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1890" windowWidth="11340" windowHeight="6555" activeTab="0"/>
  </bookViews>
  <sheets>
    <sheet name="Summary" sheetId="1" r:id="rId1"/>
  </sheets>
  <definedNames>
    <definedName name="_xlnm.Print_Area" localSheetId="0">'Summary'!$A$6:$N$50</definedName>
    <definedName name="_xlnm.Print_Titles" localSheetId="0">'Summary'!$6:$7</definedName>
  </definedNames>
  <calcPr fullCalcOnLoad="1"/>
</workbook>
</file>

<file path=xl/sharedStrings.xml><?xml version="1.0" encoding="utf-8"?>
<sst xmlns="http://schemas.openxmlformats.org/spreadsheetml/2006/main" count="66" uniqueCount="55">
  <si>
    <t>Institution Name</t>
  </si>
  <si>
    <t>Central Lakes College</t>
  </si>
  <si>
    <t>Century College</t>
  </si>
  <si>
    <t>Lake Superior College</t>
  </si>
  <si>
    <t>North Hennepin CC</t>
  </si>
  <si>
    <t>Northland College</t>
  </si>
  <si>
    <t>Ridgewater College</t>
  </si>
  <si>
    <t>Systemwide/System Office</t>
  </si>
  <si>
    <t>Total</t>
  </si>
  <si>
    <t>GSF</t>
  </si>
  <si>
    <t>$/GSF</t>
  </si>
  <si>
    <t>Expense</t>
  </si>
  <si>
    <t>Alexandria Technical College</t>
  </si>
  <si>
    <t>Anoka Ramsey Community College</t>
  </si>
  <si>
    <t>Anoka Technical College</t>
  </si>
  <si>
    <t>Bemidji State University</t>
  </si>
  <si>
    <t>Dakota County Technical College</t>
  </si>
  <si>
    <t>Fond du Lac Tribal and Community College</t>
  </si>
  <si>
    <t>Hennepin Technical College</t>
  </si>
  <si>
    <t>Inver Hills Community College</t>
  </si>
  <si>
    <t>Metropolitan State University</t>
  </si>
  <si>
    <t>Minneapolis Community and Technical College</t>
  </si>
  <si>
    <t>Minnesota State College - Southeast Technical</t>
  </si>
  <si>
    <t>Minnesota State  Community and Technical College</t>
  </si>
  <si>
    <t>Minnesota State University Moorhead</t>
  </si>
  <si>
    <t>Minnesota State University, Mankato</t>
  </si>
  <si>
    <t>Minnesota West Community and Technical College</t>
  </si>
  <si>
    <t>Normandale Community College</t>
  </si>
  <si>
    <t>Pine Technical College</t>
  </si>
  <si>
    <t>Riverland Community College</t>
  </si>
  <si>
    <t>Rochester Community and Technical College</t>
  </si>
  <si>
    <t>Saint Cloud State University</t>
  </si>
  <si>
    <t>Saint Cloud Technical College</t>
  </si>
  <si>
    <t>Saint Paul College</t>
  </si>
  <si>
    <t>South Central Technical College</t>
  </si>
  <si>
    <t>Southwest Minnesota State University</t>
  </si>
  <si>
    <t>Winona State University</t>
  </si>
  <si>
    <t>FY08</t>
  </si>
  <si>
    <t>North East Higher Education District - Hibbing</t>
  </si>
  <si>
    <t>North East Higher Education District - Itasca</t>
  </si>
  <si>
    <t>North East Higher Education District - Mesabi Range</t>
  </si>
  <si>
    <t>North East Higher Education District - Rainy River</t>
  </si>
  <si>
    <t>North East Higher Education District - Vermillion</t>
  </si>
  <si>
    <t>North East Higher Education District Total</t>
  </si>
  <si>
    <t>FY09</t>
  </si>
  <si>
    <t>FY2010</t>
  </si>
  <si>
    <t>3-Year Average (FY08,09 &amp; 10)*</t>
  </si>
  <si>
    <t>Contains Academic and Mothballed GSF.</t>
  </si>
  <si>
    <t>High</t>
  </si>
  <si>
    <t>Low</t>
  </si>
  <si>
    <t>Minnesota State Colleges and Universities</t>
  </si>
  <si>
    <t>Financial Administration Indicator #9:  Repair and Replacement expenditures over 3 yrs, compared to plan</t>
  </si>
  <si>
    <t>Monitoring Timeline: Close of fiscal year</t>
  </si>
  <si>
    <t>Trigger:  Material variance from plan, defined as 3-year average less than $.75 per square foot</t>
  </si>
  <si>
    <t>REVISED 10/6/2010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</si>
</sst>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.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" fontId="6" fillId="33" borderId="10" xfId="57" applyNumberFormat="1" applyFont="1" applyFill="1" applyBorder="1" applyAlignment="1">
      <alignment horizontal="center" wrapText="1"/>
      <protection/>
    </xf>
    <xf numFmtId="38" fontId="6" fillId="33" borderId="10" xfId="57" applyNumberFormat="1" applyFont="1" applyFill="1" applyBorder="1" applyAlignment="1">
      <alignment horizontal="center" wrapText="1"/>
      <protection/>
    </xf>
    <xf numFmtId="38" fontId="6" fillId="34" borderId="10" xfId="57" applyNumberFormat="1" applyFont="1" applyFill="1" applyBorder="1" applyAlignment="1">
      <alignment horizontal="center" wrapText="1"/>
      <protection/>
    </xf>
    <xf numFmtId="1" fontId="6" fillId="33" borderId="11" xfId="57" applyNumberFormat="1" applyFont="1" applyFill="1" applyBorder="1" applyAlignment="1">
      <alignment horizontal="center" wrapText="1"/>
      <protection/>
    </xf>
    <xf numFmtId="38" fontId="6" fillId="33" borderId="11" xfId="57" applyNumberFormat="1" applyFont="1" applyFill="1" applyBorder="1" applyAlignment="1">
      <alignment horizontal="center" wrapText="1"/>
      <protection/>
    </xf>
    <xf numFmtId="38" fontId="6" fillId="34" borderId="11" xfId="57" applyNumberFormat="1" applyFont="1" applyFill="1" applyBorder="1" applyAlignment="1">
      <alignment horizontal="center" wrapText="1"/>
      <protection/>
    </xf>
    <xf numFmtId="49" fontId="8" fillId="0" borderId="10" xfId="0" applyNumberFormat="1" applyFont="1" applyBorder="1" applyAlignment="1">
      <alignment wrapText="1"/>
    </xf>
    <xf numFmtId="3" fontId="9" fillId="0" borderId="10" xfId="57" applyNumberFormat="1" applyFont="1" applyFill="1" applyBorder="1" applyAlignment="1">
      <alignment horizontal="right" wrapText="1"/>
      <protection/>
    </xf>
    <xf numFmtId="164" fontId="8" fillId="0" borderId="10" xfId="42" applyNumberFormat="1" applyFont="1" applyBorder="1" applyAlignment="1" applyProtection="1">
      <alignment/>
      <protection locked="0"/>
    </xf>
    <xf numFmtId="40" fontId="6" fillId="35" borderId="10" xfId="57" applyNumberFormat="1" applyFont="1" applyFill="1" applyBorder="1" applyAlignment="1">
      <alignment horizontal="right" wrapText="1"/>
      <protection/>
    </xf>
    <xf numFmtId="3" fontId="8" fillId="0" borderId="10" xfId="0" applyNumberFormat="1" applyFont="1" applyBorder="1" applyAlignment="1">
      <alignment/>
    </xf>
    <xf numFmtId="40" fontId="6" fillId="35" borderId="12" xfId="57" applyNumberFormat="1" applyFont="1" applyFill="1" applyBorder="1" applyAlignment="1">
      <alignment horizontal="right" wrapText="1"/>
      <protection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 applyProtection="1">
      <alignment/>
      <protection locked="0"/>
    </xf>
    <xf numFmtId="40" fontId="9" fillId="34" borderId="10" xfId="57" applyNumberFormat="1" applyFont="1" applyFill="1" applyBorder="1" applyAlignment="1">
      <alignment horizontal="center" wrapText="1"/>
      <protection/>
    </xf>
    <xf numFmtId="38" fontId="8" fillId="0" borderId="13" xfId="0" applyNumberFormat="1" applyFont="1" applyBorder="1" applyAlignment="1">
      <alignment/>
    </xf>
    <xf numFmtId="164" fontId="9" fillId="0" borderId="13" xfId="57" applyNumberFormat="1" applyFont="1" applyFill="1" applyBorder="1" applyAlignment="1">
      <alignment horizontal="right" wrapText="1"/>
      <protection/>
    </xf>
    <xf numFmtId="40" fontId="6" fillId="35" borderId="13" xfId="57" applyNumberFormat="1" applyFont="1" applyFill="1" applyBorder="1" applyAlignment="1">
      <alignment horizontal="right" wrapText="1"/>
      <protection/>
    </xf>
    <xf numFmtId="43" fontId="47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9" fillId="0" borderId="13" xfId="57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wrapText="1"/>
    </xf>
    <xf numFmtId="3" fontId="9" fillId="0" borderId="10" xfId="56" applyNumberFormat="1" applyFont="1" applyBorder="1" applyAlignment="1">
      <alignment/>
      <protection/>
    </xf>
    <xf numFmtId="38" fontId="6" fillId="0" borderId="10" xfId="57" applyNumberFormat="1" applyFont="1" applyFill="1" applyBorder="1" applyAlignment="1">
      <alignment horizontal="right" wrapText="1"/>
      <protection/>
    </xf>
    <xf numFmtId="164" fontId="8" fillId="0" borderId="10" xfId="42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40" fontId="6" fillId="35" borderId="15" xfId="57" applyNumberFormat="1" applyFont="1" applyFill="1" applyBorder="1" applyAlignment="1">
      <alignment horizontal="right" wrapText="1"/>
      <protection/>
    </xf>
    <xf numFmtId="38" fontId="7" fillId="0" borderId="1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0" fontId="6" fillId="0" borderId="0" xfId="57" applyNumberFormat="1" applyFont="1" applyFill="1" applyBorder="1" applyAlignment="1">
      <alignment horizontal="right" wrapText="1"/>
      <protection/>
    </xf>
    <xf numFmtId="38" fontId="6" fillId="0" borderId="0" xfId="57" applyNumberFormat="1" applyFont="1" applyFill="1" applyBorder="1" applyAlignment="1">
      <alignment horizontal="right" wrapText="1"/>
      <protection/>
    </xf>
    <xf numFmtId="38" fontId="7" fillId="0" borderId="0" xfId="0" applyNumberFormat="1" applyFont="1" applyFill="1" applyBorder="1" applyAlignment="1">
      <alignment/>
    </xf>
    <xf numFmtId="164" fontId="6" fillId="0" borderId="0" xfId="57" applyNumberFormat="1" applyFont="1" applyFill="1" applyBorder="1" applyAlignment="1">
      <alignment horizontal="right" wrapText="1"/>
      <protection/>
    </xf>
    <xf numFmtId="3" fontId="7" fillId="0" borderId="0" xfId="0" applyNumberFormat="1" applyFont="1" applyAlignment="1">
      <alignment horizontal="right"/>
    </xf>
    <xf numFmtId="40" fontId="8" fillId="0" borderId="0" xfId="0" applyNumberFormat="1" applyFont="1" applyAlignment="1">
      <alignment/>
    </xf>
    <xf numFmtId="40" fontId="7" fillId="0" borderId="0" xfId="0" applyNumberFormat="1" applyFont="1" applyAlignment="1">
      <alignment horizontal="right"/>
    </xf>
    <xf numFmtId="40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164" fontId="8" fillId="0" borderId="0" xfId="0" applyNumberFormat="1" applyFont="1" applyAlignment="1">
      <alignment/>
    </xf>
    <xf numFmtId="49" fontId="8" fillId="10" borderId="10" xfId="0" applyNumberFormat="1" applyFont="1" applyFill="1" applyBorder="1" applyAlignment="1">
      <alignment wrapText="1"/>
    </xf>
    <xf numFmtId="3" fontId="9" fillId="10" borderId="10" xfId="57" applyNumberFormat="1" applyFont="1" applyFill="1" applyBorder="1" applyAlignment="1">
      <alignment horizontal="right" wrapText="1"/>
      <protection/>
    </xf>
    <xf numFmtId="164" fontId="8" fillId="10" borderId="10" xfId="42" applyNumberFormat="1" applyFont="1" applyFill="1" applyBorder="1" applyAlignment="1" applyProtection="1">
      <alignment/>
      <protection locked="0"/>
    </xf>
    <xf numFmtId="40" fontId="6" fillId="36" borderId="10" xfId="57" applyNumberFormat="1" applyFont="1" applyFill="1" applyBorder="1" applyAlignment="1">
      <alignment horizontal="right" wrapText="1"/>
      <protection/>
    </xf>
    <xf numFmtId="3" fontId="8" fillId="10" borderId="10" xfId="0" applyNumberFormat="1" applyFont="1" applyFill="1" applyBorder="1" applyAlignment="1">
      <alignment/>
    </xf>
    <xf numFmtId="40" fontId="6" fillId="36" borderId="12" xfId="57" applyNumberFormat="1" applyFont="1" applyFill="1" applyBorder="1" applyAlignment="1">
      <alignment horizontal="right" wrapText="1"/>
      <protection/>
    </xf>
    <xf numFmtId="3" fontId="8" fillId="10" borderId="10" xfId="0" applyNumberFormat="1" applyFont="1" applyFill="1" applyBorder="1" applyAlignment="1">
      <alignment horizontal="right" wrapText="1"/>
    </xf>
    <xf numFmtId="3" fontId="8" fillId="10" borderId="10" xfId="0" applyNumberFormat="1" applyFont="1" applyFill="1" applyBorder="1" applyAlignment="1" applyProtection="1">
      <alignment/>
      <protection locked="0"/>
    </xf>
    <xf numFmtId="40" fontId="9" fillId="10" borderId="10" xfId="57" applyNumberFormat="1" applyFont="1" applyFill="1" applyBorder="1" applyAlignment="1">
      <alignment horizontal="center" wrapText="1"/>
      <protection/>
    </xf>
    <xf numFmtId="38" fontId="8" fillId="10" borderId="13" xfId="0" applyNumberFormat="1" applyFont="1" applyFill="1" applyBorder="1" applyAlignment="1">
      <alignment/>
    </xf>
    <xf numFmtId="164" fontId="9" fillId="10" borderId="13" xfId="57" applyNumberFormat="1" applyFont="1" applyFill="1" applyBorder="1" applyAlignment="1">
      <alignment horizontal="right" wrapText="1"/>
      <protection/>
    </xf>
    <xf numFmtId="40" fontId="6" fillId="36" borderId="13" xfId="57" applyNumberFormat="1" applyFont="1" applyFill="1" applyBorder="1" applyAlignment="1">
      <alignment horizontal="right" wrapText="1"/>
      <protection/>
    </xf>
    <xf numFmtId="0" fontId="9" fillId="10" borderId="11" xfId="57" applyFont="1" applyFill="1" applyBorder="1" applyAlignment="1">
      <alignment horizontal="left" wrapText="1"/>
      <protection/>
    </xf>
    <xf numFmtId="0" fontId="9" fillId="10" borderId="13" xfId="57" applyFont="1" applyFill="1" applyBorder="1" applyAlignment="1">
      <alignment horizontal="left" wrapText="1"/>
      <protection/>
    </xf>
    <xf numFmtId="164" fontId="8" fillId="10" borderId="10" xfId="42" applyNumberFormat="1" applyFont="1" applyFill="1" applyBorder="1" applyAlignment="1">
      <alignment/>
    </xf>
    <xf numFmtId="0" fontId="7" fillId="37" borderId="16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3" borderId="14" xfId="57" applyFont="1" applyFill="1" applyBorder="1" applyAlignment="1">
      <alignment horizontal="left" vertical="center" wrapText="1"/>
      <protection/>
    </xf>
    <xf numFmtId="0" fontId="6" fillId="33" borderId="17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LANDNEW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3-Year R &amp; R Average (FY00,01,02) / GSF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$/GSF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180975</xdr:rowOff>
    </xdr:from>
    <xdr:to>
      <xdr:col>11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11268075" y="2000250"/>
        <a:ext cx="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5" customHeight="1"/>
  <cols>
    <col min="1" max="1" width="42.7109375" style="4" customWidth="1"/>
    <col min="2" max="2" width="15.57421875" style="4" customWidth="1"/>
    <col min="3" max="3" width="14.421875" style="4" customWidth="1"/>
    <col min="4" max="4" width="7.8515625" style="4" customWidth="1"/>
    <col min="5" max="5" width="13.8515625" style="4" customWidth="1"/>
    <col min="6" max="6" width="14.421875" style="4" customWidth="1"/>
    <col min="7" max="7" width="7.8515625" style="4" customWidth="1"/>
    <col min="8" max="8" width="13.421875" style="4" bestFit="1" customWidth="1"/>
    <col min="9" max="9" width="15.140625" style="4" customWidth="1"/>
    <col min="10" max="10" width="7.8515625" style="4" customWidth="1"/>
    <col min="11" max="11" width="15.8515625" style="4" customWidth="1"/>
    <col min="12" max="12" width="16.28125" style="4" bestFit="1" customWidth="1"/>
    <col min="13" max="13" width="9.421875" style="4" bestFit="1" customWidth="1"/>
    <col min="14" max="14" width="5.140625" style="3" customWidth="1"/>
    <col min="15" max="15" width="16.421875" style="4" customWidth="1"/>
    <col min="16" max="16" width="14.28125" style="4" customWidth="1"/>
    <col min="17" max="17" width="12.28125" style="4" customWidth="1"/>
    <col min="18" max="16384" width="9.140625" style="4" customWidth="1"/>
  </cols>
  <sheetData>
    <row r="1" spans="1:10" s="2" customFormat="1" ht="15" customHeight="1">
      <c r="A1" s="1" t="s">
        <v>50</v>
      </c>
      <c r="J1" s="1"/>
    </row>
    <row r="2" spans="1:10" s="2" customFormat="1" ht="15" customHeight="1">
      <c r="A2" s="2" t="s">
        <v>51</v>
      </c>
      <c r="F2" s="62" t="s">
        <v>54</v>
      </c>
      <c r="G2" s="63"/>
      <c r="J2" s="1"/>
    </row>
    <row r="3" spans="1:10" s="2" customFormat="1" ht="15" customHeight="1">
      <c r="A3" s="2" t="s">
        <v>52</v>
      </c>
      <c r="J3" s="1"/>
    </row>
    <row r="4" spans="1:10" s="2" customFormat="1" ht="15" customHeight="1">
      <c r="A4" s="2" t="s">
        <v>53</v>
      </c>
      <c r="J4" s="1"/>
    </row>
    <row r="6" spans="1:13" ht="17.25" customHeight="1">
      <c r="A6" s="65" t="s">
        <v>0</v>
      </c>
      <c r="B6" s="64" t="s">
        <v>37</v>
      </c>
      <c r="C6" s="64"/>
      <c r="D6" s="64"/>
      <c r="E6" s="64" t="s">
        <v>44</v>
      </c>
      <c r="F6" s="64"/>
      <c r="G6" s="64"/>
      <c r="H6" s="64" t="s">
        <v>45</v>
      </c>
      <c r="I6" s="64"/>
      <c r="J6" s="64"/>
      <c r="K6" s="64" t="s">
        <v>46</v>
      </c>
      <c r="L6" s="64"/>
      <c r="M6" s="64"/>
    </row>
    <row r="7" spans="1:13" ht="15" customHeight="1">
      <c r="A7" s="66"/>
      <c r="B7" s="5" t="s">
        <v>9</v>
      </c>
      <c r="C7" s="6" t="s">
        <v>11</v>
      </c>
      <c r="D7" s="7" t="s">
        <v>10</v>
      </c>
      <c r="E7" s="5" t="s">
        <v>9</v>
      </c>
      <c r="F7" s="6" t="s">
        <v>11</v>
      </c>
      <c r="G7" s="7" t="s">
        <v>10</v>
      </c>
      <c r="H7" s="5" t="s">
        <v>9</v>
      </c>
      <c r="I7" s="6" t="s">
        <v>11</v>
      </c>
      <c r="J7" s="7" t="s">
        <v>10</v>
      </c>
      <c r="K7" s="8" t="s">
        <v>9</v>
      </c>
      <c r="L7" s="9" t="s">
        <v>11</v>
      </c>
      <c r="M7" s="10" t="s">
        <v>10</v>
      </c>
    </row>
    <row r="8" spans="1:14" ht="18" customHeight="1">
      <c r="A8" s="47" t="s">
        <v>12</v>
      </c>
      <c r="B8" s="48">
        <v>443228</v>
      </c>
      <c r="C8" s="49">
        <v>344591.97</v>
      </c>
      <c r="D8" s="50">
        <f aca="true" t="shared" si="0" ref="D8:D44">C8/B8</f>
        <v>0.7774598400823052</v>
      </c>
      <c r="E8" s="48">
        <v>442892</v>
      </c>
      <c r="F8" s="51">
        <v>223203.79</v>
      </c>
      <c r="G8" s="52">
        <f aca="true" t="shared" si="1" ref="G8:G44">F8/E8</f>
        <v>0.5039688908356891</v>
      </c>
      <c r="H8" s="53">
        <v>502156</v>
      </c>
      <c r="I8" s="54">
        <v>310302.69</v>
      </c>
      <c r="J8" s="55">
        <f>I8/H8</f>
        <v>0.6179408191876627</v>
      </c>
      <c r="K8" s="56">
        <f>AVERAGE(B8,E8,H8)</f>
        <v>462758.6666666667</v>
      </c>
      <c r="L8" s="57">
        <f>AVERAGE(C8,F8,I8)</f>
        <v>292699.48333333334</v>
      </c>
      <c r="M8" s="58">
        <f>(C8+F8+I8)/(B8+E8+H8)</f>
        <v>0.6325099980119226</v>
      </c>
      <c r="N8" s="23"/>
    </row>
    <row r="9" spans="1:14" ht="18" customHeight="1">
      <c r="A9" s="47" t="s">
        <v>14</v>
      </c>
      <c r="B9" s="48">
        <v>355071</v>
      </c>
      <c r="C9" s="49">
        <v>68660.37</v>
      </c>
      <c r="D9" s="50">
        <f t="shared" si="0"/>
        <v>0.19337081879398768</v>
      </c>
      <c r="E9" s="48">
        <f>323839+31232</f>
        <v>355071</v>
      </c>
      <c r="F9" s="51">
        <v>160473.28</v>
      </c>
      <c r="G9" s="52">
        <f t="shared" si="1"/>
        <v>0.4519470190468948</v>
      </c>
      <c r="H9" s="53">
        <v>330559</v>
      </c>
      <c r="I9" s="54">
        <v>149760.09000000003</v>
      </c>
      <c r="J9" s="55">
        <f aca="true" t="shared" si="2" ref="J9:J44">I9/H9</f>
        <v>0.453051013586077</v>
      </c>
      <c r="K9" s="56">
        <f aca="true" t="shared" si="3" ref="K9:K44">AVERAGE(B9,E9,H9)</f>
        <v>346900.3333333333</v>
      </c>
      <c r="L9" s="57">
        <f>AVERAGE(C9,F9,I9)</f>
        <v>126297.91333333333</v>
      </c>
      <c r="M9" s="58">
        <f aca="true" t="shared" si="4" ref="M9:M46">(C9+F9+I9)/(B9+E9+H9)</f>
        <v>0.3640755029542587</v>
      </c>
      <c r="N9" s="23"/>
    </row>
    <row r="10" spans="1:14" ht="18" customHeight="1">
      <c r="A10" s="11" t="s">
        <v>13</v>
      </c>
      <c r="B10" s="12">
        <v>473103</v>
      </c>
      <c r="C10" s="13">
        <v>718102.22</v>
      </c>
      <c r="D10" s="14">
        <f t="shared" si="0"/>
        <v>1.5178559848489652</v>
      </c>
      <c r="E10" s="12">
        <f>115968+357135</f>
        <v>473103</v>
      </c>
      <c r="F10" s="15">
        <v>361622.56</v>
      </c>
      <c r="G10" s="16">
        <f t="shared" si="1"/>
        <v>0.7643632781867796</v>
      </c>
      <c r="H10" s="17">
        <v>501528</v>
      </c>
      <c r="I10" s="18">
        <v>166368.66000000003</v>
      </c>
      <c r="J10" s="19">
        <f t="shared" si="2"/>
        <v>0.3317235727616405</v>
      </c>
      <c r="K10" s="20">
        <f t="shared" si="3"/>
        <v>482578</v>
      </c>
      <c r="L10" s="21">
        <f aca="true" t="shared" si="5" ref="L10:L46">AVERAGE(C10,F10,I10)</f>
        <v>415364.48</v>
      </c>
      <c r="M10" s="22">
        <f t="shared" si="4"/>
        <v>0.8607198836250305</v>
      </c>
      <c r="N10" s="24"/>
    </row>
    <row r="11" spans="1:19" ht="18" customHeight="1">
      <c r="A11" s="11" t="s">
        <v>15</v>
      </c>
      <c r="B11" s="12">
        <v>1030289</v>
      </c>
      <c r="C11" s="13">
        <v>1015343.92</v>
      </c>
      <c r="D11" s="14">
        <f t="shared" si="0"/>
        <v>0.9854942836427449</v>
      </c>
      <c r="E11" s="12">
        <f>925844+104445</f>
        <v>1030289</v>
      </c>
      <c r="F11" s="15">
        <f>665342.79+268723.12</f>
        <v>934065.91</v>
      </c>
      <c r="G11" s="16">
        <f t="shared" si="1"/>
        <v>0.9066057290721342</v>
      </c>
      <c r="H11" s="17">
        <v>1046560</v>
      </c>
      <c r="I11" s="18">
        <v>1298845.74</v>
      </c>
      <c r="J11" s="19">
        <f t="shared" si="2"/>
        <v>1.2410618980278245</v>
      </c>
      <c r="K11" s="20">
        <f t="shared" si="3"/>
        <v>1035712.6666666666</v>
      </c>
      <c r="L11" s="21">
        <f t="shared" si="5"/>
        <v>1082751.8566666667</v>
      </c>
      <c r="M11" s="22">
        <f t="shared" si="4"/>
        <v>1.0454172199625509</v>
      </c>
      <c r="N11" s="24"/>
      <c r="R11" s="25"/>
      <c r="S11" s="26"/>
    </row>
    <row r="12" spans="1:14" ht="18" customHeight="1">
      <c r="A12" s="59" t="s">
        <v>1</v>
      </c>
      <c r="B12" s="48">
        <v>641347</v>
      </c>
      <c r="C12" s="49">
        <v>255191.71</v>
      </c>
      <c r="D12" s="50">
        <f t="shared" si="0"/>
        <v>0.3978995925762497</v>
      </c>
      <c r="E12" s="48">
        <f>12832+358949+263210</f>
        <v>634991</v>
      </c>
      <c r="F12" s="51">
        <v>582069.41</v>
      </c>
      <c r="G12" s="52">
        <f t="shared" si="1"/>
        <v>0.9166577321568338</v>
      </c>
      <c r="H12" s="53">
        <v>634991</v>
      </c>
      <c r="I12" s="54">
        <v>544962.29</v>
      </c>
      <c r="J12" s="55">
        <f t="shared" si="2"/>
        <v>0.8582204944637011</v>
      </c>
      <c r="K12" s="56">
        <f t="shared" si="3"/>
        <v>637109.6666666666</v>
      </c>
      <c r="L12" s="57">
        <f t="shared" si="5"/>
        <v>460741.1366666667</v>
      </c>
      <c r="M12" s="58">
        <f t="shared" si="4"/>
        <v>0.7231739852218012</v>
      </c>
      <c r="N12" s="24"/>
    </row>
    <row r="13" spans="1:14" ht="18" customHeight="1">
      <c r="A13" s="27" t="s">
        <v>2</v>
      </c>
      <c r="B13" s="12">
        <v>659872</v>
      </c>
      <c r="C13" s="13">
        <v>1665451.98</v>
      </c>
      <c r="D13" s="14">
        <f t="shared" si="0"/>
        <v>2.52390157485088</v>
      </c>
      <c r="E13" s="12">
        <v>730519</v>
      </c>
      <c r="F13" s="15">
        <v>1289337.62</v>
      </c>
      <c r="G13" s="16">
        <f t="shared" si="1"/>
        <v>1.7649611029966368</v>
      </c>
      <c r="H13" s="17">
        <v>727519</v>
      </c>
      <c r="I13" s="18">
        <v>1676762.7000000004</v>
      </c>
      <c r="J13" s="19">
        <f t="shared" si="2"/>
        <v>2.3047682603478403</v>
      </c>
      <c r="K13" s="20">
        <f t="shared" si="3"/>
        <v>705970</v>
      </c>
      <c r="L13" s="21">
        <f t="shared" si="5"/>
        <v>1543850.7666666668</v>
      </c>
      <c r="M13" s="22">
        <f t="shared" si="4"/>
        <v>2.1868503855215757</v>
      </c>
      <c r="N13" s="24"/>
    </row>
    <row r="14" spans="1:14" ht="18" customHeight="1">
      <c r="A14" s="11" t="s">
        <v>16</v>
      </c>
      <c r="B14" s="12">
        <v>537081</v>
      </c>
      <c r="C14" s="13">
        <v>1934623.89</v>
      </c>
      <c r="D14" s="14">
        <f t="shared" si="0"/>
        <v>3.602108229484938</v>
      </c>
      <c r="E14" s="12">
        <v>536021</v>
      </c>
      <c r="F14" s="15">
        <v>820225.52</v>
      </c>
      <c r="G14" s="16">
        <f t="shared" si="1"/>
        <v>1.5302115402195064</v>
      </c>
      <c r="H14" s="17">
        <v>532581</v>
      </c>
      <c r="I14" s="18">
        <v>759093.79</v>
      </c>
      <c r="J14" s="19">
        <f t="shared" si="2"/>
        <v>1.4253114361946821</v>
      </c>
      <c r="K14" s="20">
        <f t="shared" si="3"/>
        <v>535227.6666666666</v>
      </c>
      <c r="L14" s="21">
        <f t="shared" si="5"/>
        <v>1171314.4000000001</v>
      </c>
      <c r="M14" s="22">
        <f t="shared" si="4"/>
        <v>2.1884414295972494</v>
      </c>
      <c r="N14" s="24"/>
    </row>
    <row r="15" spans="1:14" ht="18" customHeight="1">
      <c r="A15" s="47" t="s">
        <v>17</v>
      </c>
      <c r="B15" s="48">
        <v>96974</v>
      </c>
      <c r="C15" s="49">
        <v>21512.21</v>
      </c>
      <c r="D15" s="50">
        <f t="shared" si="0"/>
        <v>0.22183482170478683</v>
      </c>
      <c r="E15" s="48">
        <v>156776</v>
      </c>
      <c r="F15" s="51">
        <v>27453.25</v>
      </c>
      <c r="G15" s="52">
        <f t="shared" si="1"/>
        <v>0.17511130530183192</v>
      </c>
      <c r="H15" s="53">
        <v>156776</v>
      </c>
      <c r="I15" s="54">
        <v>81158.79000000001</v>
      </c>
      <c r="J15" s="55">
        <f t="shared" si="2"/>
        <v>0.5176735597285299</v>
      </c>
      <c r="K15" s="56">
        <f t="shared" si="3"/>
        <v>136842</v>
      </c>
      <c r="L15" s="57">
        <f t="shared" si="5"/>
        <v>43374.75</v>
      </c>
      <c r="M15" s="58">
        <f t="shared" si="4"/>
        <v>0.31696957074582366</v>
      </c>
      <c r="N15" s="24"/>
    </row>
    <row r="16" spans="1:14" ht="18" customHeight="1">
      <c r="A16" s="11" t="s">
        <v>18</v>
      </c>
      <c r="B16" s="12">
        <v>833921</v>
      </c>
      <c r="C16" s="13">
        <v>1071818.5</v>
      </c>
      <c r="D16" s="14">
        <f t="shared" si="0"/>
        <v>1.2852758234892754</v>
      </c>
      <c r="E16" s="12">
        <f>440024+395697</f>
        <v>835721</v>
      </c>
      <c r="F16" s="15">
        <v>722656.52</v>
      </c>
      <c r="G16" s="16">
        <f t="shared" si="1"/>
        <v>0.8647102561740102</v>
      </c>
      <c r="H16" s="17">
        <v>835721</v>
      </c>
      <c r="I16" s="18">
        <v>861197.5800000001</v>
      </c>
      <c r="J16" s="19">
        <f t="shared" si="2"/>
        <v>1.0304845516625765</v>
      </c>
      <c r="K16" s="20">
        <f t="shared" si="3"/>
        <v>835121</v>
      </c>
      <c r="L16" s="21">
        <f t="shared" si="5"/>
        <v>885224.2000000001</v>
      </c>
      <c r="M16" s="22">
        <f t="shared" si="4"/>
        <v>1.059995138429042</v>
      </c>
      <c r="N16" s="24"/>
    </row>
    <row r="17" spans="1:14" ht="18" customHeight="1">
      <c r="A17" s="11" t="s">
        <v>19</v>
      </c>
      <c r="B17" s="12">
        <v>298245</v>
      </c>
      <c r="C17" s="13">
        <v>413838.8</v>
      </c>
      <c r="D17" s="14">
        <f t="shared" si="0"/>
        <v>1.3875800097235493</v>
      </c>
      <c r="E17" s="12">
        <v>298245</v>
      </c>
      <c r="F17" s="15">
        <v>224526.91</v>
      </c>
      <c r="G17" s="16">
        <f t="shared" si="1"/>
        <v>0.7528270717027947</v>
      </c>
      <c r="H17" s="17">
        <v>325845</v>
      </c>
      <c r="I17" s="18">
        <v>158637.04</v>
      </c>
      <c r="J17" s="19">
        <f t="shared" si="2"/>
        <v>0.48684816400435793</v>
      </c>
      <c r="K17" s="20">
        <f t="shared" si="3"/>
        <v>307445</v>
      </c>
      <c r="L17" s="21">
        <f t="shared" si="5"/>
        <v>265667.5833333333</v>
      </c>
      <c r="M17" s="22">
        <f t="shared" si="4"/>
        <v>0.8641141776035822</v>
      </c>
      <c r="N17" s="24"/>
    </row>
    <row r="18" spans="1:14" ht="18" customHeight="1">
      <c r="A18" s="47" t="s">
        <v>3</v>
      </c>
      <c r="B18" s="48">
        <v>362605</v>
      </c>
      <c r="C18" s="49">
        <v>163035.07</v>
      </c>
      <c r="D18" s="50">
        <f t="shared" si="0"/>
        <v>0.4496216819955599</v>
      </c>
      <c r="E18" s="48">
        <v>362605</v>
      </c>
      <c r="F18" s="51">
        <v>226466.35</v>
      </c>
      <c r="G18" s="52">
        <f t="shared" si="1"/>
        <v>0.6245538533666111</v>
      </c>
      <c r="H18" s="53">
        <v>362605</v>
      </c>
      <c r="I18" s="54">
        <v>179331.52</v>
      </c>
      <c r="J18" s="55">
        <f t="shared" si="2"/>
        <v>0.49456438824616317</v>
      </c>
      <c r="K18" s="56">
        <f t="shared" si="3"/>
        <v>362605</v>
      </c>
      <c r="L18" s="57">
        <f t="shared" si="5"/>
        <v>189610.98</v>
      </c>
      <c r="M18" s="58">
        <f t="shared" si="4"/>
        <v>0.5229133078694448</v>
      </c>
      <c r="N18" s="24"/>
    </row>
    <row r="19" spans="1:14" ht="18" customHeight="1">
      <c r="A19" s="11" t="s">
        <v>20</v>
      </c>
      <c r="B19" s="12">
        <f>738985-447037</f>
        <v>291948</v>
      </c>
      <c r="C19" s="13">
        <v>247262.48</v>
      </c>
      <c r="D19" s="14">
        <f t="shared" si="0"/>
        <v>0.846940140024936</v>
      </c>
      <c r="E19" s="12">
        <f>16500+275448</f>
        <v>291948</v>
      </c>
      <c r="F19" s="15">
        <v>482285.21</v>
      </c>
      <c r="G19" s="16">
        <f t="shared" si="1"/>
        <v>1.6519558620028225</v>
      </c>
      <c r="H19" s="17">
        <v>291948</v>
      </c>
      <c r="I19" s="18">
        <v>533469.3400000001</v>
      </c>
      <c r="J19" s="19">
        <f t="shared" si="2"/>
        <v>1.8272751996930963</v>
      </c>
      <c r="K19" s="20">
        <f t="shared" si="3"/>
        <v>291948</v>
      </c>
      <c r="L19" s="21">
        <f t="shared" si="5"/>
        <v>421005.67666666675</v>
      </c>
      <c r="M19" s="22">
        <f t="shared" si="4"/>
        <v>1.442057067240285</v>
      </c>
      <c r="N19" s="24"/>
    </row>
    <row r="20" spans="1:14" ht="18" customHeight="1">
      <c r="A20" s="11" t="s">
        <v>21</v>
      </c>
      <c r="B20" s="12">
        <v>1072390</v>
      </c>
      <c r="C20" s="13">
        <v>2957069.46</v>
      </c>
      <c r="D20" s="14">
        <f t="shared" si="0"/>
        <v>2.7574571377950186</v>
      </c>
      <c r="E20" s="12">
        <v>1072390</v>
      </c>
      <c r="F20" s="15">
        <v>3856063.83</v>
      </c>
      <c r="G20" s="16">
        <f t="shared" si="1"/>
        <v>3.5957663070338217</v>
      </c>
      <c r="H20" s="17">
        <v>1072390</v>
      </c>
      <c r="I20" s="18">
        <v>3685820.789999999</v>
      </c>
      <c r="J20" s="19">
        <f t="shared" si="2"/>
        <v>3.4370152556439346</v>
      </c>
      <c r="K20" s="20">
        <f t="shared" si="3"/>
        <v>1072390</v>
      </c>
      <c r="L20" s="21">
        <f t="shared" si="5"/>
        <v>3499651.3599999994</v>
      </c>
      <c r="M20" s="22">
        <f t="shared" si="4"/>
        <v>3.2634129001575913</v>
      </c>
      <c r="N20" s="24"/>
    </row>
    <row r="21" spans="1:14" ht="18" customHeight="1">
      <c r="A21" s="47" t="s">
        <v>22</v>
      </c>
      <c r="B21" s="48">
        <v>327501</v>
      </c>
      <c r="C21" s="49">
        <v>196843.84</v>
      </c>
      <c r="D21" s="50">
        <f t="shared" si="0"/>
        <v>0.6010480578685256</v>
      </c>
      <c r="E21" s="48">
        <f>99143+228358</f>
        <v>327501</v>
      </c>
      <c r="F21" s="51">
        <v>163303.13</v>
      </c>
      <c r="G21" s="52">
        <f t="shared" si="1"/>
        <v>0.4986339889038507</v>
      </c>
      <c r="H21" s="53">
        <v>327501</v>
      </c>
      <c r="I21" s="54">
        <v>186449</v>
      </c>
      <c r="J21" s="55">
        <f t="shared" si="2"/>
        <v>0.5693081853185181</v>
      </c>
      <c r="K21" s="56">
        <f t="shared" si="3"/>
        <v>327501</v>
      </c>
      <c r="L21" s="57">
        <f t="shared" si="5"/>
        <v>182198.65666666665</v>
      </c>
      <c r="M21" s="58">
        <f t="shared" si="4"/>
        <v>0.5563300773636314</v>
      </c>
      <c r="N21" s="24"/>
    </row>
    <row r="22" spans="1:14" ht="18" customHeight="1">
      <c r="A22" s="47" t="s">
        <v>23</v>
      </c>
      <c r="B22" s="48">
        <v>684837</v>
      </c>
      <c r="C22" s="49">
        <v>416121.17</v>
      </c>
      <c r="D22" s="50">
        <f t="shared" si="0"/>
        <v>0.6076207477107691</v>
      </c>
      <c r="E22" s="48">
        <f>196824+165849+190328+136836</f>
        <v>689837</v>
      </c>
      <c r="F22" s="51">
        <v>275498.58</v>
      </c>
      <c r="G22" s="52">
        <f t="shared" si="1"/>
        <v>0.39936764771967875</v>
      </c>
      <c r="H22" s="53">
        <v>689837</v>
      </c>
      <c r="I22" s="54">
        <v>630268</v>
      </c>
      <c r="J22" s="55">
        <f t="shared" si="2"/>
        <v>0.9136477167794711</v>
      </c>
      <c r="K22" s="56">
        <f t="shared" si="3"/>
        <v>688170.3333333334</v>
      </c>
      <c r="L22" s="57">
        <f t="shared" si="5"/>
        <v>440629.25</v>
      </c>
      <c r="M22" s="58">
        <f t="shared" si="4"/>
        <v>0.6402909696291277</v>
      </c>
      <c r="N22" s="24"/>
    </row>
    <row r="23" spans="1:14" ht="18" customHeight="1">
      <c r="A23" s="11" t="s">
        <v>24</v>
      </c>
      <c r="B23" s="12">
        <v>1150475</v>
      </c>
      <c r="C23" s="13">
        <v>1298397.14</v>
      </c>
      <c r="D23" s="14">
        <f t="shared" si="0"/>
        <v>1.128574840826615</v>
      </c>
      <c r="E23" s="12">
        <f>44784+1150475</f>
        <v>1195259</v>
      </c>
      <c r="F23" s="15">
        <v>1100411.1</v>
      </c>
      <c r="G23" s="16">
        <f t="shared" si="1"/>
        <v>0.9206465711615642</v>
      </c>
      <c r="H23" s="17">
        <v>1207067</v>
      </c>
      <c r="I23" s="18">
        <v>685623.79</v>
      </c>
      <c r="J23" s="19">
        <f t="shared" si="2"/>
        <v>0.5680080641753937</v>
      </c>
      <c r="K23" s="20">
        <f t="shared" si="3"/>
        <v>1184267</v>
      </c>
      <c r="L23" s="21">
        <f t="shared" si="5"/>
        <v>1028144.0100000001</v>
      </c>
      <c r="M23" s="22">
        <f t="shared" si="4"/>
        <v>0.8681690953138103</v>
      </c>
      <c r="N23" s="24"/>
    </row>
    <row r="24" spans="1:14" ht="18" customHeight="1">
      <c r="A24" s="11" t="s">
        <v>25</v>
      </c>
      <c r="B24" s="12">
        <v>1647211</v>
      </c>
      <c r="C24" s="13">
        <v>1806107.7</v>
      </c>
      <c r="D24" s="14">
        <f t="shared" si="0"/>
        <v>1.096464083836254</v>
      </c>
      <c r="E24" s="12">
        <v>1713994</v>
      </c>
      <c r="F24" s="15">
        <v>2024310.65</v>
      </c>
      <c r="G24" s="16">
        <f t="shared" si="1"/>
        <v>1.1810488543133757</v>
      </c>
      <c r="H24" s="17">
        <v>1710862</v>
      </c>
      <c r="I24" s="18">
        <v>3026652.889999999</v>
      </c>
      <c r="J24" s="19">
        <f t="shared" si="2"/>
        <v>1.7690806681076552</v>
      </c>
      <c r="K24" s="20">
        <f t="shared" si="3"/>
        <v>1690689</v>
      </c>
      <c r="L24" s="21">
        <f t="shared" si="5"/>
        <v>2285690.4133333326</v>
      </c>
      <c r="M24" s="22">
        <f t="shared" si="4"/>
        <v>1.3519283637223243</v>
      </c>
      <c r="N24" s="24"/>
    </row>
    <row r="25" spans="1:14" ht="18" customHeight="1">
      <c r="A25" s="11" t="s">
        <v>26</v>
      </c>
      <c r="B25" s="12">
        <v>570748</v>
      </c>
      <c r="C25" s="13">
        <v>698713.67</v>
      </c>
      <c r="D25" s="14">
        <f t="shared" si="0"/>
        <v>1.2242069529810005</v>
      </c>
      <c r="E25" s="12">
        <f>17730+8750+14738+89113+97548+110800+85606+144735</f>
        <v>569020</v>
      </c>
      <c r="F25" s="15">
        <v>642084.68</v>
      </c>
      <c r="G25" s="16">
        <f t="shared" si="1"/>
        <v>1.128404414607571</v>
      </c>
      <c r="H25" s="17">
        <v>566167</v>
      </c>
      <c r="I25" s="18">
        <v>667007.5299999999</v>
      </c>
      <c r="J25" s="19">
        <f t="shared" si="2"/>
        <v>1.178110928400984</v>
      </c>
      <c r="K25" s="20">
        <f t="shared" si="3"/>
        <v>568645</v>
      </c>
      <c r="L25" s="21">
        <f t="shared" si="5"/>
        <v>669268.6266666666</v>
      </c>
      <c r="M25" s="22">
        <f t="shared" si="4"/>
        <v>1.1769533305782458</v>
      </c>
      <c r="N25" s="24"/>
    </row>
    <row r="26" spans="1:14" ht="18" customHeight="1">
      <c r="A26" s="11" t="s">
        <v>27</v>
      </c>
      <c r="B26" s="12">
        <v>476110</v>
      </c>
      <c r="C26" s="13">
        <v>2126143.08</v>
      </c>
      <c r="D26" s="14">
        <f t="shared" si="0"/>
        <v>4.465655163722669</v>
      </c>
      <c r="E26" s="12">
        <v>485678</v>
      </c>
      <c r="F26" s="15">
        <v>869877.95</v>
      </c>
      <c r="G26" s="16">
        <f t="shared" si="1"/>
        <v>1.7910589938189498</v>
      </c>
      <c r="H26" s="17">
        <v>485678</v>
      </c>
      <c r="I26" s="18">
        <v>1165861.8499999999</v>
      </c>
      <c r="J26" s="19">
        <f t="shared" si="2"/>
        <v>2.4004831390345043</v>
      </c>
      <c r="K26" s="20">
        <f t="shared" si="3"/>
        <v>482488.6666666667</v>
      </c>
      <c r="L26" s="21">
        <f t="shared" si="5"/>
        <v>1387294.2933333332</v>
      </c>
      <c r="M26" s="22">
        <f t="shared" si="4"/>
        <v>2.8752888703430686</v>
      </c>
      <c r="N26" s="24"/>
    </row>
    <row r="27" spans="1:14" ht="18" customHeight="1">
      <c r="A27" s="60" t="s">
        <v>38</v>
      </c>
      <c r="B27" s="48">
        <v>310914</v>
      </c>
      <c r="C27" s="49">
        <v>339949.08</v>
      </c>
      <c r="D27" s="50">
        <f t="shared" si="0"/>
        <v>1.093386209691426</v>
      </c>
      <c r="E27" s="48">
        <v>356583</v>
      </c>
      <c r="F27" s="51">
        <v>246832.04</v>
      </c>
      <c r="G27" s="52">
        <f t="shared" si="1"/>
        <v>0.6922148279643169</v>
      </c>
      <c r="H27" s="53">
        <v>356583</v>
      </c>
      <c r="I27" s="54">
        <v>176096.69</v>
      </c>
      <c r="J27" s="55">
        <f t="shared" si="2"/>
        <v>0.4938448832389654</v>
      </c>
      <c r="K27" s="56">
        <f t="shared" si="3"/>
        <v>341360</v>
      </c>
      <c r="L27" s="57">
        <f t="shared" si="5"/>
        <v>254292.60333333336</v>
      </c>
      <c r="M27" s="58">
        <f t="shared" si="4"/>
        <v>0.7449396629169597</v>
      </c>
      <c r="N27" s="24"/>
    </row>
    <row r="28" spans="1:14" ht="18" customHeight="1">
      <c r="A28" s="60" t="s">
        <v>39</v>
      </c>
      <c r="B28" s="48">
        <v>196206</v>
      </c>
      <c r="C28" s="49">
        <v>63543.49</v>
      </c>
      <c r="D28" s="50">
        <f t="shared" si="0"/>
        <v>0.3238610949716115</v>
      </c>
      <c r="E28" s="48">
        <v>196206</v>
      </c>
      <c r="F28" s="51">
        <v>51978.24</v>
      </c>
      <c r="G28" s="52">
        <f t="shared" si="1"/>
        <v>0.2649166692150087</v>
      </c>
      <c r="H28" s="53">
        <v>196206.3</v>
      </c>
      <c r="I28" s="54">
        <v>92977.79000000001</v>
      </c>
      <c r="J28" s="55">
        <f t="shared" si="2"/>
        <v>0.4738776991360625</v>
      </c>
      <c r="K28" s="56">
        <f t="shared" si="3"/>
        <v>196206.1</v>
      </c>
      <c r="L28" s="57">
        <f t="shared" si="5"/>
        <v>69499.84000000001</v>
      </c>
      <c r="M28" s="58">
        <f t="shared" si="4"/>
        <v>0.3542185487607164</v>
      </c>
      <c r="N28" s="24"/>
    </row>
    <row r="29" spans="1:14" ht="18" customHeight="1">
      <c r="A29" s="60" t="s">
        <v>40</v>
      </c>
      <c r="B29" s="48">
        <v>208583.67</v>
      </c>
      <c r="C29" s="49">
        <v>90340.02</v>
      </c>
      <c r="D29" s="50">
        <f t="shared" si="0"/>
        <v>0.4331116620970376</v>
      </c>
      <c r="E29" s="48">
        <f>84373+124211</f>
        <v>208584</v>
      </c>
      <c r="F29" s="51">
        <v>78398.82</v>
      </c>
      <c r="G29" s="52">
        <f t="shared" si="1"/>
        <v>0.37586209872281673</v>
      </c>
      <c r="H29" s="53">
        <v>208583</v>
      </c>
      <c r="I29" s="54">
        <v>21944.03</v>
      </c>
      <c r="J29" s="55">
        <f t="shared" si="2"/>
        <v>0.10520526600921455</v>
      </c>
      <c r="K29" s="56">
        <f t="shared" si="3"/>
        <v>208583.55666666667</v>
      </c>
      <c r="L29" s="57">
        <f t="shared" si="5"/>
        <v>63560.95666666667</v>
      </c>
      <c r="M29" s="58">
        <f t="shared" si="4"/>
        <v>0.3047265934209867</v>
      </c>
      <c r="N29" s="24"/>
    </row>
    <row r="30" spans="1:14" ht="18" customHeight="1">
      <c r="A30" s="60" t="s">
        <v>41</v>
      </c>
      <c r="B30" s="48">
        <v>88967</v>
      </c>
      <c r="C30" s="49">
        <v>47211.04</v>
      </c>
      <c r="D30" s="50">
        <f t="shared" si="0"/>
        <v>0.5306578843840974</v>
      </c>
      <c r="E30" s="48">
        <v>88967</v>
      </c>
      <c r="F30" s="51">
        <v>25098.18</v>
      </c>
      <c r="G30" s="52">
        <f t="shared" si="1"/>
        <v>0.28210662380433194</v>
      </c>
      <c r="H30" s="53">
        <v>88967</v>
      </c>
      <c r="I30" s="54">
        <v>12992.31</v>
      </c>
      <c r="J30" s="55">
        <f t="shared" si="2"/>
        <v>0.1460351591039374</v>
      </c>
      <c r="K30" s="56">
        <f t="shared" si="3"/>
        <v>88967</v>
      </c>
      <c r="L30" s="57">
        <f t="shared" si="5"/>
        <v>28433.843333333334</v>
      </c>
      <c r="M30" s="58">
        <f t="shared" si="4"/>
        <v>0.3195998890974556</v>
      </c>
      <c r="N30" s="24"/>
    </row>
    <row r="31" spans="1:14" ht="18" customHeight="1">
      <c r="A31" s="60" t="s">
        <v>42</v>
      </c>
      <c r="B31" s="48">
        <v>125760</v>
      </c>
      <c r="C31" s="49">
        <v>120583.32</v>
      </c>
      <c r="D31" s="50">
        <f t="shared" si="0"/>
        <v>0.9588368320610687</v>
      </c>
      <c r="E31" s="48">
        <v>125760</v>
      </c>
      <c r="F31" s="51">
        <v>21127.89</v>
      </c>
      <c r="G31" s="52">
        <f t="shared" si="1"/>
        <v>0.16800166984732823</v>
      </c>
      <c r="H31" s="53">
        <v>125760</v>
      </c>
      <c r="I31" s="54">
        <v>44793.41</v>
      </c>
      <c r="J31" s="55">
        <f t="shared" si="2"/>
        <v>0.3561816952926209</v>
      </c>
      <c r="K31" s="56">
        <f t="shared" si="3"/>
        <v>125760</v>
      </c>
      <c r="L31" s="57">
        <f t="shared" si="5"/>
        <v>62168.20666666667</v>
      </c>
      <c r="M31" s="58">
        <f t="shared" si="4"/>
        <v>0.4943400657336727</v>
      </c>
      <c r="N31" s="24"/>
    </row>
    <row r="32" spans="1:19" s="3" customFormat="1" ht="18" customHeight="1">
      <c r="A32" s="60" t="s">
        <v>43</v>
      </c>
      <c r="B32" s="48">
        <v>930431</v>
      </c>
      <c r="C32" s="61">
        <v>661626.95</v>
      </c>
      <c r="D32" s="50">
        <f t="shared" si="0"/>
        <v>0.711097276423507</v>
      </c>
      <c r="E32" s="48">
        <f>SUM(E27:E31)</f>
        <v>976100</v>
      </c>
      <c r="F32" s="48">
        <f>SUM(F27:F31)</f>
        <v>423435.17000000004</v>
      </c>
      <c r="G32" s="52">
        <f t="shared" si="1"/>
        <v>0.43380306321073664</v>
      </c>
      <c r="H32" s="48">
        <v>1461777.3</v>
      </c>
      <c r="I32" s="54">
        <f>SUM(I27:I31)</f>
        <v>348804.23</v>
      </c>
      <c r="J32" s="55">
        <f t="shared" si="2"/>
        <v>0.23861653208050226</v>
      </c>
      <c r="K32" s="56">
        <f t="shared" si="3"/>
        <v>1122769.4333333333</v>
      </c>
      <c r="L32" s="57">
        <f t="shared" si="5"/>
        <v>477955.45</v>
      </c>
      <c r="M32" s="58">
        <f t="shared" si="4"/>
        <v>0.4256933220750607</v>
      </c>
      <c r="N32" s="24"/>
      <c r="O32" s="4"/>
      <c r="P32" s="4"/>
      <c r="Q32" s="4"/>
      <c r="R32" s="4"/>
      <c r="S32" s="4"/>
    </row>
    <row r="33" spans="1:14" ht="18" customHeight="1">
      <c r="A33" s="27" t="s">
        <v>4</v>
      </c>
      <c r="B33" s="12">
        <v>412066</v>
      </c>
      <c r="C33" s="13">
        <v>712994.39</v>
      </c>
      <c r="D33" s="14">
        <f t="shared" si="0"/>
        <v>1.7302917251119967</v>
      </c>
      <c r="E33" s="12">
        <v>412066</v>
      </c>
      <c r="F33" s="15">
        <v>1109154.26</v>
      </c>
      <c r="G33" s="16">
        <f t="shared" si="1"/>
        <v>2.691690797105318</v>
      </c>
      <c r="H33" s="17">
        <v>407083</v>
      </c>
      <c r="I33" s="18">
        <v>209433.45</v>
      </c>
      <c r="J33" s="19">
        <f t="shared" si="2"/>
        <v>0.5144735840111231</v>
      </c>
      <c r="K33" s="20">
        <f t="shared" si="3"/>
        <v>410405</v>
      </c>
      <c r="L33" s="21">
        <f t="shared" si="5"/>
        <v>677194.0333333333</v>
      </c>
      <c r="M33" s="22">
        <f t="shared" si="4"/>
        <v>1.6500628241208886</v>
      </c>
      <c r="N33" s="24"/>
    </row>
    <row r="34" spans="1:14" ht="18" customHeight="1">
      <c r="A34" s="27" t="s">
        <v>5</v>
      </c>
      <c r="B34" s="12">
        <v>501738</v>
      </c>
      <c r="C34" s="13">
        <v>602473.88</v>
      </c>
      <c r="D34" s="14">
        <f t="shared" si="0"/>
        <v>1.2007738700277835</v>
      </c>
      <c r="E34" s="12">
        <f>171244+338906</f>
        <v>510150</v>
      </c>
      <c r="F34" s="15">
        <v>508308.94</v>
      </c>
      <c r="G34" s="16">
        <f t="shared" si="1"/>
        <v>0.9963911398608253</v>
      </c>
      <c r="H34" s="12">
        <v>510150</v>
      </c>
      <c r="I34" s="18">
        <v>489152.61000000004</v>
      </c>
      <c r="J34" s="19">
        <f t="shared" si="2"/>
        <v>0.9588407527197884</v>
      </c>
      <c r="K34" s="20">
        <f t="shared" si="3"/>
        <v>507346</v>
      </c>
      <c r="L34" s="21">
        <f t="shared" si="5"/>
        <v>533311.81</v>
      </c>
      <c r="M34" s="22">
        <f t="shared" si="4"/>
        <v>1.051179688023558</v>
      </c>
      <c r="N34" s="24"/>
    </row>
    <row r="35" spans="1:14" ht="18" customHeight="1">
      <c r="A35" s="47" t="s">
        <v>28</v>
      </c>
      <c r="B35" s="48">
        <v>98394</v>
      </c>
      <c r="C35" s="49">
        <v>1609</v>
      </c>
      <c r="D35" s="50">
        <f t="shared" si="0"/>
        <v>0.01635262312742647</v>
      </c>
      <c r="E35" s="48">
        <v>98394</v>
      </c>
      <c r="F35" s="51">
        <v>2270</v>
      </c>
      <c r="G35" s="52">
        <f t="shared" si="1"/>
        <v>0.023070512429619692</v>
      </c>
      <c r="H35" s="53">
        <v>98394</v>
      </c>
      <c r="I35" s="54">
        <v>29880.89</v>
      </c>
      <c r="J35" s="55">
        <f t="shared" si="2"/>
        <v>0.3036860987458585</v>
      </c>
      <c r="K35" s="56">
        <f t="shared" si="3"/>
        <v>98394</v>
      </c>
      <c r="L35" s="57">
        <f t="shared" si="5"/>
        <v>11253.296666666667</v>
      </c>
      <c r="M35" s="58">
        <f t="shared" si="4"/>
        <v>0.11436974476763488</v>
      </c>
      <c r="N35" s="24"/>
    </row>
    <row r="36" spans="1:14" ht="18" customHeight="1">
      <c r="A36" s="11" t="s">
        <v>6</v>
      </c>
      <c r="B36" s="12">
        <v>686870</v>
      </c>
      <c r="C36" s="13">
        <v>583399.26</v>
      </c>
      <c r="D36" s="14">
        <f t="shared" si="0"/>
        <v>0.8493590635782609</v>
      </c>
      <c r="E36" s="12">
        <f>195906+490964</f>
        <v>686870</v>
      </c>
      <c r="F36" s="15">
        <v>522710.2</v>
      </c>
      <c r="G36" s="16">
        <f t="shared" si="1"/>
        <v>0.7610031010234833</v>
      </c>
      <c r="H36" s="12">
        <v>683729</v>
      </c>
      <c r="I36" s="18">
        <v>905173.47</v>
      </c>
      <c r="J36" s="19">
        <f t="shared" si="2"/>
        <v>1.3238775450507438</v>
      </c>
      <c r="K36" s="20">
        <f t="shared" si="3"/>
        <v>685823</v>
      </c>
      <c r="L36" s="21">
        <f t="shared" si="5"/>
        <v>670427.6433333333</v>
      </c>
      <c r="M36" s="22">
        <f t="shared" si="4"/>
        <v>0.9775519971382315</v>
      </c>
      <c r="N36" s="24"/>
    </row>
    <row r="37" spans="1:14" ht="18" customHeight="1">
      <c r="A37" s="47" t="s">
        <v>29</v>
      </c>
      <c r="B37" s="48">
        <v>507701</v>
      </c>
      <c r="C37" s="49">
        <v>138386.94</v>
      </c>
      <c r="D37" s="50">
        <f t="shared" si="0"/>
        <v>0.2725756695377791</v>
      </c>
      <c r="E37" s="48">
        <f>146322+361379+24271</f>
        <v>531972</v>
      </c>
      <c r="F37" s="51">
        <v>284301.11</v>
      </c>
      <c r="G37" s="52">
        <f t="shared" si="1"/>
        <v>0.534428710533637</v>
      </c>
      <c r="H37" s="48">
        <v>531972</v>
      </c>
      <c r="I37" s="54">
        <v>556723.9800000001</v>
      </c>
      <c r="J37" s="55">
        <f t="shared" si="2"/>
        <v>1.0465287270758614</v>
      </c>
      <c r="K37" s="56">
        <f t="shared" si="3"/>
        <v>523881.6666666667</v>
      </c>
      <c r="L37" s="57">
        <f t="shared" si="5"/>
        <v>326470.6766666667</v>
      </c>
      <c r="M37" s="58">
        <f t="shared" si="4"/>
        <v>0.6231763725268747</v>
      </c>
      <c r="N37" s="24"/>
    </row>
    <row r="38" spans="1:14" ht="18" customHeight="1">
      <c r="A38" s="11" t="s">
        <v>30</v>
      </c>
      <c r="B38" s="12">
        <v>738527</v>
      </c>
      <c r="C38" s="13">
        <v>855512.1</v>
      </c>
      <c r="D38" s="14">
        <f t="shared" si="0"/>
        <v>1.1584032811258085</v>
      </c>
      <c r="E38" s="12">
        <v>739527</v>
      </c>
      <c r="F38" s="15">
        <v>854150.55</v>
      </c>
      <c r="G38" s="16">
        <f t="shared" si="1"/>
        <v>1.1549957608038652</v>
      </c>
      <c r="H38" s="17">
        <v>739527</v>
      </c>
      <c r="I38" s="18">
        <v>649230.63</v>
      </c>
      <c r="J38" s="19">
        <f t="shared" si="2"/>
        <v>0.8778998332718075</v>
      </c>
      <c r="K38" s="20">
        <f t="shared" si="3"/>
        <v>739193.6666666666</v>
      </c>
      <c r="L38" s="21">
        <f t="shared" si="5"/>
        <v>786297.7599999999</v>
      </c>
      <c r="M38" s="22">
        <f t="shared" si="4"/>
        <v>1.0637236159581092</v>
      </c>
      <c r="N38" s="24"/>
    </row>
    <row r="39" spans="1:14" ht="18" customHeight="1">
      <c r="A39" s="11" t="s">
        <v>34</v>
      </c>
      <c r="B39" s="12">
        <v>393882</v>
      </c>
      <c r="C39" s="13">
        <v>353150.38</v>
      </c>
      <c r="D39" s="14">
        <f t="shared" si="0"/>
        <v>0.8965892830847817</v>
      </c>
      <c r="E39" s="12">
        <f>91567+302315</f>
        <v>393882</v>
      </c>
      <c r="F39" s="15">
        <v>275222.98</v>
      </c>
      <c r="G39" s="16">
        <f t="shared" si="1"/>
        <v>0.6987447509660253</v>
      </c>
      <c r="H39" s="12">
        <v>393882</v>
      </c>
      <c r="I39" s="18">
        <v>601905.02</v>
      </c>
      <c r="J39" s="19">
        <f t="shared" si="2"/>
        <v>1.528135380646996</v>
      </c>
      <c r="K39" s="20">
        <f t="shared" si="3"/>
        <v>393882</v>
      </c>
      <c r="L39" s="21">
        <f t="shared" si="5"/>
        <v>410092.7933333333</v>
      </c>
      <c r="M39" s="22">
        <f t="shared" si="4"/>
        <v>1.0411564715659343</v>
      </c>
      <c r="N39" s="24"/>
    </row>
    <row r="40" spans="1:14" ht="18" customHeight="1">
      <c r="A40" s="11" t="s">
        <v>35</v>
      </c>
      <c r="B40" s="12">
        <v>776531</v>
      </c>
      <c r="C40" s="13">
        <v>682221.06</v>
      </c>
      <c r="D40" s="14">
        <f t="shared" si="0"/>
        <v>0.8785496779909624</v>
      </c>
      <c r="E40" s="12">
        <v>800531</v>
      </c>
      <c r="F40" s="15">
        <v>1018516.74</v>
      </c>
      <c r="G40" s="16">
        <f t="shared" si="1"/>
        <v>1.27230143492257</v>
      </c>
      <c r="H40" s="17">
        <v>800531</v>
      </c>
      <c r="I40" s="18">
        <v>823435.06</v>
      </c>
      <c r="J40" s="19">
        <f t="shared" si="2"/>
        <v>1.0286110843927343</v>
      </c>
      <c r="K40" s="20">
        <f t="shared" si="3"/>
        <v>792531</v>
      </c>
      <c r="L40" s="21">
        <f t="shared" si="5"/>
        <v>841390.9533333335</v>
      </c>
      <c r="M40" s="22">
        <f t="shared" si="4"/>
        <v>1.0616505263937102</v>
      </c>
      <c r="N40" s="24"/>
    </row>
    <row r="41" spans="1:17" s="3" customFormat="1" ht="18" customHeight="1">
      <c r="A41" s="28" t="s">
        <v>31</v>
      </c>
      <c r="B41" s="12">
        <v>1970895</v>
      </c>
      <c r="C41" s="13">
        <v>2298552.77</v>
      </c>
      <c r="D41" s="14">
        <f t="shared" si="0"/>
        <v>1.1662482121066826</v>
      </c>
      <c r="E41" s="12">
        <v>2009654</v>
      </c>
      <c r="F41" s="15">
        <v>1156915.68</v>
      </c>
      <c r="G41" s="16">
        <f t="shared" si="1"/>
        <v>0.5756790372870155</v>
      </c>
      <c r="H41" s="17">
        <v>2005858</v>
      </c>
      <c r="I41" s="18">
        <v>1346462.7300000002</v>
      </c>
      <c r="J41" s="19">
        <f t="shared" si="2"/>
        <v>0.6712652291438378</v>
      </c>
      <c r="K41" s="20">
        <f t="shared" si="3"/>
        <v>1995469</v>
      </c>
      <c r="L41" s="21">
        <f t="shared" si="5"/>
        <v>1600643.7266666668</v>
      </c>
      <c r="M41" s="22">
        <f t="shared" si="4"/>
        <v>0.8021391094858736</v>
      </c>
      <c r="N41" s="24"/>
      <c r="O41" s="4"/>
      <c r="P41" s="4"/>
      <c r="Q41" s="4"/>
    </row>
    <row r="42" spans="1:14" ht="18" customHeight="1">
      <c r="A42" s="47" t="s">
        <v>32</v>
      </c>
      <c r="B42" s="48">
        <v>451444</v>
      </c>
      <c r="C42" s="49">
        <v>133748.38</v>
      </c>
      <c r="D42" s="50">
        <f t="shared" si="0"/>
        <v>0.2962679313491817</v>
      </c>
      <c r="E42" s="48">
        <v>451444</v>
      </c>
      <c r="F42" s="51">
        <v>131672.32</v>
      </c>
      <c r="G42" s="52">
        <f t="shared" si="1"/>
        <v>0.2916692214316726</v>
      </c>
      <c r="H42" s="53">
        <v>451444</v>
      </c>
      <c r="I42" s="54">
        <v>230274.72999999998</v>
      </c>
      <c r="J42" s="55">
        <f t="shared" si="2"/>
        <v>0.5100848167214538</v>
      </c>
      <c r="K42" s="56">
        <f t="shared" si="3"/>
        <v>451444</v>
      </c>
      <c r="L42" s="57">
        <f t="shared" si="5"/>
        <v>165231.81</v>
      </c>
      <c r="M42" s="58">
        <f t="shared" si="4"/>
        <v>0.36600732316743606</v>
      </c>
      <c r="N42" s="24"/>
    </row>
    <row r="43" spans="1:14" ht="18" customHeight="1">
      <c r="A43" s="11" t="s">
        <v>33</v>
      </c>
      <c r="B43" s="12">
        <v>517612</v>
      </c>
      <c r="C43" s="13">
        <v>1128458.59</v>
      </c>
      <c r="D43" s="14">
        <f t="shared" si="0"/>
        <v>2.1801244754758393</v>
      </c>
      <c r="E43" s="12">
        <v>517612</v>
      </c>
      <c r="F43" s="15">
        <v>824961.13</v>
      </c>
      <c r="G43" s="16">
        <f t="shared" si="1"/>
        <v>1.5937828527932119</v>
      </c>
      <c r="H43" s="17">
        <v>517612</v>
      </c>
      <c r="I43" s="18">
        <v>1341909.79</v>
      </c>
      <c r="J43" s="19">
        <f t="shared" si="2"/>
        <v>2.5925013137253385</v>
      </c>
      <c r="K43" s="20">
        <f t="shared" si="3"/>
        <v>517612</v>
      </c>
      <c r="L43" s="21">
        <f t="shared" si="5"/>
        <v>1098443.1700000002</v>
      </c>
      <c r="M43" s="22">
        <f t="shared" si="4"/>
        <v>2.12213621399813</v>
      </c>
      <c r="N43" s="24"/>
    </row>
    <row r="44" spans="1:14" ht="18" customHeight="1">
      <c r="A44" s="11" t="s">
        <v>36</v>
      </c>
      <c r="B44" s="29">
        <v>1245316</v>
      </c>
      <c r="C44" s="13">
        <v>1512309.7</v>
      </c>
      <c r="D44" s="14">
        <f t="shared" si="0"/>
        <v>1.2143983535102736</v>
      </c>
      <c r="E44" s="29">
        <v>1223856</v>
      </c>
      <c r="F44" s="15">
        <v>3130368.68</v>
      </c>
      <c r="G44" s="16">
        <f t="shared" si="1"/>
        <v>2.557791668300846</v>
      </c>
      <c r="H44" s="17">
        <v>1228839</v>
      </c>
      <c r="I44" s="18">
        <v>1462941.37</v>
      </c>
      <c r="J44" s="19">
        <f t="shared" si="2"/>
        <v>1.19050695005611</v>
      </c>
      <c r="K44" s="20">
        <f t="shared" si="3"/>
        <v>1232670.3333333333</v>
      </c>
      <c r="L44" s="21">
        <f t="shared" si="5"/>
        <v>2035206.5833333333</v>
      </c>
      <c r="M44" s="22">
        <f t="shared" si="4"/>
        <v>1.6510550536491102</v>
      </c>
      <c r="N44" s="24"/>
    </row>
    <row r="45" spans="1:13" ht="18" customHeight="1">
      <c r="A45" s="27" t="s">
        <v>7</v>
      </c>
      <c r="B45" s="30"/>
      <c r="C45" s="31"/>
      <c r="D45" s="14"/>
      <c r="E45" s="30"/>
      <c r="F45" s="15">
        <v>94562</v>
      </c>
      <c r="G45" s="16"/>
      <c r="H45" s="12"/>
      <c r="I45" s="18">
        <v>83293.94000000006</v>
      </c>
      <c r="J45" s="19"/>
      <c r="K45" s="20"/>
      <c r="L45" s="21">
        <f t="shared" si="5"/>
        <v>88927.97000000003</v>
      </c>
      <c r="M45" s="22"/>
    </row>
    <row r="46" spans="1:13" ht="15" customHeight="1">
      <c r="A46" s="32" t="s">
        <v>8</v>
      </c>
      <c r="B46" s="33">
        <f>SUM(B7:B45)-B32</f>
        <v>21184362.67</v>
      </c>
      <c r="C46" s="33">
        <f>SUM(C7:C45)-C32</f>
        <v>27083272.579999994</v>
      </c>
      <c r="D46" s="22">
        <f>C46/B46</f>
        <v>1.2784558592529038</v>
      </c>
      <c r="E46" s="33">
        <f>SUM(E8:E45)-E32</f>
        <v>21553918</v>
      </c>
      <c r="F46" s="33">
        <f>SUM(F8:F45)-F32</f>
        <v>25322486.009999998</v>
      </c>
      <c r="G46" s="34">
        <f>F46/E46</f>
        <v>1.1748437574087458</v>
      </c>
      <c r="H46" s="33">
        <f>SUM(H8:H45)-H32</f>
        <v>21653411.3</v>
      </c>
      <c r="I46" s="33">
        <f>SUM(I8:I45)-I32</f>
        <v>25846195.979999993</v>
      </c>
      <c r="J46" s="34">
        <f>I46/H46</f>
        <v>1.1936316002088776</v>
      </c>
      <c r="K46" s="35"/>
      <c r="L46" s="21">
        <f t="shared" si="5"/>
        <v>26083984.856666658</v>
      </c>
      <c r="M46" s="22">
        <f t="shared" si="4"/>
        <v>1.215249237532964</v>
      </c>
    </row>
    <row r="47" spans="1:19" s="3" customFormat="1" ht="15" customHeight="1">
      <c r="A47" s="4"/>
      <c r="B47" s="36"/>
      <c r="C47" s="36"/>
      <c r="D47" s="37"/>
      <c r="E47" s="36"/>
      <c r="F47" s="36"/>
      <c r="G47" s="37"/>
      <c r="H47" s="38"/>
      <c r="I47" s="36"/>
      <c r="J47" s="37"/>
      <c r="K47" s="39"/>
      <c r="L47" s="40"/>
      <c r="M47" s="37"/>
      <c r="O47" s="4"/>
      <c r="P47" s="4"/>
      <c r="Q47" s="4"/>
      <c r="R47" s="4"/>
      <c r="S47" s="4"/>
    </row>
    <row r="48" spans="1:19" s="3" customFormat="1" ht="15" customHeight="1">
      <c r="A48" s="4" t="s">
        <v>47</v>
      </c>
      <c r="B48" s="36"/>
      <c r="C48" s="36"/>
      <c r="D48" s="37"/>
      <c r="E48" s="36"/>
      <c r="F48" s="36"/>
      <c r="G48" s="37"/>
      <c r="H48" s="37"/>
      <c r="I48" s="36"/>
      <c r="J48" s="37"/>
      <c r="K48" s="39"/>
      <c r="L48" s="40"/>
      <c r="M48" s="37"/>
      <c r="O48" s="4"/>
      <c r="P48" s="4"/>
      <c r="Q48" s="4"/>
      <c r="R48" s="4"/>
      <c r="S48" s="4"/>
    </row>
    <row r="49" spans="2:13" ht="15" customHeight="1">
      <c r="B49" s="41"/>
      <c r="D49" s="42"/>
      <c r="G49" s="42"/>
      <c r="H49" s="42"/>
      <c r="I49" s="43" t="s">
        <v>48</v>
      </c>
      <c r="J49" s="44">
        <f>MAX(J8:J44)</f>
        <v>3.4370152556439346</v>
      </c>
      <c r="L49" s="43" t="s">
        <v>48</v>
      </c>
      <c r="M49" s="44">
        <f>MAX(M8:M44)</f>
        <v>3.2634129001575913</v>
      </c>
    </row>
    <row r="50" spans="1:19" ht="16.5" customHeight="1">
      <c r="A50" s="45"/>
      <c r="D50" s="42"/>
      <c r="G50" s="42"/>
      <c r="H50" s="42"/>
      <c r="I50" s="43" t="s">
        <v>49</v>
      </c>
      <c r="J50" s="44">
        <f>MIN(J8:J44)</f>
        <v>0.10520526600921455</v>
      </c>
      <c r="L50" s="43" t="s">
        <v>49</v>
      </c>
      <c r="M50" s="44">
        <f>MIN(M8:M44)</f>
        <v>0.11436974476763488</v>
      </c>
      <c r="R50" s="3"/>
      <c r="S50" s="3"/>
    </row>
    <row r="51" ht="22.5" customHeight="1">
      <c r="E51" s="46"/>
    </row>
    <row r="56" spans="18:19" ht="15" customHeight="1">
      <c r="R56" s="3"/>
      <c r="S56" s="3"/>
    </row>
    <row r="57" spans="18:19" ht="15" customHeight="1">
      <c r="R57" s="3"/>
      <c r="S57" s="3"/>
    </row>
  </sheetData>
  <sheetProtection/>
  <mergeCells count="6">
    <mergeCell ref="F2:G2"/>
    <mergeCell ref="K6:M6"/>
    <mergeCell ref="A6:A7"/>
    <mergeCell ref="B6:D6"/>
    <mergeCell ref="E6:G6"/>
    <mergeCell ref="H6:J6"/>
  </mergeCells>
  <printOptions horizontalCentered="1"/>
  <pageMargins left="0.25" right="0.29" top="0.85" bottom="0.36" header="0.22" footer="0.17"/>
  <pageSetup horizontalDpi="600" verticalDpi="600" orientation="landscape" scale="67" r:id="rId2"/>
  <headerFooter alignWithMargins="0">
    <oddHeader>&amp;C&amp;"Arial,Bold"&amp;14Minnesota State Colleges and Universities
Repair and Replacement Actual Expenditures (FY08 Through FY2010)</oddHeader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TM_Wong</cp:lastModifiedBy>
  <cp:lastPrinted>2010-09-28T14:25:37Z</cp:lastPrinted>
  <dcterms:created xsi:type="dcterms:W3CDTF">2001-12-11T15:18:14Z</dcterms:created>
  <dcterms:modified xsi:type="dcterms:W3CDTF">2010-10-07T19:00:18Z</dcterms:modified>
  <cp:category/>
  <cp:version/>
  <cp:contentType/>
  <cp:contentStatus/>
</cp:coreProperties>
</file>