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-30" windowWidth="12030" windowHeight="6975" tabRatio="597"/>
  </bookViews>
  <sheets>
    <sheet name="SUMMARY" sheetId="7" r:id="rId1"/>
    <sheet name="September 30 Capital" sheetId="40484" r:id="rId2"/>
    <sheet name="September 30 HEAPR" sheetId="3764" r:id="rId3"/>
    <sheet name="September 30 Revenue Fund" sheetId="40485" r:id="rId4"/>
  </sheets>
  <definedNames>
    <definedName name="_xlnm.Print_Area" localSheetId="1">'September 30 Capital'!$A$1:$V$451</definedName>
    <definedName name="_xlnm.Print_Area" localSheetId="2">'September 30 HEAPR'!$A$1:$T$1100</definedName>
    <definedName name="_xlnm.Print_Area" localSheetId="3">'September 30 Revenue Fund'!$A$1:$W$90</definedName>
    <definedName name="_xlnm.Print_Area" localSheetId="0">SUMMARY!$A$1:$J$56</definedName>
    <definedName name="_xlnm.Print_Titles" localSheetId="1">'September 30 Capital'!$1:$7</definedName>
    <definedName name="_xlnm.Print_Titles" localSheetId="2">'September 30 HEAPR'!$1:$5</definedName>
    <definedName name="_xlnm.Print_Titles" localSheetId="3">'September 30 Revenue Fund'!$1:$6</definedName>
  </definedNames>
  <calcPr calcId="125725"/>
</workbook>
</file>

<file path=xl/calcChain.xml><?xml version="1.0" encoding="utf-8"?>
<calcChain xmlns="http://schemas.openxmlformats.org/spreadsheetml/2006/main">
  <c r="O447" i="40484"/>
  <c r="N447"/>
  <c r="L447"/>
  <c r="K447"/>
  <c r="I447"/>
  <c r="H447"/>
  <c r="O446" l="1"/>
  <c r="N446"/>
  <c r="L446"/>
  <c r="K446"/>
  <c r="H446"/>
  <c r="P90" i="40485"/>
  <c r="M90"/>
  <c r="I90"/>
  <c r="R89"/>
  <c r="O89"/>
  <c r="U89" s="1"/>
  <c r="L89"/>
  <c r="K89"/>
  <c r="H89"/>
  <c r="R88"/>
  <c r="O88"/>
  <c r="U88" s="1"/>
  <c r="L88"/>
  <c r="K88"/>
  <c r="H88"/>
  <c r="V87"/>
  <c r="U87"/>
  <c r="T87"/>
  <c r="S87"/>
  <c r="R87"/>
  <c r="Q87"/>
  <c r="R86"/>
  <c r="O86"/>
  <c r="O90" s="1"/>
  <c r="L86"/>
  <c r="L90" s="1"/>
  <c r="K86"/>
  <c r="H86"/>
  <c r="U81"/>
  <c r="V81" s="1"/>
  <c r="S81"/>
  <c r="R81"/>
  <c r="K81"/>
  <c r="H81"/>
  <c r="W81" s="1"/>
  <c r="U83"/>
  <c r="V83" s="1"/>
  <c r="S83"/>
  <c r="R83"/>
  <c r="Q83"/>
  <c r="U79"/>
  <c r="S79"/>
  <c r="R79"/>
  <c r="K79"/>
  <c r="T79" s="1"/>
  <c r="H79"/>
  <c r="W79" s="1"/>
  <c r="U80"/>
  <c r="V80" s="1"/>
  <c r="S80"/>
  <c r="R80"/>
  <c r="Q80"/>
  <c r="K80"/>
  <c r="U82"/>
  <c r="V82" s="1"/>
  <c r="S82"/>
  <c r="R82"/>
  <c r="R90" s="1"/>
  <c r="Q82"/>
  <c r="K82"/>
  <c r="K90" s="1"/>
  <c r="P75"/>
  <c r="M75"/>
  <c r="I75"/>
  <c r="U74"/>
  <c r="V74" s="1"/>
  <c r="S74"/>
  <c r="R74"/>
  <c r="Q74"/>
  <c r="U73"/>
  <c r="V73" s="1"/>
  <c r="S73"/>
  <c r="R73"/>
  <c r="Q73"/>
  <c r="H73"/>
  <c r="R72"/>
  <c r="O72"/>
  <c r="U72" s="1"/>
  <c r="L72"/>
  <c r="L75" s="1"/>
  <c r="K72"/>
  <c r="H72"/>
  <c r="U71"/>
  <c r="T71"/>
  <c r="S71"/>
  <c r="R71"/>
  <c r="H71"/>
  <c r="Q71" s="1"/>
  <c r="U67"/>
  <c r="W67" s="1"/>
  <c r="S67"/>
  <c r="R67"/>
  <c r="Q67"/>
  <c r="K67"/>
  <c r="T67" s="1"/>
  <c r="V68"/>
  <c r="U68"/>
  <c r="W68" s="1"/>
  <c r="S68"/>
  <c r="Q68"/>
  <c r="K68"/>
  <c r="T68" s="1"/>
  <c r="U66"/>
  <c r="V66" s="1"/>
  <c r="S66"/>
  <c r="R66"/>
  <c r="R75" s="1"/>
  <c r="Q66"/>
  <c r="K66"/>
  <c r="K75" s="1"/>
  <c r="P62"/>
  <c r="M62"/>
  <c r="I62"/>
  <c r="U61"/>
  <c r="V61" s="1"/>
  <c r="R61"/>
  <c r="O61"/>
  <c r="L61"/>
  <c r="S61" s="1"/>
  <c r="K61"/>
  <c r="H61"/>
  <c r="Q61" s="1"/>
  <c r="U60"/>
  <c r="V60" s="1"/>
  <c r="R60"/>
  <c r="O60"/>
  <c r="L60"/>
  <c r="K60" s="1"/>
  <c r="H60"/>
  <c r="Q60" s="1"/>
  <c r="U59"/>
  <c r="V59" s="1"/>
  <c r="R59"/>
  <c r="O59"/>
  <c r="L59"/>
  <c r="K59" s="1"/>
  <c r="H59"/>
  <c r="Q59" s="1"/>
  <c r="U58"/>
  <c r="V58" s="1"/>
  <c r="R58"/>
  <c r="O58"/>
  <c r="O62" s="1"/>
  <c r="L58"/>
  <c r="L62" s="1"/>
  <c r="H58"/>
  <c r="H62" s="1"/>
  <c r="U53"/>
  <c r="W53" s="1"/>
  <c r="S53"/>
  <c r="R53"/>
  <c r="Q53"/>
  <c r="K53"/>
  <c r="T53" s="1"/>
  <c r="U55"/>
  <c r="W55" s="1"/>
  <c r="S55"/>
  <c r="R55"/>
  <c r="Q55"/>
  <c r="K55"/>
  <c r="T55" s="1"/>
  <c r="U52"/>
  <c r="W52" s="1"/>
  <c r="S52"/>
  <c r="R52"/>
  <c r="Q52"/>
  <c r="K52"/>
  <c r="T52" s="1"/>
  <c r="U54"/>
  <c r="W54" s="1"/>
  <c r="W62" s="1"/>
  <c r="S54"/>
  <c r="R54"/>
  <c r="R62" s="1"/>
  <c r="Q54"/>
  <c r="K54"/>
  <c r="P47"/>
  <c r="M47"/>
  <c r="U46"/>
  <c r="O46"/>
  <c r="L46"/>
  <c r="K46" s="1"/>
  <c r="H46"/>
  <c r="R45"/>
  <c r="O45"/>
  <c r="U45" s="1"/>
  <c r="L45"/>
  <c r="K45" s="1"/>
  <c r="H45"/>
  <c r="Q45" s="1"/>
  <c r="U44"/>
  <c r="V44" s="1"/>
  <c r="S44"/>
  <c r="R44"/>
  <c r="Q44"/>
  <c r="K44"/>
  <c r="R43"/>
  <c r="O43"/>
  <c r="O47" s="1"/>
  <c r="L43"/>
  <c r="L47" s="1"/>
  <c r="K43"/>
  <c r="H43"/>
  <c r="U40"/>
  <c r="V40" s="1"/>
  <c r="S40"/>
  <c r="R40"/>
  <c r="Q40"/>
  <c r="K40"/>
  <c r="N40" s="1"/>
  <c r="U35"/>
  <c r="T35" s="1"/>
  <c r="S35"/>
  <c r="R35"/>
  <c r="K35"/>
  <c r="I35"/>
  <c r="I47" s="1"/>
  <c r="H35"/>
  <c r="H47" s="1"/>
  <c r="U36"/>
  <c r="V36" s="1"/>
  <c r="S36"/>
  <c r="R36"/>
  <c r="Q36"/>
  <c r="K36"/>
  <c r="N36" s="1"/>
  <c r="U37"/>
  <c r="W37" s="1"/>
  <c r="S37"/>
  <c r="R37"/>
  <c r="Q37"/>
  <c r="K37"/>
  <c r="N37" s="1"/>
  <c r="U34"/>
  <c r="S34"/>
  <c r="R34"/>
  <c r="R47" s="1"/>
  <c r="Q34"/>
  <c r="K34"/>
  <c r="P30"/>
  <c r="M30"/>
  <c r="V29"/>
  <c r="R29"/>
  <c r="Q29"/>
  <c r="K29"/>
  <c r="T29" s="1"/>
  <c r="R28"/>
  <c r="O28"/>
  <c r="Q28" s="1"/>
  <c r="L28"/>
  <c r="K28"/>
  <c r="H28"/>
  <c r="R27"/>
  <c r="O27"/>
  <c r="U27" s="1"/>
  <c r="L27"/>
  <c r="K27" s="1"/>
  <c r="H27"/>
  <c r="Q27" s="1"/>
  <c r="S24"/>
  <c r="R24"/>
  <c r="O24"/>
  <c r="U24" s="1"/>
  <c r="V24" s="1"/>
  <c r="L24"/>
  <c r="I24"/>
  <c r="Q24" s="1"/>
  <c r="H24"/>
  <c r="U23"/>
  <c r="V23" s="1"/>
  <c r="S23"/>
  <c r="R23"/>
  <c r="Q23"/>
  <c r="N23"/>
  <c r="O22"/>
  <c r="Q22" s="1"/>
  <c r="L22"/>
  <c r="K22" s="1"/>
  <c r="N22" s="1"/>
  <c r="H22"/>
  <c r="R21"/>
  <c r="O21"/>
  <c r="U21" s="1"/>
  <c r="V21" s="1"/>
  <c r="L21"/>
  <c r="K21" s="1"/>
  <c r="N21" s="1"/>
  <c r="I21"/>
  <c r="W21" s="1"/>
  <c r="V20"/>
  <c r="U20"/>
  <c r="W20" s="1"/>
  <c r="T20"/>
  <c r="S20"/>
  <c r="R20"/>
  <c r="Q20"/>
  <c r="N20"/>
  <c r="K20"/>
  <c r="U19"/>
  <c r="V19" s="1"/>
  <c r="S19"/>
  <c r="R19"/>
  <c r="Q19"/>
  <c r="K19"/>
  <c r="N19" s="1"/>
  <c r="R18"/>
  <c r="O18"/>
  <c r="U18" s="1"/>
  <c r="L18"/>
  <c r="K18" s="1"/>
  <c r="N18" s="1"/>
  <c r="U17"/>
  <c r="V17" s="1"/>
  <c r="S17"/>
  <c r="R17"/>
  <c r="Q17"/>
  <c r="N17"/>
  <c r="V16"/>
  <c r="U16"/>
  <c r="W16" s="1"/>
  <c r="T16"/>
  <c r="S16"/>
  <c r="R16"/>
  <c r="Q16"/>
  <c r="N16"/>
  <c r="K16"/>
  <c r="O15"/>
  <c r="O30" s="1"/>
  <c r="L15"/>
  <c r="K15" s="1"/>
  <c r="N15" s="1"/>
  <c r="U14"/>
  <c r="V14" s="1"/>
  <c r="S14"/>
  <c r="R14"/>
  <c r="Q14"/>
  <c r="K14"/>
  <c r="N14" s="1"/>
  <c r="I14"/>
  <c r="I30" s="1"/>
  <c r="U13"/>
  <c r="V13" s="1"/>
  <c r="S13"/>
  <c r="R13"/>
  <c r="Q13"/>
  <c r="K13"/>
  <c r="N13" s="1"/>
  <c r="U12"/>
  <c r="T12"/>
  <c r="S12"/>
  <c r="R12"/>
  <c r="K12"/>
  <c r="H12"/>
  <c r="W12" s="1"/>
  <c r="V11"/>
  <c r="U11"/>
  <c r="W11" s="1"/>
  <c r="T11"/>
  <c r="S11"/>
  <c r="R11"/>
  <c r="Q11"/>
  <c r="N11"/>
  <c r="K11"/>
  <c r="U8"/>
  <c r="T8"/>
  <c r="S8"/>
  <c r="R8"/>
  <c r="R30" s="1"/>
  <c r="K8"/>
  <c r="K30" s="1"/>
  <c r="H8"/>
  <c r="H30" s="1"/>
  <c r="T1040" i="3764"/>
  <c r="R1040" s="1"/>
  <c r="S1040" s="1"/>
  <c r="P1040"/>
  <c r="O1040"/>
  <c r="I1040"/>
  <c r="T930"/>
  <c r="R930" s="1"/>
  <c r="S930" s="1"/>
  <c r="P930"/>
  <c r="O930"/>
  <c r="I930"/>
  <c r="J930" s="1"/>
  <c r="T1094"/>
  <c r="R1094" s="1"/>
  <c r="S1094" s="1"/>
  <c r="P1094"/>
  <c r="O1094"/>
  <c r="I1094"/>
  <c r="V67" i="40485" l="1"/>
  <c r="V54"/>
  <c r="V52"/>
  <c r="V55"/>
  <c r="V53"/>
  <c r="K47"/>
  <c r="N47" s="1"/>
  <c r="T37"/>
  <c r="V37"/>
  <c r="W18"/>
  <c r="V18"/>
  <c r="V45"/>
  <c r="T45"/>
  <c r="V89"/>
  <c r="T89"/>
  <c r="N30"/>
  <c r="Q62"/>
  <c r="V27"/>
  <c r="T27"/>
  <c r="V72"/>
  <c r="T72"/>
  <c r="V88"/>
  <c r="T88"/>
  <c r="Q30"/>
  <c r="W24"/>
  <c r="Q47"/>
  <c r="N12"/>
  <c r="V12"/>
  <c r="W13"/>
  <c r="W14"/>
  <c r="U15"/>
  <c r="W17"/>
  <c r="W19"/>
  <c r="S22"/>
  <c r="S30" s="1"/>
  <c r="U22"/>
  <c r="W23"/>
  <c r="N24"/>
  <c r="U28"/>
  <c r="L30"/>
  <c r="W34"/>
  <c r="W36"/>
  <c r="N35"/>
  <c r="V35"/>
  <c r="W40"/>
  <c r="S45"/>
  <c r="T54"/>
  <c r="Q58"/>
  <c r="S58"/>
  <c r="S62" s="1"/>
  <c r="S59"/>
  <c r="S60"/>
  <c r="U62"/>
  <c r="V62" s="1"/>
  <c r="W66"/>
  <c r="W75" s="1"/>
  <c r="V71"/>
  <c r="H75"/>
  <c r="N75" s="1"/>
  <c r="O75"/>
  <c r="U75"/>
  <c r="V75" s="1"/>
  <c r="W82"/>
  <c r="W80"/>
  <c r="V79"/>
  <c r="W83"/>
  <c r="T81"/>
  <c r="Q86"/>
  <c r="S86"/>
  <c r="S90" s="1"/>
  <c r="U86"/>
  <c r="Q88"/>
  <c r="S88"/>
  <c r="Q89"/>
  <c r="S89"/>
  <c r="H90"/>
  <c r="N90" s="1"/>
  <c r="U90"/>
  <c r="V90" s="1"/>
  <c r="W8"/>
  <c r="Q12"/>
  <c r="T13"/>
  <c r="T14"/>
  <c r="Q15"/>
  <c r="Q18"/>
  <c r="T19"/>
  <c r="Q21"/>
  <c r="T23"/>
  <c r="N34"/>
  <c r="T34"/>
  <c r="V34"/>
  <c r="T36"/>
  <c r="Q35"/>
  <c r="W35"/>
  <c r="T40"/>
  <c r="Q43"/>
  <c r="S43"/>
  <c r="S47" s="1"/>
  <c r="U43"/>
  <c r="T44"/>
  <c r="K58"/>
  <c r="K62" s="1"/>
  <c r="N62" s="1"/>
  <c r="T58"/>
  <c r="T59"/>
  <c r="T60"/>
  <c r="T61"/>
  <c r="T66"/>
  <c r="T75" s="1"/>
  <c r="Q72"/>
  <c r="S72"/>
  <c r="S75" s="1"/>
  <c r="T73"/>
  <c r="T74"/>
  <c r="T82"/>
  <c r="T80"/>
  <c r="Q79"/>
  <c r="T83"/>
  <c r="Q81"/>
  <c r="Q1040" i="3764"/>
  <c r="J1040"/>
  <c r="Q930"/>
  <c r="Q1094"/>
  <c r="J1094"/>
  <c r="V43" i="40485" l="1"/>
  <c r="T43"/>
  <c r="V22"/>
  <c r="T22"/>
  <c r="T30" s="1"/>
  <c r="V15"/>
  <c r="W15"/>
  <c r="W30" s="1"/>
  <c r="T47"/>
  <c r="W90"/>
  <c r="Q75"/>
  <c r="Q90"/>
  <c r="U30"/>
  <c r="V30" s="1"/>
  <c r="V86"/>
  <c r="T86"/>
  <c r="T90" s="1"/>
  <c r="V28"/>
  <c r="T28"/>
  <c r="T62"/>
  <c r="W47"/>
  <c r="W22"/>
  <c r="U47"/>
  <c r="V47" s="1"/>
  <c r="T431" i="40484"/>
  <c r="U431" s="1"/>
  <c r="R431"/>
  <c r="Q431"/>
  <c r="P431"/>
  <c r="J431"/>
  <c r="M431" s="1"/>
  <c r="V431" l="1"/>
  <c r="S431"/>
  <c r="O451" l="1"/>
  <c r="N451"/>
  <c r="D23" i="7" s="1"/>
  <c r="L451" i="40484"/>
  <c r="K451"/>
  <c r="I451"/>
  <c r="H451"/>
  <c r="B23" i="7" s="1"/>
  <c r="T450" i="40484"/>
  <c r="U450" s="1"/>
  <c r="R450"/>
  <c r="R451" s="1"/>
  <c r="C23" i="7" s="1"/>
  <c r="Q450" i="40484"/>
  <c r="Q451" s="1"/>
  <c r="P450"/>
  <c r="J450"/>
  <c r="M450" s="1"/>
  <c r="O342"/>
  <c r="H23" i="7" l="1"/>
  <c r="T451" i="40484"/>
  <c r="P451"/>
  <c r="J451"/>
  <c r="S451" s="1"/>
  <c r="V450"/>
  <c r="V451" s="1"/>
  <c r="I23" i="7" s="1"/>
  <c r="S450" i="40484"/>
  <c r="T928" i="3764"/>
  <c r="R928" s="1"/>
  <c r="S928" s="1"/>
  <c r="P928"/>
  <c r="O928"/>
  <c r="I928"/>
  <c r="J928" s="1"/>
  <c r="T950"/>
  <c r="R950" s="1"/>
  <c r="S950" s="1"/>
  <c r="P950"/>
  <c r="O950"/>
  <c r="I950"/>
  <c r="J950" s="1"/>
  <c r="T944"/>
  <c r="R944" s="1"/>
  <c r="S944" s="1"/>
  <c r="P944"/>
  <c r="O944"/>
  <c r="I944"/>
  <c r="J944" s="1"/>
  <c r="U451" i="40484" l="1"/>
  <c r="E23" i="7"/>
  <c r="G23" s="1"/>
  <c r="M451" i="40484"/>
  <c r="Q928" i="3764"/>
  <c r="Q950"/>
  <c r="Q944"/>
  <c r="T393" i="40484" l="1"/>
  <c r="U393" s="1"/>
  <c r="R393"/>
  <c r="Q393"/>
  <c r="P393"/>
  <c r="J393"/>
  <c r="M393" s="1"/>
  <c r="N987" i="3764"/>
  <c r="M987"/>
  <c r="L987"/>
  <c r="K987"/>
  <c r="H987"/>
  <c r="N986"/>
  <c r="M986"/>
  <c r="L986"/>
  <c r="K986"/>
  <c r="H986"/>
  <c r="N915"/>
  <c r="M915"/>
  <c r="L915"/>
  <c r="K915"/>
  <c r="N916"/>
  <c r="M916"/>
  <c r="L916"/>
  <c r="K916"/>
  <c r="H916"/>
  <c r="H915"/>
  <c r="T915" s="1"/>
  <c r="R915" s="1"/>
  <c r="N887"/>
  <c r="M887"/>
  <c r="L887"/>
  <c r="K887"/>
  <c r="T808"/>
  <c r="R808" s="1"/>
  <c r="S808" s="1"/>
  <c r="P808"/>
  <c r="O808"/>
  <c r="I808"/>
  <c r="J808" s="1"/>
  <c r="T838"/>
  <c r="R838" s="1"/>
  <c r="S838" s="1"/>
  <c r="P838"/>
  <c r="O838"/>
  <c r="I838"/>
  <c r="J838" s="1"/>
  <c r="V393" i="40484" l="1"/>
  <c r="S393"/>
  <c r="O915" i="3764"/>
  <c r="P915"/>
  <c r="Q808"/>
  <c r="Q838"/>
  <c r="H887" l="1"/>
  <c r="B53" i="7"/>
  <c r="T964" i="3764" l="1"/>
  <c r="R964" s="1"/>
  <c r="S964" s="1"/>
  <c r="P964"/>
  <c r="O964"/>
  <c r="I964"/>
  <c r="J964" s="1"/>
  <c r="T929"/>
  <c r="P929"/>
  <c r="O929"/>
  <c r="I929"/>
  <c r="J929" s="1"/>
  <c r="T980"/>
  <c r="R980" s="1"/>
  <c r="S980" s="1"/>
  <c r="P980"/>
  <c r="O980"/>
  <c r="I980"/>
  <c r="J980" s="1"/>
  <c r="N999"/>
  <c r="N1098"/>
  <c r="R929" l="1"/>
  <c r="Q929" s="1"/>
  <c r="E53" i="7"/>
  <c r="G53" s="1"/>
  <c r="I53"/>
  <c r="Q964" i="3764"/>
  <c r="Q980"/>
  <c r="T271" i="40484"/>
  <c r="U271" s="1"/>
  <c r="R271"/>
  <c r="Q271"/>
  <c r="P271"/>
  <c r="J271"/>
  <c r="M271" s="1"/>
  <c r="T1036" i="3764"/>
  <c r="R1036" s="1"/>
  <c r="S1036" s="1"/>
  <c r="P1036"/>
  <c r="O1036"/>
  <c r="I1036"/>
  <c r="J1036" s="1"/>
  <c r="S929" l="1"/>
  <c r="D53" i="7"/>
  <c r="C53"/>
  <c r="H53"/>
  <c r="V271" i="40484"/>
  <c r="S271"/>
  <c r="Q1036" i="3764"/>
  <c r="T997" l="1"/>
  <c r="R997" s="1"/>
  <c r="S997" s="1"/>
  <c r="P997"/>
  <c r="O997"/>
  <c r="I997"/>
  <c r="T409" i="40484"/>
  <c r="U409" s="1"/>
  <c r="R409"/>
  <c r="Q409"/>
  <c r="P409"/>
  <c r="J409"/>
  <c r="M409" s="1"/>
  <c r="T403"/>
  <c r="R403"/>
  <c r="Q403"/>
  <c r="P403"/>
  <c r="J403"/>
  <c r="T979" i="3764"/>
  <c r="R979" s="1"/>
  <c r="S979" s="1"/>
  <c r="P979"/>
  <c r="O979"/>
  <c r="I979"/>
  <c r="J979" s="1"/>
  <c r="T966"/>
  <c r="R966" s="1"/>
  <c r="S966" s="1"/>
  <c r="P966"/>
  <c r="O966"/>
  <c r="I966"/>
  <c r="J966" s="1"/>
  <c r="T978"/>
  <c r="R978" s="1"/>
  <c r="S978" s="1"/>
  <c r="P978"/>
  <c r="O978"/>
  <c r="I978"/>
  <c r="J978" s="1"/>
  <c r="M1098"/>
  <c r="L1098"/>
  <c r="K1098"/>
  <c r="H1098"/>
  <c r="T1060"/>
  <c r="R1060" s="1"/>
  <c r="S1060" s="1"/>
  <c r="P1060"/>
  <c r="O1060"/>
  <c r="I1060"/>
  <c r="J1060" s="1"/>
  <c r="T1027"/>
  <c r="R1027" s="1"/>
  <c r="S1027" s="1"/>
  <c r="P1027"/>
  <c r="O1027"/>
  <c r="I1027"/>
  <c r="J1027" s="1"/>
  <c r="T1008"/>
  <c r="R1008" s="1"/>
  <c r="S1008" s="1"/>
  <c r="P1008"/>
  <c r="O1008"/>
  <c r="I1008"/>
  <c r="J1008" s="1"/>
  <c r="T1075"/>
  <c r="R1075" s="1"/>
  <c r="S1075" s="1"/>
  <c r="P1075"/>
  <c r="O1075"/>
  <c r="I1075"/>
  <c r="J1075" s="1"/>
  <c r="T1063"/>
  <c r="R1063" s="1"/>
  <c r="S1063" s="1"/>
  <c r="P1063"/>
  <c r="O1063"/>
  <c r="I1063"/>
  <c r="J1063" s="1"/>
  <c r="T1093"/>
  <c r="R1093" s="1"/>
  <c r="S1093" s="1"/>
  <c r="P1093"/>
  <c r="O1093"/>
  <c r="I1093"/>
  <c r="J1093" s="1"/>
  <c r="T1065"/>
  <c r="R1065" s="1"/>
  <c r="S1065" s="1"/>
  <c r="P1065"/>
  <c r="O1065"/>
  <c r="I1065"/>
  <c r="J1065" s="1"/>
  <c r="T1059"/>
  <c r="R1059" s="1"/>
  <c r="S1059" s="1"/>
  <c r="P1059"/>
  <c r="O1059"/>
  <c r="I1059"/>
  <c r="J1059" s="1"/>
  <c r="T1082"/>
  <c r="R1082" s="1"/>
  <c r="S1082" s="1"/>
  <c r="P1082"/>
  <c r="O1082"/>
  <c r="I1082"/>
  <c r="J1082" s="1"/>
  <c r="T1021"/>
  <c r="R1021" s="1"/>
  <c r="S1021" s="1"/>
  <c r="P1021"/>
  <c r="O1021"/>
  <c r="I1021"/>
  <c r="J1021" s="1"/>
  <c r="T1095"/>
  <c r="R1095" s="1"/>
  <c r="S1095" s="1"/>
  <c r="P1095"/>
  <c r="O1095"/>
  <c r="I1095"/>
  <c r="J1095" s="1"/>
  <c r="T1041"/>
  <c r="R1041" s="1"/>
  <c r="S1041" s="1"/>
  <c r="P1041"/>
  <c r="O1041"/>
  <c r="I1041"/>
  <c r="T1030"/>
  <c r="R1030" s="1"/>
  <c r="S1030" s="1"/>
  <c r="P1030"/>
  <c r="O1030"/>
  <c r="I1030"/>
  <c r="T1011"/>
  <c r="R1011" s="1"/>
  <c r="S1011" s="1"/>
  <c r="P1011"/>
  <c r="O1011"/>
  <c r="I1011"/>
  <c r="J1011" s="1"/>
  <c r="T1031"/>
  <c r="R1031" s="1"/>
  <c r="S1031" s="1"/>
  <c r="P1031"/>
  <c r="O1031"/>
  <c r="I1031"/>
  <c r="J1031" s="1"/>
  <c r="T1066"/>
  <c r="R1066" s="1"/>
  <c r="S1066" s="1"/>
  <c r="P1066"/>
  <c r="O1066"/>
  <c r="I1066"/>
  <c r="J1066" s="1"/>
  <c r="T1034"/>
  <c r="R1034" s="1"/>
  <c r="S1034" s="1"/>
  <c r="P1034"/>
  <c r="O1034"/>
  <c r="I1034"/>
  <c r="J1034" s="1"/>
  <c r="T1044"/>
  <c r="R1044" s="1"/>
  <c r="S1044" s="1"/>
  <c r="P1044"/>
  <c r="O1044"/>
  <c r="I1044"/>
  <c r="J1044" s="1"/>
  <c r="T1051"/>
  <c r="R1051" s="1"/>
  <c r="S1051" s="1"/>
  <c r="P1051"/>
  <c r="O1051"/>
  <c r="I1051"/>
  <c r="J1051" s="1"/>
  <c r="T1067"/>
  <c r="R1067" s="1"/>
  <c r="S1067" s="1"/>
  <c r="P1067"/>
  <c r="O1067"/>
  <c r="I1067"/>
  <c r="J1067" s="1"/>
  <c r="T1020"/>
  <c r="R1020" s="1"/>
  <c r="S1020" s="1"/>
  <c r="P1020"/>
  <c r="O1020"/>
  <c r="I1020"/>
  <c r="J1020" s="1"/>
  <c r="T1055"/>
  <c r="R1055" s="1"/>
  <c r="S1055" s="1"/>
  <c r="P1055"/>
  <c r="O1055"/>
  <c r="I1055"/>
  <c r="J1055" s="1"/>
  <c r="T1090"/>
  <c r="R1090" s="1"/>
  <c r="S1090" s="1"/>
  <c r="P1090"/>
  <c r="O1090"/>
  <c r="I1090"/>
  <c r="J1090" s="1"/>
  <c r="T1089"/>
  <c r="R1089" s="1"/>
  <c r="S1089" s="1"/>
  <c r="P1089"/>
  <c r="O1089"/>
  <c r="I1089"/>
  <c r="J1089" s="1"/>
  <c r="T1088"/>
  <c r="R1088" s="1"/>
  <c r="S1088" s="1"/>
  <c r="P1088"/>
  <c r="O1088"/>
  <c r="I1088"/>
  <c r="J1088" s="1"/>
  <c r="T1087"/>
  <c r="R1087" s="1"/>
  <c r="S1087" s="1"/>
  <c r="P1087"/>
  <c r="O1087"/>
  <c r="I1087"/>
  <c r="J1087" s="1"/>
  <c r="T1042"/>
  <c r="R1042" s="1"/>
  <c r="S1042" s="1"/>
  <c r="P1042"/>
  <c r="O1042"/>
  <c r="I1042"/>
  <c r="J1042" s="1"/>
  <c r="T1074"/>
  <c r="R1074" s="1"/>
  <c r="S1074" s="1"/>
  <c r="P1074"/>
  <c r="O1074"/>
  <c r="I1074"/>
  <c r="J1074" s="1"/>
  <c r="T1028"/>
  <c r="R1028" s="1"/>
  <c r="S1028" s="1"/>
  <c r="P1028"/>
  <c r="O1028"/>
  <c r="I1028"/>
  <c r="J1028" s="1"/>
  <c r="T1061"/>
  <c r="R1061" s="1"/>
  <c r="S1061" s="1"/>
  <c r="P1061"/>
  <c r="O1061"/>
  <c r="I1061"/>
  <c r="T1070"/>
  <c r="R1070" s="1"/>
  <c r="S1070" s="1"/>
  <c r="P1070"/>
  <c r="O1070"/>
  <c r="I1070"/>
  <c r="J1070" s="1"/>
  <c r="T1046"/>
  <c r="R1046" s="1"/>
  <c r="S1046" s="1"/>
  <c r="P1046"/>
  <c r="O1046"/>
  <c r="I1046"/>
  <c r="J1046" s="1"/>
  <c r="T1048"/>
  <c r="R1048" s="1"/>
  <c r="S1048" s="1"/>
  <c r="P1048"/>
  <c r="O1048"/>
  <c r="I1048"/>
  <c r="J1048" s="1"/>
  <c r="T1025"/>
  <c r="R1025" s="1"/>
  <c r="S1025" s="1"/>
  <c r="P1025"/>
  <c r="O1025"/>
  <c r="I1025"/>
  <c r="J1025" s="1"/>
  <c r="T1016"/>
  <c r="R1016" s="1"/>
  <c r="S1016" s="1"/>
  <c r="P1016"/>
  <c r="O1016"/>
  <c r="I1016"/>
  <c r="J1016" s="1"/>
  <c r="T1047"/>
  <c r="R1047" s="1"/>
  <c r="S1047" s="1"/>
  <c r="P1047"/>
  <c r="O1047"/>
  <c r="I1047"/>
  <c r="J1047" s="1"/>
  <c r="T1018"/>
  <c r="R1018" s="1"/>
  <c r="S1018" s="1"/>
  <c r="P1018"/>
  <c r="O1018"/>
  <c r="I1018"/>
  <c r="J1018" s="1"/>
  <c r="T1019"/>
  <c r="R1019" s="1"/>
  <c r="S1019" s="1"/>
  <c r="P1019"/>
  <c r="O1019"/>
  <c r="I1019"/>
  <c r="J1019" s="1"/>
  <c r="T1068"/>
  <c r="R1068" s="1"/>
  <c r="S1068" s="1"/>
  <c r="P1068"/>
  <c r="O1068"/>
  <c r="I1068"/>
  <c r="J1068" s="1"/>
  <c r="T1056"/>
  <c r="R1056" s="1"/>
  <c r="S1056" s="1"/>
  <c r="P1056"/>
  <c r="O1056"/>
  <c r="I1056"/>
  <c r="J1056" s="1"/>
  <c r="T1053"/>
  <c r="R1053" s="1"/>
  <c r="S1053" s="1"/>
  <c r="P1053"/>
  <c r="O1053"/>
  <c r="I1053"/>
  <c r="J1053" s="1"/>
  <c r="T1035"/>
  <c r="R1035" s="1"/>
  <c r="S1035" s="1"/>
  <c r="P1035"/>
  <c r="O1035"/>
  <c r="I1035"/>
  <c r="J1035" s="1"/>
  <c r="T1032"/>
  <c r="R1032" s="1"/>
  <c r="S1032" s="1"/>
  <c r="P1032"/>
  <c r="O1032"/>
  <c r="I1032"/>
  <c r="J1032" s="1"/>
  <c r="T1084"/>
  <c r="R1084" s="1"/>
  <c r="S1084" s="1"/>
  <c r="P1084"/>
  <c r="O1084"/>
  <c r="I1084"/>
  <c r="J1084" s="1"/>
  <c r="T1085"/>
  <c r="R1085" s="1"/>
  <c r="S1085" s="1"/>
  <c r="P1085"/>
  <c r="O1085"/>
  <c r="I1085"/>
  <c r="J1085" s="1"/>
  <c r="T1029"/>
  <c r="R1029" s="1"/>
  <c r="S1029" s="1"/>
  <c r="P1029"/>
  <c r="O1029"/>
  <c r="I1029"/>
  <c r="J1029" s="1"/>
  <c r="T1079"/>
  <c r="R1079" s="1"/>
  <c r="S1079" s="1"/>
  <c r="P1079"/>
  <c r="O1079"/>
  <c r="I1079"/>
  <c r="J1079" s="1"/>
  <c r="T1043"/>
  <c r="R1043" s="1"/>
  <c r="S1043" s="1"/>
  <c r="P1043"/>
  <c r="O1043"/>
  <c r="I1043"/>
  <c r="J1043" s="1"/>
  <c r="T1024"/>
  <c r="R1024" s="1"/>
  <c r="S1024" s="1"/>
  <c r="P1024"/>
  <c r="O1024"/>
  <c r="I1024"/>
  <c r="J1024" s="1"/>
  <c r="T1010"/>
  <c r="R1010" s="1"/>
  <c r="S1010" s="1"/>
  <c r="P1010"/>
  <c r="O1010"/>
  <c r="I1010"/>
  <c r="J1010" s="1"/>
  <c r="T1022"/>
  <c r="R1022" s="1"/>
  <c r="S1022" s="1"/>
  <c r="P1022"/>
  <c r="O1022"/>
  <c r="I1022"/>
  <c r="J1022" s="1"/>
  <c r="T1023"/>
  <c r="R1023" s="1"/>
  <c r="S1023" s="1"/>
  <c r="P1023"/>
  <c r="O1023"/>
  <c r="I1023"/>
  <c r="J1023" s="1"/>
  <c r="T1083"/>
  <c r="R1083" s="1"/>
  <c r="S1083" s="1"/>
  <c r="P1083"/>
  <c r="O1083"/>
  <c r="I1083"/>
  <c r="J1083" s="1"/>
  <c r="T1049"/>
  <c r="R1049" s="1"/>
  <c r="S1049" s="1"/>
  <c r="P1049"/>
  <c r="O1049"/>
  <c r="I1049"/>
  <c r="J1049" s="1"/>
  <c r="T1072"/>
  <c r="R1072" s="1"/>
  <c r="S1072" s="1"/>
  <c r="P1072"/>
  <c r="O1072"/>
  <c r="I1072"/>
  <c r="J1072" s="1"/>
  <c r="T1003"/>
  <c r="R1003" s="1"/>
  <c r="S1003" s="1"/>
  <c r="P1003"/>
  <c r="O1003"/>
  <c r="I1003"/>
  <c r="J1003" s="1"/>
  <c r="T1014"/>
  <c r="R1014" s="1"/>
  <c r="S1014" s="1"/>
  <c r="P1014"/>
  <c r="O1014"/>
  <c r="I1014"/>
  <c r="J1014" s="1"/>
  <c r="T1045"/>
  <c r="R1045" s="1"/>
  <c r="S1045" s="1"/>
  <c r="P1045"/>
  <c r="O1045"/>
  <c r="I1045"/>
  <c r="J1045" s="1"/>
  <c r="T1069"/>
  <c r="R1069" s="1"/>
  <c r="S1069" s="1"/>
  <c r="P1069"/>
  <c r="O1069"/>
  <c r="I1069"/>
  <c r="J1069" s="1"/>
  <c r="T1015"/>
  <c r="R1015" s="1"/>
  <c r="S1015" s="1"/>
  <c r="P1015"/>
  <c r="O1015"/>
  <c r="I1015"/>
  <c r="J1015" s="1"/>
  <c r="T1007"/>
  <c r="R1007" s="1"/>
  <c r="S1007" s="1"/>
  <c r="P1007"/>
  <c r="O1007"/>
  <c r="I1007"/>
  <c r="J1007" s="1"/>
  <c r="T1050"/>
  <c r="R1050" s="1"/>
  <c r="S1050" s="1"/>
  <c r="P1050"/>
  <c r="O1050"/>
  <c r="I1050"/>
  <c r="J1050" s="1"/>
  <c r="T1092"/>
  <c r="R1092" s="1"/>
  <c r="S1092" s="1"/>
  <c r="P1092"/>
  <c r="O1092"/>
  <c r="I1092"/>
  <c r="J1092" s="1"/>
  <c r="T1062"/>
  <c r="R1062" s="1"/>
  <c r="S1062" s="1"/>
  <c r="P1062"/>
  <c r="O1062"/>
  <c r="I1062"/>
  <c r="J1062" s="1"/>
  <c r="T1064"/>
  <c r="R1064" s="1"/>
  <c r="S1064" s="1"/>
  <c r="P1064"/>
  <c r="O1064"/>
  <c r="I1064"/>
  <c r="J1064" s="1"/>
  <c r="T1026"/>
  <c r="R1026" s="1"/>
  <c r="S1026" s="1"/>
  <c r="P1026"/>
  <c r="O1026"/>
  <c r="I1026"/>
  <c r="J1026" s="1"/>
  <c r="T1091"/>
  <c r="R1091" s="1"/>
  <c r="S1091" s="1"/>
  <c r="P1091"/>
  <c r="O1091"/>
  <c r="I1091"/>
  <c r="J1091" s="1"/>
  <c r="T1096"/>
  <c r="R1096" s="1"/>
  <c r="S1096" s="1"/>
  <c r="P1096"/>
  <c r="O1096"/>
  <c r="I1096"/>
  <c r="J1096" s="1"/>
  <c r="T1073"/>
  <c r="R1073" s="1"/>
  <c r="S1073" s="1"/>
  <c r="P1073"/>
  <c r="O1073"/>
  <c r="I1073"/>
  <c r="J1073" s="1"/>
  <c r="T1097"/>
  <c r="R1097" s="1"/>
  <c r="S1097" s="1"/>
  <c r="P1097"/>
  <c r="O1097"/>
  <c r="I1097"/>
  <c r="J1097" s="1"/>
  <c r="T1076"/>
  <c r="R1076" s="1"/>
  <c r="S1076" s="1"/>
  <c r="P1076"/>
  <c r="O1076"/>
  <c r="I1076"/>
  <c r="J1076" s="1"/>
  <c r="T1002"/>
  <c r="R1002" s="1"/>
  <c r="S1002" s="1"/>
  <c r="P1002"/>
  <c r="O1002"/>
  <c r="I1002"/>
  <c r="J1002" s="1"/>
  <c r="T1071"/>
  <c r="R1071" s="1"/>
  <c r="S1071" s="1"/>
  <c r="P1071"/>
  <c r="O1071"/>
  <c r="I1071"/>
  <c r="J1071" s="1"/>
  <c r="T1077"/>
  <c r="R1077" s="1"/>
  <c r="S1077" s="1"/>
  <c r="P1077"/>
  <c r="O1077"/>
  <c r="I1077"/>
  <c r="J1077" s="1"/>
  <c r="T1037"/>
  <c r="R1037" s="1"/>
  <c r="S1037" s="1"/>
  <c r="P1037"/>
  <c r="O1037"/>
  <c r="I1037"/>
  <c r="J1037" s="1"/>
  <c r="T1054"/>
  <c r="R1054" s="1"/>
  <c r="S1054" s="1"/>
  <c r="P1054"/>
  <c r="O1054"/>
  <c r="I1054"/>
  <c r="J1054" s="1"/>
  <c r="T1009"/>
  <c r="R1009" s="1"/>
  <c r="S1009" s="1"/>
  <c r="P1009"/>
  <c r="O1009"/>
  <c r="I1009"/>
  <c r="J1009" s="1"/>
  <c r="T1086"/>
  <c r="R1086" s="1"/>
  <c r="S1086" s="1"/>
  <c r="P1086"/>
  <c r="O1086"/>
  <c r="I1086"/>
  <c r="J1086" s="1"/>
  <c r="T1080"/>
  <c r="R1080" s="1"/>
  <c r="S1080" s="1"/>
  <c r="P1080"/>
  <c r="O1080"/>
  <c r="I1080"/>
  <c r="J1080" s="1"/>
  <c r="T1005"/>
  <c r="R1005" s="1"/>
  <c r="S1005" s="1"/>
  <c r="P1005"/>
  <c r="O1005"/>
  <c r="I1005"/>
  <c r="J1005" s="1"/>
  <c r="T1081"/>
  <c r="R1081" s="1"/>
  <c r="S1081" s="1"/>
  <c r="P1081"/>
  <c r="O1081"/>
  <c r="I1081"/>
  <c r="J1081" s="1"/>
  <c r="T1017"/>
  <c r="R1017" s="1"/>
  <c r="S1017" s="1"/>
  <c r="P1017"/>
  <c r="O1017"/>
  <c r="I1017"/>
  <c r="J1017" s="1"/>
  <c r="T1052"/>
  <c r="R1052" s="1"/>
  <c r="S1052" s="1"/>
  <c r="P1052"/>
  <c r="O1052"/>
  <c r="I1052"/>
  <c r="J1052" s="1"/>
  <c r="T1039"/>
  <c r="R1039" s="1"/>
  <c r="S1039" s="1"/>
  <c r="P1039"/>
  <c r="O1039"/>
  <c r="I1039"/>
  <c r="J1039" s="1"/>
  <c r="T1033"/>
  <c r="R1033" s="1"/>
  <c r="S1033" s="1"/>
  <c r="P1033"/>
  <c r="O1033"/>
  <c r="I1033"/>
  <c r="J1033" s="1"/>
  <c r="T1006"/>
  <c r="R1006" s="1"/>
  <c r="S1006" s="1"/>
  <c r="P1006"/>
  <c r="O1006"/>
  <c r="I1006"/>
  <c r="J1006" s="1"/>
  <c r="T1038"/>
  <c r="R1038" s="1"/>
  <c r="S1038" s="1"/>
  <c r="P1038"/>
  <c r="O1038"/>
  <c r="I1038"/>
  <c r="J1038" s="1"/>
  <c r="T1078"/>
  <c r="R1078" s="1"/>
  <c r="S1078" s="1"/>
  <c r="P1078"/>
  <c r="O1078"/>
  <c r="I1078"/>
  <c r="J1078" s="1"/>
  <c r="T1013"/>
  <c r="R1013" s="1"/>
  <c r="S1013" s="1"/>
  <c r="P1013"/>
  <c r="O1013"/>
  <c r="I1013"/>
  <c r="J1013" s="1"/>
  <c r="T1012"/>
  <c r="R1012" s="1"/>
  <c r="S1012" s="1"/>
  <c r="P1012"/>
  <c r="O1012"/>
  <c r="I1012"/>
  <c r="J1012" s="1"/>
  <c r="T1004"/>
  <c r="R1004" s="1"/>
  <c r="S1004" s="1"/>
  <c r="P1004"/>
  <c r="O1004"/>
  <c r="I1004"/>
  <c r="J1004" s="1"/>
  <c r="T1058"/>
  <c r="R1058" s="1"/>
  <c r="S1058" s="1"/>
  <c r="P1058"/>
  <c r="O1058"/>
  <c r="I1058"/>
  <c r="J1058" s="1"/>
  <c r="T1057"/>
  <c r="R1057" s="1"/>
  <c r="S1057" s="1"/>
  <c r="P1057"/>
  <c r="P1098" s="1"/>
  <c r="O1057"/>
  <c r="O1098" s="1"/>
  <c r="I1057"/>
  <c r="J1057" s="1"/>
  <c r="N1100"/>
  <c r="M999"/>
  <c r="M1100" s="1"/>
  <c r="L999"/>
  <c r="L1100" s="1"/>
  <c r="K999"/>
  <c r="H999"/>
  <c r="H1100" s="1"/>
  <c r="B45" i="7" s="1"/>
  <c r="T998" i="3764"/>
  <c r="R998" s="1"/>
  <c r="S998" s="1"/>
  <c r="P998"/>
  <c r="O998"/>
  <c r="I998"/>
  <c r="J998" s="1"/>
  <c r="T992"/>
  <c r="R992" s="1"/>
  <c r="S992" s="1"/>
  <c r="P992"/>
  <c r="O992"/>
  <c r="I992"/>
  <c r="J992" s="1"/>
  <c r="T995"/>
  <c r="R995" s="1"/>
  <c r="S995" s="1"/>
  <c r="P995"/>
  <c r="O995"/>
  <c r="I995"/>
  <c r="J995" s="1"/>
  <c r="T996"/>
  <c r="R996" s="1"/>
  <c r="P996"/>
  <c r="O996"/>
  <c r="I996"/>
  <c r="J996" s="1"/>
  <c r="T994"/>
  <c r="R994" s="1"/>
  <c r="P994"/>
  <c r="O994"/>
  <c r="I994"/>
  <c r="J994" s="1"/>
  <c r="T993"/>
  <c r="R993" s="1"/>
  <c r="P993"/>
  <c r="O993"/>
  <c r="O999" s="1"/>
  <c r="I993"/>
  <c r="J993" s="1"/>
  <c r="T958"/>
  <c r="R958" s="1"/>
  <c r="S958" s="1"/>
  <c r="P958"/>
  <c r="O958"/>
  <c r="I958"/>
  <c r="M403" i="40484" l="1"/>
  <c r="U403"/>
  <c r="K1100" i="3764"/>
  <c r="D45" i="7"/>
  <c r="H45" s="1"/>
  <c r="O1100" i="3764"/>
  <c r="R999"/>
  <c r="S999" s="1"/>
  <c r="Q997"/>
  <c r="J997"/>
  <c r="V409" i="40484"/>
  <c r="S409"/>
  <c r="V403"/>
  <c r="S403"/>
  <c r="Q979" i="3764"/>
  <c r="Q966"/>
  <c r="I1098"/>
  <c r="R1098"/>
  <c r="R1100" s="1"/>
  <c r="E45" i="7" s="1"/>
  <c r="G45" s="1"/>
  <c r="T1098" i="3764"/>
  <c r="Q978"/>
  <c r="Q1027"/>
  <c r="Q1060"/>
  <c r="Q1008"/>
  <c r="Q1063"/>
  <c r="Q1075"/>
  <c r="Q1093"/>
  <c r="Q1065"/>
  <c r="Q1059"/>
  <c r="Q1082"/>
  <c r="Q1041"/>
  <c r="Q1030"/>
  <c r="Q1021"/>
  <c r="J1041"/>
  <c r="Q1095"/>
  <c r="J1030"/>
  <c r="Q1034"/>
  <c r="Q1066"/>
  <c r="Q1031"/>
  <c r="Q1011"/>
  <c r="Q1051"/>
  <c r="Q1044"/>
  <c r="Q1067"/>
  <c r="Q1055"/>
  <c r="Q1020"/>
  <c r="Q1087"/>
  <c r="Q1088"/>
  <c r="Q1089"/>
  <c r="Q1090"/>
  <c r="Q1028"/>
  <c r="Q1074"/>
  <c r="Q1042"/>
  <c r="Q1061"/>
  <c r="J1061"/>
  <c r="Q1070"/>
  <c r="Q1046"/>
  <c r="Q1048"/>
  <c r="Q1025"/>
  <c r="Q1047"/>
  <c r="Q1016"/>
  <c r="Q1018"/>
  <c r="Q1019"/>
  <c r="Q1068"/>
  <c r="Q1053"/>
  <c r="Q1056"/>
  <c r="Q1032"/>
  <c r="Q1035"/>
  <c r="P999"/>
  <c r="P1100" s="1"/>
  <c r="C45" i="7" s="1"/>
  <c r="Q1084" i="3764"/>
  <c r="Q1085"/>
  <c r="Q1029"/>
  <c r="Q1079"/>
  <c r="I999"/>
  <c r="T999"/>
  <c r="Q1043"/>
  <c r="Q1057"/>
  <c r="Q1058"/>
  <c r="Q1004"/>
  <c r="Q1012"/>
  <c r="Q1013"/>
  <c r="Q1078"/>
  <c r="Q1038"/>
  <c r="Q1006"/>
  <c r="Q1033"/>
  <c r="Q1039"/>
  <c r="Q1052"/>
  <c r="Q1017"/>
  <c r="Q1081"/>
  <c r="Q1005"/>
  <c r="Q1080"/>
  <c r="Q1086"/>
  <c r="Q1009"/>
  <c r="Q1054"/>
  <c r="Q1037"/>
  <c r="Q1077"/>
  <c r="Q1071"/>
  <c r="Q1002"/>
  <c r="Q1076"/>
  <c r="Q1097"/>
  <c r="Q1073"/>
  <c r="Q1096"/>
  <c r="Q1091"/>
  <c r="Q1026"/>
  <c r="Q1064"/>
  <c r="Q1062"/>
  <c r="Q1092"/>
  <c r="Q1050"/>
  <c r="Q1007"/>
  <c r="Q1015"/>
  <c r="Q1069"/>
  <c r="Q1045"/>
  <c r="Q1014"/>
  <c r="Q1003"/>
  <c r="Q1072"/>
  <c r="Q1049"/>
  <c r="Q1083"/>
  <c r="Q1023"/>
  <c r="Q1022"/>
  <c r="Q1010"/>
  <c r="Q1024"/>
  <c r="S994"/>
  <c r="Q994"/>
  <c r="S993"/>
  <c r="Q993"/>
  <c r="S996"/>
  <c r="Q996"/>
  <c r="Q995"/>
  <c r="Q992"/>
  <c r="Q998"/>
  <c r="Q958"/>
  <c r="J958"/>
  <c r="T1100" l="1"/>
  <c r="I45" i="7" s="1"/>
  <c r="Q1098" i="3764"/>
  <c r="J999"/>
  <c r="I1100"/>
  <c r="Q999"/>
  <c r="Q1100" l="1"/>
  <c r="T977"/>
  <c r="R977" s="1"/>
  <c r="S977" s="1"/>
  <c r="P977"/>
  <c r="O977"/>
  <c r="I977"/>
  <c r="J977" s="1"/>
  <c r="Q977" l="1"/>
  <c r="T932" l="1"/>
  <c r="R932" s="1"/>
  <c r="S932" s="1"/>
  <c r="P932"/>
  <c r="O932"/>
  <c r="I932"/>
  <c r="J932" s="1"/>
  <c r="T910"/>
  <c r="R910" s="1"/>
  <c r="S910" s="1"/>
  <c r="P910"/>
  <c r="O910"/>
  <c r="I910"/>
  <c r="J910" s="1"/>
  <c r="Q932" l="1"/>
  <c r="Q910"/>
  <c r="T985" l="1"/>
  <c r="R985" s="1"/>
  <c r="S985" s="1"/>
  <c r="P985"/>
  <c r="O985"/>
  <c r="I985"/>
  <c r="J985" s="1"/>
  <c r="Q985" l="1"/>
  <c r="T976" l="1"/>
  <c r="R976" s="1"/>
  <c r="S976" s="1"/>
  <c r="P976"/>
  <c r="O976"/>
  <c r="I976"/>
  <c r="J976" s="1"/>
  <c r="T335" i="40484"/>
  <c r="V335" s="1"/>
  <c r="J335"/>
  <c r="R335"/>
  <c r="Q335"/>
  <c r="P335"/>
  <c r="P204"/>
  <c r="J204"/>
  <c r="M204" s="1"/>
  <c r="T815" i="3764"/>
  <c r="R815" s="1"/>
  <c r="S815" s="1"/>
  <c r="I815"/>
  <c r="J815" s="1"/>
  <c r="P815"/>
  <c r="O815"/>
  <c r="T886"/>
  <c r="R886" s="1"/>
  <c r="S886" s="1"/>
  <c r="I886"/>
  <c r="J886" s="1"/>
  <c r="P886"/>
  <c r="O886"/>
  <c r="T885"/>
  <c r="R885" s="1"/>
  <c r="S885" s="1"/>
  <c r="I885"/>
  <c r="J885" s="1"/>
  <c r="P885"/>
  <c r="O885"/>
  <c r="T881"/>
  <c r="R881" s="1"/>
  <c r="S881" s="1"/>
  <c r="I881"/>
  <c r="J881" s="1"/>
  <c r="P881"/>
  <c r="O881"/>
  <c r="L989"/>
  <c r="E52" i="7"/>
  <c r="B52"/>
  <c r="D50"/>
  <c r="T231" i="40484"/>
  <c r="U231" s="1"/>
  <c r="T232"/>
  <c r="T233"/>
  <c r="U233" s="1"/>
  <c r="T234"/>
  <c r="T235"/>
  <c r="V235" s="1"/>
  <c r="T236"/>
  <c r="T237"/>
  <c r="V237" s="1"/>
  <c r="T238"/>
  <c r="T239"/>
  <c r="U239" s="1"/>
  <c r="T240"/>
  <c r="T241"/>
  <c r="U241" s="1"/>
  <c r="T242"/>
  <c r="T243"/>
  <c r="U243" s="1"/>
  <c r="T244"/>
  <c r="T245"/>
  <c r="V245" s="1"/>
  <c r="T246"/>
  <c r="T247"/>
  <c r="U247" s="1"/>
  <c r="T248"/>
  <c r="T249"/>
  <c r="V249" s="1"/>
  <c r="T250"/>
  <c r="T251"/>
  <c r="U251" s="1"/>
  <c r="T252"/>
  <c r="T253"/>
  <c r="U253" s="1"/>
  <c r="T254"/>
  <c r="T255"/>
  <c r="V255" s="1"/>
  <c r="T256"/>
  <c r="T257"/>
  <c r="U257" s="1"/>
  <c r="N259"/>
  <c r="D19" i="7" s="1"/>
  <c r="T204" i="40484"/>
  <c r="U204" s="1"/>
  <c r="T968" i="3764"/>
  <c r="R968" s="1"/>
  <c r="S968" s="1"/>
  <c r="I968"/>
  <c r="J968" s="1"/>
  <c r="P968"/>
  <c r="O968"/>
  <c r="I986"/>
  <c r="P986"/>
  <c r="O986"/>
  <c r="I259" i="40484"/>
  <c r="Q322"/>
  <c r="Q279"/>
  <c r="Q340"/>
  <c r="Q280"/>
  <c r="Q281"/>
  <c r="Q283"/>
  <c r="Q286"/>
  <c r="Q287"/>
  <c r="Q288"/>
  <c r="Q289"/>
  <c r="Q290"/>
  <c r="Q291"/>
  <c r="Q292"/>
  <c r="Q293"/>
  <c r="Q294"/>
  <c r="Q295"/>
  <c r="Q297"/>
  <c r="Q298"/>
  <c r="Q299"/>
  <c r="Q300"/>
  <c r="Q301"/>
  <c r="Q302"/>
  <c r="Q303"/>
  <c r="Q304"/>
  <c r="Q305"/>
  <c r="Q306"/>
  <c r="Q307"/>
  <c r="Q308"/>
  <c r="Q309"/>
  <c r="Q310"/>
  <c r="Q311"/>
  <c r="Q316"/>
  <c r="Q317"/>
  <c r="Q319"/>
  <c r="Q320"/>
  <c r="Q321"/>
  <c r="Q324"/>
  <c r="Q328"/>
  <c r="Q329"/>
  <c r="Q330"/>
  <c r="Q333"/>
  <c r="Q262"/>
  <c r="Q285"/>
  <c r="Q268"/>
  <c r="Q325"/>
  <c r="Q327"/>
  <c r="Q312"/>
  <c r="Q313"/>
  <c r="Q314"/>
  <c r="Q267"/>
  <c r="Q318"/>
  <c r="Q282"/>
  <c r="Q284"/>
  <c r="Q270"/>
  <c r="Q274"/>
  <c r="Q276"/>
  <c r="Q296"/>
  <c r="Q315"/>
  <c r="Q272"/>
  <c r="Q323"/>
  <c r="Q326"/>
  <c r="Q266"/>
  <c r="Q331"/>
  <c r="Q332"/>
  <c r="Q269"/>
  <c r="Q334"/>
  <c r="Q336"/>
  <c r="Q263"/>
  <c r="Q337"/>
  <c r="Q275"/>
  <c r="Q277"/>
  <c r="Q338"/>
  <c r="Q273"/>
  <c r="Q278"/>
  <c r="Q339"/>
  <c r="Q264"/>
  <c r="Q265"/>
  <c r="I342"/>
  <c r="I396"/>
  <c r="N400"/>
  <c r="H400"/>
  <c r="T219"/>
  <c r="V219" s="1"/>
  <c r="V220" s="1"/>
  <c r="K200"/>
  <c r="J200" s="1"/>
  <c r="K205"/>
  <c r="L220"/>
  <c r="H220"/>
  <c r="N200"/>
  <c r="R200" s="1"/>
  <c r="N205"/>
  <c r="T939" i="3764"/>
  <c r="R939" s="1"/>
  <c r="S939" s="1"/>
  <c r="T923"/>
  <c r="R923" s="1"/>
  <c r="S923" s="1"/>
  <c r="T953"/>
  <c r="R953" s="1"/>
  <c r="T956"/>
  <c r="T946"/>
  <c r="R946" s="1"/>
  <c r="S946" s="1"/>
  <c r="T957"/>
  <c r="R957" s="1"/>
  <c r="S957" s="1"/>
  <c r="T955"/>
  <c r="R955" s="1"/>
  <c r="S955" s="1"/>
  <c r="T965"/>
  <c r="R965" s="1"/>
  <c r="S965" s="1"/>
  <c r="T967"/>
  <c r="R967" s="1"/>
  <c r="S967" s="1"/>
  <c r="T922"/>
  <c r="R922" s="1"/>
  <c r="S922" s="1"/>
  <c r="T926"/>
  <c r="R926" s="1"/>
  <c r="S926" s="1"/>
  <c r="T936"/>
  <c r="R936" s="1"/>
  <c r="S936" s="1"/>
  <c r="T940"/>
  <c r="R940" s="1"/>
  <c r="S940" s="1"/>
  <c r="T938"/>
  <c r="R938" s="1"/>
  <c r="S938" s="1"/>
  <c r="T952"/>
  <c r="R952" s="1"/>
  <c r="S952" s="1"/>
  <c r="T941"/>
  <c r="R941" s="1"/>
  <c r="S941" s="1"/>
  <c r="T975"/>
  <c r="R975" s="1"/>
  <c r="S975" s="1"/>
  <c r="T960"/>
  <c r="R960" s="1"/>
  <c r="S960" s="1"/>
  <c r="T981"/>
  <c r="R981" s="1"/>
  <c r="S981" s="1"/>
  <c r="T931"/>
  <c r="R931" s="1"/>
  <c r="S931" s="1"/>
  <c r="T925"/>
  <c r="R925" s="1"/>
  <c r="S925" s="1"/>
  <c r="T972"/>
  <c r="R972" s="1"/>
  <c r="S972" s="1"/>
  <c r="T973"/>
  <c r="R973" s="1"/>
  <c r="S973" s="1"/>
  <c r="T951"/>
  <c r="T937"/>
  <c r="R937" s="1"/>
  <c r="S937" s="1"/>
  <c r="T963"/>
  <c r="R963" s="1"/>
  <c r="S963" s="1"/>
  <c r="T969"/>
  <c r="R969" s="1"/>
  <c r="S969" s="1"/>
  <c r="T924"/>
  <c r="R924" s="1"/>
  <c r="S924" s="1"/>
  <c r="T933"/>
  <c r="R933" s="1"/>
  <c r="S933" s="1"/>
  <c r="T962"/>
  <c r="R962" s="1"/>
  <c r="S962" s="1"/>
  <c r="T948"/>
  <c r="R948" s="1"/>
  <c r="S948" s="1"/>
  <c r="T984"/>
  <c r="T919"/>
  <c r="R919" s="1"/>
  <c r="S919" s="1"/>
  <c r="T935"/>
  <c r="R935" s="1"/>
  <c r="S935" s="1"/>
  <c r="T983"/>
  <c r="R983" s="1"/>
  <c r="S983" s="1"/>
  <c r="T954"/>
  <c r="R954" s="1"/>
  <c r="S954" s="1"/>
  <c r="T942"/>
  <c r="R942" s="1"/>
  <c r="S942" s="1"/>
  <c r="T927"/>
  <c r="R927" s="1"/>
  <c r="S927" s="1"/>
  <c r="T959"/>
  <c r="R959" s="1"/>
  <c r="S959" s="1"/>
  <c r="T920"/>
  <c r="R920" s="1"/>
  <c r="S920" s="1"/>
  <c r="T970"/>
  <c r="R970" s="1"/>
  <c r="S970" s="1"/>
  <c r="T971"/>
  <c r="R971" s="1"/>
  <c r="S971" s="1"/>
  <c r="T934"/>
  <c r="R934" s="1"/>
  <c r="S934" s="1"/>
  <c r="T949"/>
  <c r="R949" s="1"/>
  <c r="S949" s="1"/>
  <c r="T982"/>
  <c r="R982" s="1"/>
  <c r="S982" s="1"/>
  <c r="T947"/>
  <c r="T943"/>
  <c r="R943" s="1"/>
  <c r="S943" s="1"/>
  <c r="T961"/>
  <c r="R961" s="1"/>
  <c r="S961" s="1"/>
  <c r="T921"/>
  <c r="R921" s="1"/>
  <c r="S921" s="1"/>
  <c r="T974"/>
  <c r="R974" s="1"/>
  <c r="S974" s="1"/>
  <c r="T945"/>
  <c r="R945" s="1"/>
  <c r="S945" s="1"/>
  <c r="R956"/>
  <c r="S956" s="1"/>
  <c r="R951"/>
  <c r="R984"/>
  <c r="S984" s="1"/>
  <c r="I939"/>
  <c r="I923"/>
  <c r="I953"/>
  <c r="I956"/>
  <c r="I946"/>
  <c r="J946" s="1"/>
  <c r="I957"/>
  <c r="I955"/>
  <c r="I965"/>
  <c r="J965" s="1"/>
  <c r="I967"/>
  <c r="I922"/>
  <c r="I926"/>
  <c r="J926" s="1"/>
  <c r="I936"/>
  <c r="I940"/>
  <c r="J940" s="1"/>
  <c r="I938"/>
  <c r="I952"/>
  <c r="I941"/>
  <c r="J941" s="1"/>
  <c r="I975"/>
  <c r="J975" s="1"/>
  <c r="I960"/>
  <c r="J960" s="1"/>
  <c r="I981"/>
  <c r="I931"/>
  <c r="I925"/>
  <c r="J925" s="1"/>
  <c r="I972"/>
  <c r="I973"/>
  <c r="I951"/>
  <c r="I937"/>
  <c r="I963"/>
  <c r="I970"/>
  <c r="I971"/>
  <c r="I934"/>
  <c r="J934" s="1"/>
  <c r="I949"/>
  <c r="J949" s="1"/>
  <c r="I982"/>
  <c r="I947"/>
  <c r="J947" s="1"/>
  <c r="I943"/>
  <c r="I961"/>
  <c r="I921"/>
  <c r="J921" s="1"/>
  <c r="I974"/>
  <c r="I945"/>
  <c r="J945" s="1"/>
  <c r="I969"/>
  <c r="I924"/>
  <c r="I933"/>
  <c r="J933" s="1"/>
  <c r="I962"/>
  <c r="I948"/>
  <c r="J948" s="1"/>
  <c r="I984"/>
  <c r="I919"/>
  <c r="J919" s="1"/>
  <c r="I935"/>
  <c r="J935" s="1"/>
  <c r="I983"/>
  <c r="J983" s="1"/>
  <c r="I954"/>
  <c r="I942"/>
  <c r="J942" s="1"/>
  <c r="I927"/>
  <c r="I959"/>
  <c r="I920"/>
  <c r="P953"/>
  <c r="P956"/>
  <c r="P946"/>
  <c r="P957"/>
  <c r="P967"/>
  <c r="P922"/>
  <c r="P938"/>
  <c r="P952"/>
  <c r="P941"/>
  <c r="P975"/>
  <c r="P960"/>
  <c r="P981"/>
  <c r="P931"/>
  <c r="P925"/>
  <c r="P972"/>
  <c r="P973"/>
  <c r="P939"/>
  <c r="P951"/>
  <c r="P937"/>
  <c r="P923"/>
  <c r="P963"/>
  <c r="P970"/>
  <c r="P971"/>
  <c r="P934"/>
  <c r="P949"/>
  <c r="P982"/>
  <c r="P947"/>
  <c r="P943"/>
  <c r="P961"/>
  <c r="P921"/>
  <c r="P974"/>
  <c r="P945"/>
  <c r="P969"/>
  <c r="P924"/>
  <c r="P933"/>
  <c r="P962"/>
  <c r="P948"/>
  <c r="P984"/>
  <c r="P919"/>
  <c r="P935"/>
  <c r="P983"/>
  <c r="P955"/>
  <c r="P965"/>
  <c r="P954"/>
  <c r="P942"/>
  <c r="P927"/>
  <c r="P959"/>
  <c r="P920"/>
  <c r="P926"/>
  <c r="P936"/>
  <c r="P940"/>
  <c r="O939"/>
  <c r="O923"/>
  <c r="O953"/>
  <c r="O956"/>
  <c r="O946"/>
  <c r="O957"/>
  <c r="O955"/>
  <c r="O965"/>
  <c r="O967"/>
  <c r="O922"/>
  <c r="O926"/>
  <c r="O936"/>
  <c r="O940"/>
  <c r="O938"/>
  <c r="O952"/>
  <c r="O941"/>
  <c r="O960"/>
  <c r="O981"/>
  <c r="O925"/>
  <c r="O972"/>
  <c r="O973"/>
  <c r="O951"/>
  <c r="O937"/>
  <c r="O970"/>
  <c r="O971"/>
  <c r="O934"/>
  <c r="O949"/>
  <c r="O982"/>
  <c r="O947"/>
  <c r="O943"/>
  <c r="O961"/>
  <c r="O921"/>
  <c r="O974"/>
  <c r="O975"/>
  <c r="O945"/>
  <c r="O969"/>
  <c r="O924"/>
  <c r="O931"/>
  <c r="O933"/>
  <c r="O962"/>
  <c r="O948"/>
  <c r="O984"/>
  <c r="O919"/>
  <c r="O935"/>
  <c r="O983"/>
  <c r="O954"/>
  <c r="O942"/>
  <c r="O927"/>
  <c r="O959"/>
  <c r="O920"/>
  <c r="O963"/>
  <c r="T904"/>
  <c r="R904" s="1"/>
  <c r="S904" s="1"/>
  <c r="T908"/>
  <c r="T897"/>
  <c r="T913"/>
  <c r="T903"/>
  <c r="R903" s="1"/>
  <c r="T894"/>
  <c r="R894" s="1"/>
  <c r="S894" s="1"/>
  <c r="T893"/>
  <c r="R893" s="1"/>
  <c r="T896"/>
  <c r="R896" s="1"/>
  <c r="S896" s="1"/>
  <c r="T902"/>
  <c r="R902" s="1"/>
  <c r="S902" s="1"/>
  <c r="T906"/>
  <c r="R906" s="1"/>
  <c r="S906" s="1"/>
  <c r="T907"/>
  <c r="R907" s="1"/>
  <c r="S907" s="1"/>
  <c r="T895"/>
  <c r="R895" s="1"/>
  <c r="S895" s="1"/>
  <c r="T912"/>
  <c r="T901"/>
  <c r="R901" s="1"/>
  <c r="T909"/>
  <c r="R909" s="1"/>
  <c r="T905"/>
  <c r="R905" s="1"/>
  <c r="S905" s="1"/>
  <c r="T899"/>
  <c r="R899" s="1"/>
  <c r="S899" s="1"/>
  <c r="T898"/>
  <c r="R898" s="1"/>
  <c r="S898" s="1"/>
  <c r="T900"/>
  <c r="T914"/>
  <c r="R914" s="1"/>
  <c r="S914" s="1"/>
  <c r="T911"/>
  <c r="R911" s="1"/>
  <c r="S911" s="1"/>
  <c r="R908"/>
  <c r="S908" s="1"/>
  <c r="R897"/>
  <c r="S897" s="1"/>
  <c r="R913"/>
  <c r="S913" s="1"/>
  <c r="R900"/>
  <c r="S900" s="1"/>
  <c r="I904"/>
  <c r="I908"/>
  <c r="I897"/>
  <c r="I913"/>
  <c r="J913" s="1"/>
  <c r="I903"/>
  <c r="I893"/>
  <c r="J893" s="1"/>
  <c r="I896"/>
  <c r="J896" s="1"/>
  <c r="I902"/>
  <c r="J902" s="1"/>
  <c r="I906"/>
  <c r="J906" s="1"/>
  <c r="I907"/>
  <c r="J907" s="1"/>
  <c r="I895"/>
  <c r="J895" s="1"/>
  <c r="I912"/>
  <c r="I901"/>
  <c r="I909"/>
  <c r="J909" s="1"/>
  <c r="I905"/>
  <c r="J905" s="1"/>
  <c r="I899"/>
  <c r="I898"/>
  <c r="J898" s="1"/>
  <c r="I900"/>
  <c r="I914"/>
  <c r="J914" s="1"/>
  <c r="I911"/>
  <c r="J911" s="1"/>
  <c r="I894"/>
  <c r="J894" s="1"/>
  <c r="P904"/>
  <c r="P913"/>
  <c r="P893"/>
  <c r="P896"/>
  <c r="P902"/>
  <c r="P897"/>
  <c r="P906"/>
  <c r="P907"/>
  <c r="P895"/>
  <c r="P912"/>
  <c r="P908"/>
  <c r="P901"/>
  <c r="P909"/>
  <c r="P905"/>
  <c r="P899"/>
  <c r="P898"/>
  <c r="P900"/>
  <c r="P903"/>
  <c r="P914"/>
  <c r="P911"/>
  <c r="P894"/>
  <c r="O904"/>
  <c r="O908"/>
  <c r="O897"/>
  <c r="O913"/>
  <c r="O903"/>
  <c r="O893"/>
  <c r="O896"/>
  <c r="O902"/>
  <c r="O906"/>
  <c r="O907"/>
  <c r="O895"/>
  <c r="O912"/>
  <c r="O901"/>
  <c r="O909"/>
  <c r="O905"/>
  <c r="O899"/>
  <c r="O898"/>
  <c r="O900"/>
  <c r="O914"/>
  <c r="O911"/>
  <c r="O894"/>
  <c r="T863"/>
  <c r="R863" s="1"/>
  <c r="I863"/>
  <c r="J863" s="1"/>
  <c r="P863"/>
  <c r="O863"/>
  <c r="N396" i="40484"/>
  <c r="D21" i="7" s="1"/>
  <c r="T872" i="3764"/>
  <c r="R872" s="1"/>
  <c r="I872"/>
  <c r="J872" s="1"/>
  <c r="P872"/>
  <c r="O872"/>
  <c r="T864"/>
  <c r="R864" s="1"/>
  <c r="I864"/>
  <c r="J864" s="1"/>
  <c r="P864"/>
  <c r="O864"/>
  <c r="J953"/>
  <c r="Q389" i="40484"/>
  <c r="I816" i="3764"/>
  <c r="I814"/>
  <c r="T887"/>
  <c r="R887" s="1"/>
  <c r="N810"/>
  <c r="M810"/>
  <c r="L810"/>
  <c r="K810"/>
  <c r="I785"/>
  <c r="I787"/>
  <c r="I788"/>
  <c r="I789"/>
  <c r="I790"/>
  <c r="I792"/>
  <c r="I793"/>
  <c r="I796"/>
  <c r="I797"/>
  <c r="I798"/>
  <c r="I800"/>
  <c r="I802"/>
  <c r="I803"/>
  <c r="I804"/>
  <c r="I805"/>
  <c r="I801"/>
  <c r="I791"/>
  <c r="I807"/>
  <c r="I794"/>
  <c r="I795"/>
  <c r="H810"/>
  <c r="K888"/>
  <c r="G52" i="7"/>
  <c r="T340" i="40484"/>
  <c r="V340" s="1"/>
  <c r="J340"/>
  <c r="R340"/>
  <c r="P340"/>
  <c r="T423"/>
  <c r="T413"/>
  <c r="V413" s="1"/>
  <c r="T419"/>
  <c r="V419" s="1"/>
  <c r="T407"/>
  <c r="V407" s="1"/>
  <c r="T434"/>
  <c r="V434" s="1"/>
  <c r="T421"/>
  <c r="V421" s="1"/>
  <c r="T411"/>
  <c r="V411" s="1"/>
  <c r="T406"/>
  <c r="U406" s="1"/>
  <c r="T430"/>
  <c r="V430" s="1"/>
  <c r="T415"/>
  <c r="V415" s="1"/>
  <c r="T404"/>
  <c r="T422"/>
  <c r="V422" s="1"/>
  <c r="T410"/>
  <c r="V410" s="1"/>
  <c r="T418"/>
  <c r="V418" s="1"/>
  <c r="T417"/>
  <c r="V417" s="1"/>
  <c r="T427"/>
  <c r="T436"/>
  <c r="V436" s="1"/>
  <c r="T426"/>
  <c r="V426" s="1"/>
  <c r="T414"/>
  <c r="V414" s="1"/>
  <c r="T445"/>
  <c r="T424"/>
  <c r="V424" s="1"/>
  <c r="T442"/>
  <c r="V442" s="1"/>
  <c r="T408"/>
  <c r="V408" s="1"/>
  <c r="T432"/>
  <c r="U432" s="1"/>
  <c r="T405"/>
  <c r="V405" s="1"/>
  <c r="T437"/>
  <c r="V437" s="1"/>
  <c r="T433"/>
  <c r="V433" s="1"/>
  <c r="T412"/>
  <c r="U412" s="1"/>
  <c r="T443"/>
  <c r="V443" s="1"/>
  <c r="T439"/>
  <c r="V439" s="1"/>
  <c r="T425"/>
  <c r="V425" s="1"/>
  <c r="T440"/>
  <c r="U440" s="1"/>
  <c r="T441"/>
  <c r="V441" s="1"/>
  <c r="T420"/>
  <c r="V420" s="1"/>
  <c r="T435"/>
  <c r="V435" s="1"/>
  <c r="T444"/>
  <c r="V444" s="1"/>
  <c r="T438"/>
  <c r="V438" s="1"/>
  <c r="T416"/>
  <c r="V416" s="1"/>
  <c r="T429"/>
  <c r="V429" s="1"/>
  <c r="T428"/>
  <c r="V428" s="1"/>
  <c r="B22" i="7"/>
  <c r="N342" i="40484"/>
  <c r="D20" i="7" s="1"/>
  <c r="M811" i="3764"/>
  <c r="M888"/>
  <c r="N811"/>
  <c r="N888"/>
  <c r="V427" i="40484"/>
  <c r="R423"/>
  <c r="R413"/>
  <c r="R419"/>
  <c r="R407"/>
  <c r="R434"/>
  <c r="R421"/>
  <c r="R411"/>
  <c r="R406"/>
  <c r="R430"/>
  <c r="R415"/>
  <c r="R404"/>
  <c r="R422"/>
  <c r="R410"/>
  <c r="R418"/>
  <c r="R417"/>
  <c r="R427"/>
  <c r="R436"/>
  <c r="R426"/>
  <c r="R414"/>
  <c r="R445"/>
  <c r="R446" s="1"/>
  <c r="R424"/>
  <c r="R442"/>
  <c r="R408"/>
  <c r="R432"/>
  <c r="R405"/>
  <c r="R437"/>
  <c r="R433"/>
  <c r="R412"/>
  <c r="R443"/>
  <c r="R439"/>
  <c r="R425"/>
  <c r="R440"/>
  <c r="R441"/>
  <c r="R420"/>
  <c r="R435"/>
  <c r="R444"/>
  <c r="R438"/>
  <c r="R416"/>
  <c r="R429"/>
  <c r="R428"/>
  <c r="U433"/>
  <c r="J433"/>
  <c r="S433" s="1"/>
  <c r="Q433"/>
  <c r="P433"/>
  <c r="J437"/>
  <c r="S437" s="1"/>
  <c r="Q437"/>
  <c r="P437"/>
  <c r="J442"/>
  <c r="M442" s="1"/>
  <c r="Q442"/>
  <c r="P442"/>
  <c r="U424"/>
  <c r="J424"/>
  <c r="S424" s="1"/>
  <c r="Q424"/>
  <c r="P424"/>
  <c r="J408"/>
  <c r="S408" s="1"/>
  <c r="Q408"/>
  <c r="P408"/>
  <c r="U414"/>
  <c r="J414"/>
  <c r="S414" s="1"/>
  <c r="Q414"/>
  <c r="P414"/>
  <c r="U445"/>
  <c r="J445"/>
  <c r="Q445"/>
  <c r="Q446" s="1"/>
  <c r="P445"/>
  <c r="J413"/>
  <c r="Q413"/>
  <c r="P413"/>
  <c r="J428"/>
  <c r="M428" s="1"/>
  <c r="J429"/>
  <c r="M429" s="1"/>
  <c r="J416"/>
  <c r="M416" s="1"/>
  <c r="J438"/>
  <c r="M438" s="1"/>
  <c r="J444"/>
  <c r="M444" s="1"/>
  <c r="J435"/>
  <c r="M435" s="1"/>
  <c r="J420"/>
  <c r="M420" s="1"/>
  <c r="J441"/>
  <c r="M441" s="1"/>
  <c r="J440"/>
  <c r="M440" s="1"/>
  <c r="J425"/>
  <c r="M425" s="1"/>
  <c r="J439"/>
  <c r="M439" s="1"/>
  <c r="J443"/>
  <c r="M443" s="1"/>
  <c r="J412"/>
  <c r="M412" s="1"/>
  <c r="J405"/>
  <c r="M405" s="1"/>
  <c r="J432"/>
  <c r="M432" s="1"/>
  <c r="J426"/>
  <c r="M426" s="1"/>
  <c r="J436"/>
  <c r="M436" s="1"/>
  <c r="J427"/>
  <c r="M427" s="1"/>
  <c r="J417"/>
  <c r="M417" s="1"/>
  <c r="J418"/>
  <c r="M418" s="1"/>
  <c r="J410"/>
  <c r="M410" s="1"/>
  <c r="J422"/>
  <c r="M422" s="1"/>
  <c r="J404"/>
  <c r="J415"/>
  <c r="M415" s="1"/>
  <c r="J430"/>
  <c r="M430" s="1"/>
  <c r="J406"/>
  <c r="M406" s="1"/>
  <c r="J411"/>
  <c r="M411" s="1"/>
  <c r="J421"/>
  <c r="M421" s="1"/>
  <c r="J434"/>
  <c r="M434" s="1"/>
  <c r="J407"/>
  <c r="M407" s="1"/>
  <c r="J419"/>
  <c r="M419" s="1"/>
  <c r="J423"/>
  <c r="Q423"/>
  <c r="Q419"/>
  <c r="Q407"/>
  <c r="Q434"/>
  <c r="Q421"/>
  <c r="Q411"/>
  <c r="Q406"/>
  <c r="Q430"/>
  <c r="Q415"/>
  <c r="Q404"/>
  <c r="Q422"/>
  <c r="Q410"/>
  <c r="Q418"/>
  <c r="Q417"/>
  <c r="Q427"/>
  <c r="Q436"/>
  <c r="Q426"/>
  <c r="Q432"/>
  <c r="Q405"/>
  <c r="Q412"/>
  <c r="Q443"/>
  <c r="Q439"/>
  <c r="Q425"/>
  <c r="Q440"/>
  <c r="Q441"/>
  <c r="Q420"/>
  <c r="Q435"/>
  <c r="Q444"/>
  <c r="Q438"/>
  <c r="Q416"/>
  <c r="Q429"/>
  <c r="Q428"/>
  <c r="P446"/>
  <c r="P428"/>
  <c r="U429"/>
  <c r="P429"/>
  <c r="P416"/>
  <c r="U438"/>
  <c r="P438"/>
  <c r="U444"/>
  <c r="P444"/>
  <c r="U435"/>
  <c r="P435"/>
  <c r="U420"/>
  <c r="P420"/>
  <c r="U441"/>
  <c r="P441"/>
  <c r="P440"/>
  <c r="U425"/>
  <c r="P425"/>
  <c r="P439"/>
  <c r="U443"/>
  <c r="S443"/>
  <c r="P443"/>
  <c r="P412"/>
  <c r="P405"/>
  <c r="P432"/>
  <c r="P426"/>
  <c r="S436"/>
  <c r="P436"/>
  <c r="U427"/>
  <c r="P427"/>
  <c r="S417"/>
  <c r="P417"/>
  <c r="P418"/>
  <c r="U410"/>
  <c r="S410"/>
  <c r="P410"/>
  <c r="U422"/>
  <c r="P422"/>
  <c r="P404"/>
  <c r="P415"/>
  <c r="U430"/>
  <c r="P430"/>
  <c r="P406"/>
  <c r="U411"/>
  <c r="S411"/>
  <c r="P411"/>
  <c r="U421"/>
  <c r="P421"/>
  <c r="P434"/>
  <c r="P407"/>
  <c r="U419"/>
  <c r="S419"/>
  <c r="P419"/>
  <c r="U423"/>
  <c r="P423"/>
  <c r="M423"/>
  <c r="S951" i="3764"/>
  <c r="J938"/>
  <c r="J971"/>
  <c r="J959"/>
  <c r="J984"/>
  <c r="J927"/>
  <c r="J923"/>
  <c r="J931"/>
  <c r="J899"/>
  <c r="J908"/>
  <c r="J901"/>
  <c r="J897"/>
  <c r="T877"/>
  <c r="R877" s="1"/>
  <c r="S877" s="1"/>
  <c r="T878"/>
  <c r="T879"/>
  <c r="R879" s="1"/>
  <c r="S879" s="1"/>
  <c r="T880"/>
  <c r="R880" s="1"/>
  <c r="S880" s="1"/>
  <c r="T882"/>
  <c r="R882" s="1"/>
  <c r="S882" s="1"/>
  <c r="T883"/>
  <c r="T884"/>
  <c r="R884" s="1"/>
  <c r="S884" s="1"/>
  <c r="T816"/>
  <c r="R816" s="1"/>
  <c r="T827"/>
  <c r="R827" s="1"/>
  <c r="S827" s="1"/>
  <c r="T828"/>
  <c r="T830"/>
  <c r="R830" s="1"/>
  <c r="S830" s="1"/>
  <c r="T833"/>
  <c r="R833" s="1"/>
  <c r="S833" s="1"/>
  <c r="T835"/>
  <c r="R835" s="1"/>
  <c r="S835" s="1"/>
  <c r="T840"/>
  <c r="T841"/>
  <c r="R841" s="1"/>
  <c r="S841" s="1"/>
  <c r="T842"/>
  <c r="R842" s="1"/>
  <c r="S842" s="1"/>
  <c r="T853"/>
  <c r="R853" s="1"/>
  <c r="S853" s="1"/>
  <c r="T855"/>
  <c r="T857"/>
  <c r="R857" s="1"/>
  <c r="S857" s="1"/>
  <c r="T860"/>
  <c r="R860" s="1"/>
  <c r="S860" s="1"/>
  <c r="T814"/>
  <c r="R814" s="1"/>
  <c r="T817"/>
  <c r="R817" s="1"/>
  <c r="T818"/>
  <c r="R818" s="1"/>
  <c r="S818" s="1"/>
  <c r="T819"/>
  <c r="T820"/>
  <c r="R820" s="1"/>
  <c r="S820" s="1"/>
  <c r="T821"/>
  <c r="R821" s="1"/>
  <c r="S821" s="1"/>
  <c r="T822"/>
  <c r="R822" s="1"/>
  <c r="S822" s="1"/>
  <c r="T823"/>
  <c r="R823" s="1"/>
  <c r="S823" s="1"/>
  <c r="T824"/>
  <c r="T825"/>
  <c r="R825" s="1"/>
  <c r="S825" s="1"/>
  <c r="T826"/>
  <c r="R826" s="1"/>
  <c r="S826" s="1"/>
  <c r="T829"/>
  <c r="R829" s="1"/>
  <c r="S829" s="1"/>
  <c r="T831"/>
  <c r="T832"/>
  <c r="R832" s="1"/>
  <c r="S832" s="1"/>
  <c r="T834"/>
  <c r="R834" s="1"/>
  <c r="S834" s="1"/>
  <c r="T836"/>
  <c r="R836" s="1"/>
  <c r="S836" s="1"/>
  <c r="T837"/>
  <c r="T839"/>
  <c r="T843"/>
  <c r="R843" s="1"/>
  <c r="S843" s="1"/>
  <c r="T844"/>
  <c r="R844" s="1"/>
  <c r="S844" s="1"/>
  <c r="T845"/>
  <c r="R845" s="1"/>
  <c r="S845" s="1"/>
  <c r="T846"/>
  <c r="T847"/>
  <c r="R847" s="1"/>
  <c r="S847" s="1"/>
  <c r="T848"/>
  <c r="R848" s="1"/>
  <c r="S848" s="1"/>
  <c r="T849"/>
  <c r="R849" s="1"/>
  <c r="S849" s="1"/>
  <c r="T850"/>
  <c r="R850" s="1"/>
  <c r="S850" s="1"/>
  <c r="T851"/>
  <c r="R851" s="1"/>
  <c r="S851" s="1"/>
  <c r="T852"/>
  <c r="T854"/>
  <c r="R854" s="1"/>
  <c r="S854" s="1"/>
  <c r="T856"/>
  <c r="R856" s="1"/>
  <c r="S856" s="1"/>
  <c r="T858"/>
  <c r="R858" s="1"/>
  <c r="S858" s="1"/>
  <c r="T859"/>
  <c r="R859" s="1"/>
  <c r="S859" s="1"/>
  <c r="T861"/>
  <c r="R861" s="1"/>
  <c r="S861" s="1"/>
  <c r="T862"/>
  <c r="R862" s="1"/>
  <c r="S862" s="1"/>
  <c r="T865"/>
  <c r="R865" s="1"/>
  <c r="S865" s="1"/>
  <c r="T866"/>
  <c r="T867"/>
  <c r="R867" s="1"/>
  <c r="S867" s="1"/>
  <c r="T868"/>
  <c r="R868" s="1"/>
  <c r="S868" s="1"/>
  <c r="T869"/>
  <c r="R869" s="1"/>
  <c r="S869" s="1"/>
  <c r="T870"/>
  <c r="R870" s="1"/>
  <c r="S870" s="1"/>
  <c r="T871"/>
  <c r="R871" s="1"/>
  <c r="S871" s="1"/>
  <c r="T873"/>
  <c r="T874"/>
  <c r="R874" s="1"/>
  <c r="S874" s="1"/>
  <c r="T875"/>
  <c r="R875" s="1"/>
  <c r="S875" s="1"/>
  <c r="T876"/>
  <c r="R876" s="1"/>
  <c r="S876" s="1"/>
  <c r="T785"/>
  <c r="R785" s="1"/>
  <c r="T786"/>
  <c r="R786" s="1"/>
  <c r="S786" s="1"/>
  <c r="T784"/>
  <c r="T791"/>
  <c r="R791" s="1"/>
  <c r="T794"/>
  <c r="R794" s="1"/>
  <c r="T795"/>
  <c r="R795" s="1"/>
  <c r="T797"/>
  <c r="T799"/>
  <c r="R799" s="1"/>
  <c r="S799" s="1"/>
  <c r="T801"/>
  <c r="R801" s="1"/>
  <c r="T806"/>
  <c r="R806" s="1"/>
  <c r="S806" s="1"/>
  <c r="T807"/>
  <c r="T809"/>
  <c r="R809" s="1"/>
  <c r="S809" s="1"/>
  <c r="T787"/>
  <c r="R787" s="1"/>
  <c r="T788"/>
  <c r="R788" s="1"/>
  <c r="T789"/>
  <c r="T790"/>
  <c r="R790" s="1"/>
  <c r="T792"/>
  <c r="R792" s="1"/>
  <c r="T793"/>
  <c r="R793" s="1"/>
  <c r="T796"/>
  <c r="T798"/>
  <c r="R798" s="1"/>
  <c r="T800"/>
  <c r="R800" s="1"/>
  <c r="T802"/>
  <c r="R802" s="1"/>
  <c r="T803"/>
  <c r="T804"/>
  <c r="R804" s="1"/>
  <c r="T805"/>
  <c r="R805" s="1"/>
  <c r="S805" s="1"/>
  <c r="R878"/>
  <c r="S878" s="1"/>
  <c r="R883"/>
  <c r="S883" s="1"/>
  <c r="R828"/>
  <c r="R840"/>
  <c r="R855"/>
  <c r="R819"/>
  <c r="R824"/>
  <c r="R831"/>
  <c r="S831" s="1"/>
  <c r="R837"/>
  <c r="R839"/>
  <c r="S839" s="1"/>
  <c r="R846"/>
  <c r="S846" s="1"/>
  <c r="R852"/>
  <c r="R866"/>
  <c r="S866" s="1"/>
  <c r="R873"/>
  <c r="S873" s="1"/>
  <c r="R784"/>
  <c r="R797"/>
  <c r="R807"/>
  <c r="R789"/>
  <c r="R796"/>
  <c r="R803"/>
  <c r="Q803" s="1"/>
  <c r="H888"/>
  <c r="H811"/>
  <c r="I877"/>
  <c r="I878"/>
  <c r="J878" s="1"/>
  <c r="I879"/>
  <c r="J879" s="1"/>
  <c r="I880"/>
  <c r="J880" s="1"/>
  <c r="I882"/>
  <c r="J882" s="1"/>
  <c r="I883"/>
  <c r="J883" s="1"/>
  <c r="I884"/>
  <c r="J884" s="1"/>
  <c r="I827"/>
  <c r="I828"/>
  <c r="J828" s="1"/>
  <c r="I830"/>
  <c r="I833"/>
  <c r="I835"/>
  <c r="I840"/>
  <c r="I841"/>
  <c r="I842"/>
  <c r="I853"/>
  <c r="I855"/>
  <c r="J855" s="1"/>
  <c r="I857"/>
  <c r="J857" s="1"/>
  <c r="I860"/>
  <c r="I817"/>
  <c r="I818"/>
  <c r="I819"/>
  <c r="I820"/>
  <c r="I821"/>
  <c r="I822"/>
  <c r="I823"/>
  <c r="I824"/>
  <c r="I825"/>
  <c r="I826"/>
  <c r="I829"/>
  <c r="I831"/>
  <c r="I832"/>
  <c r="I834"/>
  <c r="I836"/>
  <c r="I837"/>
  <c r="I839"/>
  <c r="I843"/>
  <c r="I844"/>
  <c r="I845"/>
  <c r="I846"/>
  <c r="I847"/>
  <c r="I848"/>
  <c r="I849"/>
  <c r="I850"/>
  <c r="I851"/>
  <c r="I852"/>
  <c r="I854"/>
  <c r="I856"/>
  <c r="I858"/>
  <c r="I859"/>
  <c r="I861"/>
  <c r="I862"/>
  <c r="I865"/>
  <c r="I866"/>
  <c r="J866" s="1"/>
  <c r="I867"/>
  <c r="J867" s="1"/>
  <c r="I868"/>
  <c r="J868" s="1"/>
  <c r="I869"/>
  <c r="I870"/>
  <c r="J870" s="1"/>
  <c r="I871"/>
  <c r="I873"/>
  <c r="J873" s="1"/>
  <c r="I874"/>
  <c r="I875"/>
  <c r="I876"/>
  <c r="I786"/>
  <c r="I784"/>
  <c r="I799"/>
  <c r="I806"/>
  <c r="I809"/>
  <c r="Q796"/>
  <c r="P877"/>
  <c r="P878"/>
  <c r="P879"/>
  <c r="P880"/>
  <c r="P882"/>
  <c r="P883"/>
  <c r="P884"/>
  <c r="P816"/>
  <c r="P827"/>
  <c r="P828"/>
  <c r="P830"/>
  <c r="P833"/>
  <c r="P835"/>
  <c r="P840"/>
  <c r="P841"/>
  <c r="P842"/>
  <c r="P853"/>
  <c r="P855"/>
  <c r="P857"/>
  <c r="P860"/>
  <c r="P887"/>
  <c r="P814"/>
  <c r="P817"/>
  <c r="P818"/>
  <c r="P820"/>
  <c r="P821"/>
  <c r="P822"/>
  <c r="P823"/>
  <c r="P824"/>
  <c r="P825"/>
  <c r="P826"/>
  <c r="P829"/>
  <c r="P836"/>
  <c r="P837"/>
  <c r="P844"/>
  <c r="P845"/>
  <c r="P846"/>
  <c r="P847"/>
  <c r="P848"/>
  <c r="P849"/>
  <c r="P850"/>
  <c r="P851"/>
  <c r="P852"/>
  <c r="P856"/>
  <c r="P861"/>
  <c r="P862"/>
  <c r="P865"/>
  <c r="P866"/>
  <c r="P867"/>
  <c r="P868"/>
  <c r="P869"/>
  <c r="P870"/>
  <c r="P873"/>
  <c r="P874"/>
  <c r="P875"/>
  <c r="P819"/>
  <c r="P831"/>
  <c r="P832"/>
  <c r="P834"/>
  <c r="P839"/>
  <c r="P843"/>
  <c r="P854"/>
  <c r="P858"/>
  <c r="P859"/>
  <c r="P871"/>
  <c r="P876"/>
  <c r="P785"/>
  <c r="P786"/>
  <c r="P784"/>
  <c r="P791"/>
  <c r="P794"/>
  <c r="P795"/>
  <c r="P797"/>
  <c r="P799"/>
  <c r="P801"/>
  <c r="P806"/>
  <c r="P807"/>
  <c r="P809"/>
  <c r="P787"/>
  <c r="P788"/>
  <c r="P789"/>
  <c r="P790"/>
  <c r="P792"/>
  <c r="P793"/>
  <c r="P796"/>
  <c r="P798"/>
  <c r="P800"/>
  <c r="P802"/>
  <c r="P803"/>
  <c r="P804"/>
  <c r="P805"/>
  <c r="O877"/>
  <c r="O878"/>
  <c r="O879"/>
  <c r="O880"/>
  <c r="O882"/>
  <c r="O883"/>
  <c r="O884"/>
  <c r="O816"/>
  <c r="O827"/>
  <c r="O828"/>
  <c r="O830"/>
  <c r="O833"/>
  <c r="O835"/>
  <c r="O840"/>
  <c r="O841"/>
  <c r="O842"/>
  <c r="O853"/>
  <c r="O855"/>
  <c r="O857"/>
  <c r="O860"/>
  <c r="O887"/>
  <c r="O814"/>
  <c r="O817"/>
  <c r="O818"/>
  <c r="O819"/>
  <c r="O820"/>
  <c r="O821"/>
  <c r="O822"/>
  <c r="O823"/>
  <c r="O824"/>
  <c r="O825"/>
  <c r="O826"/>
  <c r="O829"/>
  <c r="O831"/>
  <c r="O832"/>
  <c r="O834"/>
  <c r="O836"/>
  <c r="O837"/>
  <c r="O844"/>
  <c r="O845"/>
  <c r="O846"/>
  <c r="O847"/>
  <c r="O848"/>
  <c r="O849"/>
  <c r="O850"/>
  <c r="O851"/>
  <c r="O852"/>
  <c r="O856"/>
  <c r="O861"/>
  <c r="O862"/>
  <c r="O865"/>
  <c r="O866"/>
  <c r="O867"/>
  <c r="O868"/>
  <c r="O869"/>
  <c r="O870"/>
  <c r="O873"/>
  <c r="O874"/>
  <c r="O875"/>
  <c r="O839"/>
  <c r="O843"/>
  <c r="O854"/>
  <c r="O858"/>
  <c r="O859"/>
  <c r="O871"/>
  <c r="O876"/>
  <c r="O785"/>
  <c r="O786"/>
  <c r="O784"/>
  <c r="O791"/>
  <c r="O794"/>
  <c r="O795"/>
  <c r="O797"/>
  <c r="O799"/>
  <c r="O801"/>
  <c r="O806"/>
  <c r="O807"/>
  <c r="O809"/>
  <c r="O787"/>
  <c r="O788"/>
  <c r="O789"/>
  <c r="O790"/>
  <c r="O792"/>
  <c r="O793"/>
  <c r="O796"/>
  <c r="O798"/>
  <c r="O800"/>
  <c r="O802"/>
  <c r="O803"/>
  <c r="O804"/>
  <c r="O805"/>
  <c r="L888"/>
  <c r="L811"/>
  <c r="K811"/>
  <c r="K890" s="1"/>
  <c r="J877"/>
  <c r="J875"/>
  <c r="T320" i="40484"/>
  <c r="V320" s="1"/>
  <c r="J320"/>
  <c r="M320" s="1"/>
  <c r="R320"/>
  <c r="P320"/>
  <c r="V233"/>
  <c r="J233"/>
  <c r="R233"/>
  <c r="Q233"/>
  <c r="P233"/>
  <c r="J860" i="3764"/>
  <c r="J805"/>
  <c r="J804"/>
  <c r="S855"/>
  <c r="S828"/>
  <c r="T773"/>
  <c r="R773" s="1"/>
  <c r="I773"/>
  <c r="J773" s="1"/>
  <c r="P773"/>
  <c r="O773"/>
  <c r="L719"/>
  <c r="K719"/>
  <c r="I691"/>
  <c r="J691" s="1"/>
  <c r="I693"/>
  <c r="I694"/>
  <c r="I695"/>
  <c r="I696"/>
  <c r="I697"/>
  <c r="I698"/>
  <c r="I699"/>
  <c r="I701"/>
  <c r="J701" s="1"/>
  <c r="I702"/>
  <c r="I703"/>
  <c r="I704"/>
  <c r="I705"/>
  <c r="I706"/>
  <c r="I707"/>
  <c r="I708"/>
  <c r="I709"/>
  <c r="I710"/>
  <c r="I711"/>
  <c r="I712"/>
  <c r="I713"/>
  <c r="I714"/>
  <c r="I716"/>
  <c r="I717"/>
  <c r="I718"/>
  <c r="J718" s="1"/>
  <c r="I692"/>
  <c r="I700"/>
  <c r="J700" s="1"/>
  <c r="I715"/>
  <c r="H719"/>
  <c r="N719"/>
  <c r="M719"/>
  <c r="K10"/>
  <c r="M10"/>
  <c r="M11" s="1"/>
  <c r="O10"/>
  <c r="O11" s="1"/>
  <c r="T10"/>
  <c r="R10" s="1"/>
  <c r="H11"/>
  <c r="L11"/>
  <c r="N11"/>
  <c r="K14"/>
  <c r="I14" s="1"/>
  <c r="M14"/>
  <c r="O14"/>
  <c r="O15" s="1"/>
  <c r="L15"/>
  <c r="N15"/>
  <c r="I18"/>
  <c r="J18" s="1"/>
  <c r="O18"/>
  <c r="P18"/>
  <c r="T18"/>
  <c r="R18" s="1"/>
  <c r="I19"/>
  <c r="J19" s="1"/>
  <c r="O19"/>
  <c r="P19"/>
  <c r="T19"/>
  <c r="R19" s="1"/>
  <c r="I20"/>
  <c r="J20" s="1"/>
  <c r="O20"/>
  <c r="P20"/>
  <c r="T20"/>
  <c r="R20" s="1"/>
  <c r="I21"/>
  <c r="J21" s="1"/>
  <c r="O21"/>
  <c r="P21"/>
  <c r="T21"/>
  <c r="R21" s="1"/>
  <c r="I22"/>
  <c r="J22" s="1"/>
  <c r="O22"/>
  <c r="P22"/>
  <c r="T22"/>
  <c r="R22" s="1"/>
  <c r="I23"/>
  <c r="J23" s="1"/>
  <c r="O23"/>
  <c r="P23"/>
  <c r="T23"/>
  <c r="R23" s="1"/>
  <c r="I24"/>
  <c r="J24" s="1"/>
  <c r="O24"/>
  <c r="P24"/>
  <c r="T24"/>
  <c r="R24" s="1"/>
  <c r="I25"/>
  <c r="J25" s="1"/>
  <c r="O25"/>
  <c r="P25"/>
  <c r="T25"/>
  <c r="R25" s="1"/>
  <c r="I26"/>
  <c r="J26" s="1"/>
  <c r="O26"/>
  <c r="P26"/>
  <c r="T26"/>
  <c r="R26" s="1"/>
  <c r="I27"/>
  <c r="J27" s="1"/>
  <c r="O27"/>
  <c r="P27"/>
  <c r="T27"/>
  <c r="R27" s="1"/>
  <c r="I28"/>
  <c r="J28" s="1"/>
  <c r="O28"/>
  <c r="P28"/>
  <c r="T28"/>
  <c r="R28" s="1"/>
  <c r="I29"/>
  <c r="J29" s="1"/>
  <c r="O29"/>
  <c r="P29"/>
  <c r="T29"/>
  <c r="R29" s="1"/>
  <c r="I30"/>
  <c r="J30" s="1"/>
  <c r="O30"/>
  <c r="P30"/>
  <c r="T30"/>
  <c r="R30" s="1"/>
  <c r="I31"/>
  <c r="J31" s="1"/>
  <c r="O31"/>
  <c r="P31"/>
  <c r="T31"/>
  <c r="R31" s="1"/>
  <c r="I32"/>
  <c r="J32" s="1"/>
  <c r="O32"/>
  <c r="P32"/>
  <c r="T32"/>
  <c r="R32" s="1"/>
  <c r="I33"/>
  <c r="J33" s="1"/>
  <c r="O33"/>
  <c r="P33"/>
  <c r="T33"/>
  <c r="R33" s="1"/>
  <c r="I34"/>
  <c r="J34" s="1"/>
  <c r="O34"/>
  <c r="P34"/>
  <c r="T34"/>
  <c r="R34" s="1"/>
  <c r="I35"/>
  <c r="J35" s="1"/>
  <c r="O35"/>
  <c r="P35"/>
  <c r="T35"/>
  <c r="R35" s="1"/>
  <c r="I36"/>
  <c r="J36" s="1"/>
  <c r="O36"/>
  <c r="P36"/>
  <c r="S36"/>
  <c r="T36"/>
  <c r="I37"/>
  <c r="J37" s="1"/>
  <c r="O37"/>
  <c r="P37"/>
  <c r="T37"/>
  <c r="R37" s="1"/>
  <c r="S37" s="1"/>
  <c r="I38"/>
  <c r="J38" s="1"/>
  <c r="O38"/>
  <c r="P38"/>
  <c r="T38"/>
  <c r="R38" s="1"/>
  <c r="S38" s="1"/>
  <c r="I39"/>
  <c r="J39" s="1"/>
  <c r="O39"/>
  <c r="P39"/>
  <c r="T39"/>
  <c r="R39" s="1"/>
  <c r="I40"/>
  <c r="J40" s="1"/>
  <c r="O40"/>
  <c r="P40"/>
  <c r="T40"/>
  <c r="R40" s="1"/>
  <c r="S40" s="1"/>
  <c r="I41"/>
  <c r="J41" s="1"/>
  <c r="O41"/>
  <c r="P41"/>
  <c r="T41"/>
  <c r="R41" s="1"/>
  <c r="I42"/>
  <c r="J42" s="1"/>
  <c r="O42"/>
  <c r="P42"/>
  <c r="T42"/>
  <c r="R42" s="1"/>
  <c r="I43"/>
  <c r="J43" s="1"/>
  <c r="O43"/>
  <c r="P43"/>
  <c r="T43"/>
  <c r="R43" s="1"/>
  <c r="I44"/>
  <c r="J44" s="1"/>
  <c r="O44"/>
  <c r="P44"/>
  <c r="T44"/>
  <c r="R44" s="1"/>
  <c r="S44" s="1"/>
  <c r="I45"/>
  <c r="J45" s="1"/>
  <c r="O45"/>
  <c r="P45"/>
  <c r="T45"/>
  <c r="R45" s="1"/>
  <c r="S45" s="1"/>
  <c r="I46"/>
  <c r="J46" s="1"/>
  <c r="O46"/>
  <c r="P46"/>
  <c r="T46"/>
  <c r="R46" s="1"/>
  <c r="S46" s="1"/>
  <c r="I47"/>
  <c r="J47" s="1"/>
  <c r="O47"/>
  <c r="P47"/>
  <c r="T47"/>
  <c r="R47" s="1"/>
  <c r="I48"/>
  <c r="J48" s="1"/>
  <c r="O48"/>
  <c r="P48"/>
  <c r="T48"/>
  <c r="R48" s="1"/>
  <c r="S48" s="1"/>
  <c r="I49"/>
  <c r="J49" s="1"/>
  <c r="O49"/>
  <c r="P49"/>
  <c r="T49"/>
  <c r="R49" s="1"/>
  <c r="I50"/>
  <c r="J50" s="1"/>
  <c r="O50"/>
  <c r="P50"/>
  <c r="T50"/>
  <c r="R50" s="1"/>
  <c r="I51"/>
  <c r="J51" s="1"/>
  <c r="O51"/>
  <c r="P51"/>
  <c r="T51"/>
  <c r="R51" s="1"/>
  <c r="I52"/>
  <c r="J52" s="1"/>
  <c r="O52"/>
  <c r="P52"/>
  <c r="T52"/>
  <c r="R52" s="1"/>
  <c r="S52" s="1"/>
  <c r="I53"/>
  <c r="J53" s="1"/>
  <c r="O53"/>
  <c r="P53"/>
  <c r="T53"/>
  <c r="R53" s="1"/>
  <c r="I54"/>
  <c r="J54" s="1"/>
  <c r="O54"/>
  <c r="P54"/>
  <c r="T54"/>
  <c r="R54" s="1"/>
  <c r="I55"/>
  <c r="J55" s="1"/>
  <c r="O55"/>
  <c r="P55"/>
  <c r="T55"/>
  <c r="R55" s="1"/>
  <c r="I56"/>
  <c r="J56" s="1"/>
  <c r="O56"/>
  <c r="P56"/>
  <c r="T56"/>
  <c r="R56" s="1"/>
  <c r="H57"/>
  <c r="R57" s="1"/>
  <c r="K57"/>
  <c r="I57" s="1"/>
  <c r="M57"/>
  <c r="M58" s="1"/>
  <c r="O57"/>
  <c r="O58" s="1"/>
  <c r="T57"/>
  <c r="K58"/>
  <c r="L58"/>
  <c r="L60" s="1"/>
  <c r="N58"/>
  <c r="T58"/>
  <c r="H60"/>
  <c r="I63"/>
  <c r="J63" s="1"/>
  <c r="O63"/>
  <c r="P63"/>
  <c r="T63"/>
  <c r="R63" s="1"/>
  <c r="I64"/>
  <c r="J64" s="1"/>
  <c r="O64"/>
  <c r="P64"/>
  <c r="T64"/>
  <c r="R64" s="1"/>
  <c r="I65"/>
  <c r="J65" s="1"/>
  <c r="O65"/>
  <c r="P65"/>
  <c r="T65"/>
  <c r="R65" s="1"/>
  <c r="I66"/>
  <c r="J66" s="1"/>
  <c r="O66"/>
  <c r="P66"/>
  <c r="T66"/>
  <c r="R66" s="1"/>
  <c r="I67"/>
  <c r="J67" s="1"/>
  <c r="O67"/>
  <c r="P67"/>
  <c r="T67"/>
  <c r="R67" s="1"/>
  <c r="I68"/>
  <c r="J68" s="1"/>
  <c r="O68"/>
  <c r="P68"/>
  <c r="T68"/>
  <c r="R68" s="1"/>
  <c r="I69"/>
  <c r="J69" s="1"/>
  <c r="O69"/>
  <c r="P69"/>
  <c r="T69"/>
  <c r="R69" s="1"/>
  <c r="I70"/>
  <c r="J70" s="1"/>
  <c r="O70"/>
  <c r="P70"/>
  <c r="T70"/>
  <c r="R70" s="1"/>
  <c r="I71"/>
  <c r="J71" s="1"/>
  <c r="O71"/>
  <c r="P71"/>
  <c r="T71"/>
  <c r="R71" s="1"/>
  <c r="I72"/>
  <c r="J72" s="1"/>
  <c r="O72"/>
  <c r="P72"/>
  <c r="T72"/>
  <c r="R72" s="1"/>
  <c r="I73"/>
  <c r="J73" s="1"/>
  <c r="O73"/>
  <c r="P73"/>
  <c r="T73"/>
  <c r="R73" s="1"/>
  <c r="I74"/>
  <c r="J74" s="1"/>
  <c r="O74"/>
  <c r="P74"/>
  <c r="T74"/>
  <c r="R74" s="1"/>
  <c r="I75"/>
  <c r="J75" s="1"/>
  <c r="O75"/>
  <c r="P75"/>
  <c r="T75"/>
  <c r="R75" s="1"/>
  <c r="I76"/>
  <c r="J76" s="1"/>
  <c r="O76"/>
  <c r="P76"/>
  <c r="T76"/>
  <c r="R76" s="1"/>
  <c r="I77"/>
  <c r="J77" s="1"/>
  <c r="O77"/>
  <c r="P77"/>
  <c r="T77"/>
  <c r="R77" s="1"/>
  <c r="I78"/>
  <c r="J78" s="1"/>
  <c r="O78"/>
  <c r="P78"/>
  <c r="T78"/>
  <c r="R78" s="1"/>
  <c r="I79"/>
  <c r="J79" s="1"/>
  <c r="O79"/>
  <c r="P79"/>
  <c r="T79"/>
  <c r="R79" s="1"/>
  <c r="I80"/>
  <c r="J80" s="1"/>
  <c r="O80"/>
  <c r="P80"/>
  <c r="T80"/>
  <c r="R80" s="1"/>
  <c r="I81"/>
  <c r="J81" s="1"/>
  <c r="O81"/>
  <c r="P81"/>
  <c r="T81"/>
  <c r="R81" s="1"/>
  <c r="I82"/>
  <c r="J82" s="1"/>
  <c r="O82"/>
  <c r="P82"/>
  <c r="T82"/>
  <c r="R82" s="1"/>
  <c r="I83"/>
  <c r="J83" s="1"/>
  <c r="O83"/>
  <c r="P83"/>
  <c r="T83"/>
  <c r="R83" s="1"/>
  <c r="I84"/>
  <c r="J84" s="1"/>
  <c r="O84"/>
  <c r="P84"/>
  <c r="T84"/>
  <c r="R84" s="1"/>
  <c r="I85"/>
  <c r="J85" s="1"/>
  <c r="O85"/>
  <c r="P85"/>
  <c r="T85"/>
  <c r="R85" s="1"/>
  <c r="I86"/>
  <c r="J86" s="1"/>
  <c r="O86"/>
  <c r="P86"/>
  <c r="T86"/>
  <c r="R86" s="1"/>
  <c r="I87"/>
  <c r="J87" s="1"/>
  <c r="O87"/>
  <c r="P87"/>
  <c r="T87"/>
  <c r="R87" s="1"/>
  <c r="I88"/>
  <c r="J88" s="1"/>
  <c r="O88"/>
  <c r="P88"/>
  <c r="T88"/>
  <c r="R88" s="1"/>
  <c r="I89"/>
  <c r="J89" s="1"/>
  <c r="O89"/>
  <c r="P89"/>
  <c r="T89"/>
  <c r="R89" s="1"/>
  <c r="I90"/>
  <c r="J90" s="1"/>
  <c r="O90"/>
  <c r="P90"/>
  <c r="T90"/>
  <c r="R90" s="1"/>
  <c r="I91"/>
  <c r="J91" s="1"/>
  <c r="O91"/>
  <c r="P91"/>
  <c r="T91"/>
  <c r="R91" s="1"/>
  <c r="I92"/>
  <c r="J92" s="1"/>
  <c r="O92"/>
  <c r="P92"/>
  <c r="T92"/>
  <c r="R92" s="1"/>
  <c r="I93"/>
  <c r="J93" s="1"/>
  <c r="O93"/>
  <c r="P93"/>
  <c r="T93"/>
  <c r="R93" s="1"/>
  <c r="I94"/>
  <c r="J94" s="1"/>
  <c r="O94"/>
  <c r="P94"/>
  <c r="T94"/>
  <c r="R94" s="1"/>
  <c r="I95"/>
  <c r="J95" s="1"/>
  <c r="O95"/>
  <c r="P95"/>
  <c r="T95"/>
  <c r="R95" s="1"/>
  <c r="I96"/>
  <c r="J96" s="1"/>
  <c r="O96"/>
  <c r="P96"/>
  <c r="T96"/>
  <c r="R96" s="1"/>
  <c r="I97"/>
  <c r="J97" s="1"/>
  <c r="O97"/>
  <c r="P97"/>
  <c r="T97"/>
  <c r="R97" s="1"/>
  <c r="I98"/>
  <c r="J98" s="1"/>
  <c r="O98"/>
  <c r="P98"/>
  <c r="T98"/>
  <c r="R98" s="1"/>
  <c r="I99"/>
  <c r="J99" s="1"/>
  <c r="O99"/>
  <c r="P99"/>
  <c r="T99"/>
  <c r="R99" s="1"/>
  <c r="I100"/>
  <c r="J100" s="1"/>
  <c r="O100"/>
  <c r="P100"/>
  <c r="T100"/>
  <c r="R100" s="1"/>
  <c r="I101"/>
  <c r="J101" s="1"/>
  <c r="O101"/>
  <c r="P101"/>
  <c r="T101"/>
  <c r="R101" s="1"/>
  <c r="I102"/>
  <c r="J102" s="1"/>
  <c r="O102"/>
  <c r="P102"/>
  <c r="T102"/>
  <c r="R102" s="1"/>
  <c r="I103"/>
  <c r="J103" s="1"/>
  <c r="O103"/>
  <c r="P103"/>
  <c r="T103"/>
  <c r="R103" s="1"/>
  <c r="I104"/>
  <c r="J104" s="1"/>
  <c r="O104"/>
  <c r="P104"/>
  <c r="T104"/>
  <c r="R104" s="1"/>
  <c r="I105"/>
  <c r="J105" s="1"/>
  <c r="O105"/>
  <c r="P105"/>
  <c r="T105"/>
  <c r="R105" s="1"/>
  <c r="I106"/>
  <c r="J106" s="1"/>
  <c r="O106"/>
  <c r="P106"/>
  <c r="T106"/>
  <c r="R106" s="1"/>
  <c r="I107"/>
  <c r="O107"/>
  <c r="P107"/>
  <c r="T107"/>
  <c r="R107" s="1"/>
  <c r="I108"/>
  <c r="J108" s="1"/>
  <c r="O108"/>
  <c r="P108"/>
  <c r="T108"/>
  <c r="R108" s="1"/>
  <c r="I109"/>
  <c r="J109" s="1"/>
  <c r="O109"/>
  <c r="P109"/>
  <c r="T109"/>
  <c r="R109" s="1"/>
  <c r="I110"/>
  <c r="J110" s="1"/>
  <c r="O110"/>
  <c r="P110"/>
  <c r="T110"/>
  <c r="R110" s="1"/>
  <c r="I111"/>
  <c r="J111" s="1"/>
  <c r="O111"/>
  <c r="P111"/>
  <c r="T111"/>
  <c r="R111" s="1"/>
  <c r="I112"/>
  <c r="J112" s="1"/>
  <c r="O112"/>
  <c r="P112"/>
  <c r="T112"/>
  <c r="R112" s="1"/>
  <c r="I113"/>
  <c r="J113" s="1"/>
  <c r="O113"/>
  <c r="P113"/>
  <c r="T113"/>
  <c r="R113" s="1"/>
  <c r="I114"/>
  <c r="J114" s="1"/>
  <c r="O114"/>
  <c r="P114"/>
  <c r="T114"/>
  <c r="R114" s="1"/>
  <c r="I115"/>
  <c r="J115" s="1"/>
  <c r="O115"/>
  <c r="P115"/>
  <c r="T115"/>
  <c r="R115" s="1"/>
  <c r="I116"/>
  <c r="J116" s="1"/>
  <c r="O116"/>
  <c r="P116"/>
  <c r="T116"/>
  <c r="R116" s="1"/>
  <c r="I117"/>
  <c r="J117" s="1"/>
  <c r="O117"/>
  <c r="P117"/>
  <c r="T117"/>
  <c r="R117" s="1"/>
  <c r="I118"/>
  <c r="J118" s="1"/>
  <c r="O118"/>
  <c r="P118"/>
  <c r="T118"/>
  <c r="R118" s="1"/>
  <c r="I119"/>
  <c r="J119" s="1"/>
  <c r="O119"/>
  <c r="P119"/>
  <c r="T119"/>
  <c r="R119" s="1"/>
  <c r="I120"/>
  <c r="J120" s="1"/>
  <c r="O120"/>
  <c r="P120"/>
  <c r="T120"/>
  <c r="R120" s="1"/>
  <c r="I121"/>
  <c r="J121" s="1"/>
  <c r="O121"/>
  <c r="P121"/>
  <c r="T121"/>
  <c r="R121" s="1"/>
  <c r="I122"/>
  <c r="J122" s="1"/>
  <c r="O122"/>
  <c r="P122"/>
  <c r="T122"/>
  <c r="R122" s="1"/>
  <c r="I123"/>
  <c r="J123" s="1"/>
  <c r="O123"/>
  <c r="P123"/>
  <c r="T123"/>
  <c r="R123" s="1"/>
  <c r="I124"/>
  <c r="J124" s="1"/>
  <c r="O124"/>
  <c r="P124"/>
  <c r="T124"/>
  <c r="R124" s="1"/>
  <c r="I125"/>
  <c r="J125" s="1"/>
  <c r="O125"/>
  <c r="P125"/>
  <c r="T125"/>
  <c r="R125" s="1"/>
  <c r="I126"/>
  <c r="J126" s="1"/>
  <c r="O126"/>
  <c r="P126"/>
  <c r="T126"/>
  <c r="R126" s="1"/>
  <c r="I127"/>
  <c r="J127" s="1"/>
  <c r="O127"/>
  <c r="P127"/>
  <c r="T127"/>
  <c r="R127" s="1"/>
  <c r="I128"/>
  <c r="J128" s="1"/>
  <c r="O128"/>
  <c r="P128"/>
  <c r="T128"/>
  <c r="R128" s="1"/>
  <c r="I129"/>
  <c r="O129"/>
  <c r="P129"/>
  <c r="T129"/>
  <c r="R129" s="1"/>
  <c r="I130"/>
  <c r="J130" s="1"/>
  <c r="O130"/>
  <c r="P130"/>
  <c r="T130"/>
  <c r="R130" s="1"/>
  <c r="I131"/>
  <c r="J131" s="1"/>
  <c r="O131"/>
  <c r="P131"/>
  <c r="T131"/>
  <c r="R131" s="1"/>
  <c r="I132"/>
  <c r="J132" s="1"/>
  <c r="O132"/>
  <c r="P132"/>
  <c r="T132"/>
  <c r="R132" s="1"/>
  <c r="I133"/>
  <c r="J133" s="1"/>
  <c r="O133"/>
  <c r="P133"/>
  <c r="T133"/>
  <c r="R133" s="1"/>
  <c r="I134"/>
  <c r="J134" s="1"/>
  <c r="O134"/>
  <c r="P134"/>
  <c r="T134"/>
  <c r="R134" s="1"/>
  <c r="I135"/>
  <c r="J135" s="1"/>
  <c r="O135"/>
  <c r="P135"/>
  <c r="T135"/>
  <c r="R135" s="1"/>
  <c r="I136"/>
  <c r="J136" s="1"/>
  <c r="O136"/>
  <c r="P136"/>
  <c r="T136"/>
  <c r="R136" s="1"/>
  <c r="I137"/>
  <c r="J137" s="1"/>
  <c r="O137"/>
  <c r="P137"/>
  <c r="T137"/>
  <c r="R137" s="1"/>
  <c r="I138"/>
  <c r="J138" s="1"/>
  <c r="O138"/>
  <c r="P138"/>
  <c r="T138"/>
  <c r="R138" s="1"/>
  <c r="I139"/>
  <c r="J139" s="1"/>
  <c r="O139"/>
  <c r="P139"/>
  <c r="T139"/>
  <c r="R139" s="1"/>
  <c r="I140"/>
  <c r="J140" s="1"/>
  <c r="O140"/>
  <c r="P140"/>
  <c r="T140"/>
  <c r="R140" s="1"/>
  <c r="I141"/>
  <c r="J141" s="1"/>
  <c r="O141"/>
  <c r="P141"/>
  <c r="T141"/>
  <c r="R141" s="1"/>
  <c r="I142"/>
  <c r="J142" s="1"/>
  <c r="O142"/>
  <c r="P142"/>
  <c r="T142"/>
  <c r="R142" s="1"/>
  <c r="I143"/>
  <c r="J143" s="1"/>
  <c r="O143"/>
  <c r="P143"/>
  <c r="T143"/>
  <c r="R143" s="1"/>
  <c r="I144"/>
  <c r="J144" s="1"/>
  <c r="O144"/>
  <c r="P144"/>
  <c r="T144"/>
  <c r="R144" s="1"/>
  <c r="I145"/>
  <c r="J145" s="1"/>
  <c r="O145"/>
  <c r="P145"/>
  <c r="T145"/>
  <c r="R145" s="1"/>
  <c r="I146"/>
  <c r="J146" s="1"/>
  <c r="O146"/>
  <c r="P146"/>
  <c r="T146"/>
  <c r="R146" s="1"/>
  <c r="I147"/>
  <c r="J147" s="1"/>
  <c r="O147"/>
  <c r="P147"/>
  <c r="T147"/>
  <c r="R147" s="1"/>
  <c r="I148"/>
  <c r="J148" s="1"/>
  <c r="O148"/>
  <c r="P148"/>
  <c r="T148"/>
  <c r="R148" s="1"/>
  <c r="I149"/>
  <c r="J149" s="1"/>
  <c r="O149"/>
  <c r="P149"/>
  <c r="T149"/>
  <c r="R149" s="1"/>
  <c r="I150"/>
  <c r="J150" s="1"/>
  <c r="O150"/>
  <c r="P150"/>
  <c r="T150"/>
  <c r="R150" s="1"/>
  <c r="I151"/>
  <c r="J151" s="1"/>
  <c r="O151"/>
  <c r="P151"/>
  <c r="T151"/>
  <c r="R151" s="1"/>
  <c r="I152"/>
  <c r="J152" s="1"/>
  <c r="O152"/>
  <c r="P152"/>
  <c r="T152"/>
  <c r="R152" s="1"/>
  <c r="I153"/>
  <c r="J153" s="1"/>
  <c r="O153"/>
  <c r="P153"/>
  <c r="T153"/>
  <c r="R153" s="1"/>
  <c r="I154"/>
  <c r="J154" s="1"/>
  <c r="O154"/>
  <c r="P154"/>
  <c r="P156" s="1"/>
  <c r="T154"/>
  <c r="R154" s="1"/>
  <c r="H155"/>
  <c r="K155" s="1"/>
  <c r="L155"/>
  <c r="N155"/>
  <c r="H156"/>
  <c r="K156"/>
  <c r="L156"/>
  <c r="M156"/>
  <c r="N156"/>
  <c r="I159"/>
  <c r="J159" s="1"/>
  <c r="O159"/>
  <c r="P159"/>
  <c r="T159"/>
  <c r="R159" s="1"/>
  <c r="I160"/>
  <c r="J160" s="1"/>
  <c r="O160"/>
  <c r="P160"/>
  <c r="T160"/>
  <c r="R160" s="1"/>
  <c r="I161"/>
  <c r="J161" s="1"/>
  <c r="O161"/>
  <c r="P161"/>
  <c r="T161"/>
  <c r="R161" s="1"/>
  <c r="I162"/>
  <c r="J162" s="1"/>
  <c r="O162"/>
  <c r="P162"/>
  <c r="T162"/>
  <c r="R162" s="1"/>
  <c r="I163"/>
  <c r="J163" s="1"/>
  <c r="O163"/>
  <c r="P163"/>
  <c r="T163"/>
  <c r="R163" s="1"/>
  <c r="I164"/>
  <c r="J164" s="1"/>
  <c r="O164"/>
  <c r="P164"/>
  <c r="T164"/>
  <c r="R164" s="1"/>
  <c r="I165"/>
  <c r="J165" s="1"/>
  <c r="O165"/>
  <c r="P165"/>
  <c r="T165"/>
  <c r="R165" s="1"/>
  <c r="I166"/>
  <c r="J166" s="1"/>
  <c r="O166"/>
  <c r="P166"/>
  <c r="T166"/>
  <c r="R166" s="1"/>
  <c r="I167"/>
  <c r="J167" s="1"/>
  <c r="O167"/>
  <c r="P167"/>
  <c r="T167"/>
  <c r="R167" s="1"/>
  <c r="I168"/>
  <c r="J168" s="1"/>
  <c r="O168"/>
  <c r="P168"/>
  <c r="T168"/>
  <c r="R168" s="1"/>
  <c r="I169"/>
  <c r="J169" s="1"/>
  <c r="O169"/>
  <c r="P169"/>
  <c r="T169"/>
  <c r="R169" s="1"/>
  <c r="I170"/>
  <c r="J170" s="1"/>
  <c r="O170"/>
  <c r="P170"/>
  <c r="T170"/>
  <c r="R170" s="1"/>
  <c r="I171"/>
  <c r="J171" s="1"/>
  <c r="O171"/>
  <c r="P171"/>
  <c r="T171"/>
  <c r="R171" s="1"/>
  <c r="I172"/>
  <c r="J172" s="1"/>
  <c r="O172"/>
  <c r="P172"/>
  <c r="T172"/>
  <c r="R172" s="1"/>
  <c r="H173"/>
  <c r="K173" s="1"/>
  <c r="I173" s="1"/>
  <c r="J173" s="1"/>
  <c r="O173"/>
  <c r="H174"/>
  <c r="K174"/>
  <c r="L174"/>
  <c r="M174"/>
  <c r="N174"/>
  <c r="I177"/>
  <c r="O177"/>
  <c r="P177"/>
  <c r="T177"/>
  <c r="R177" s="1"/>
  <c r="I178"/>
  <c r="J178" s="1"/>
  <c r="O178"/>
  <c r="P178"/>
  <c r="T178"/>
  <c r="R178" s="1"/>
  <c r="I179"/>
  <c r="J179" s="1"/>
  <c r="O179"/>
  <c r="P179"/>
  <c r="T179"/>
  <c r="R179" s="1"/>
  <c r="I180"/>
  <c r="J180" s="1"/>
  <c r="O180"/>
  <c r="P180"/>
  <c r="T180"/>
  <c r="R180" s="1"/>
  <c r="I181"/>
  <c r="J181" s="1"/>
  <c r="O181"/>
  <c r="P181"/>
  <c r="T181"/>
  <c r="R181" s="1"/>
  <c r="I182"/>
  <c r="J182" s="1"/>
  <c r="O182"/>
  <c r="P182"/>
  <c r="T182"/>
  <c r="R182" s="1"/>
  <c r="I183"/>
  <c r="J183" s="1"/>
  <c r="O183"/>
  <c r="P183"/>
  <c r="T183"/>
  <c r="R183" s="1"/>
  <c r="I184"/>
  <c r="J184" s="1"/>
  <c r="O184"/>
  <c r="P184"/>
  <c r="T184"/>
  <c r="R184" s="1"/>
  <c r="I185"/>
  <c r="J185" s="1"/>
  <c r="O185"/>
  <c r="P185"/>
  <c r="T185"/>
  <c r="R185" s="1"/>
  <c r="I186"/>
  <c r="J186" s="1"/>
  <c r="O186"/>
  <c r="P186"/>
  <c r="T186"/>
  <c r="R186" s="1"/>
  <c r="I187"/>
  <c r="J187" s="1"/>
  <c r="O187"/>
  <c r="P187"/>
  <c r="T187"/>
  <c r="R187" s="1"/>
  <c r="I188"/>
  <c r="J188" s="1"/>
  <c r="O188"/>
  <c r="P188"/>
  <c r="T188"/>
  <c r="R188" s="1"/>
  <c r="I189"/>
  <c r="J189" s="1"/>
  <c r="O189"/>
  <c r="P189"/>
  <c r="T189"/>
  <c r="R189" s="1"/>
  <c r="I190"/>
  <c r="J190" s="1"/>
  <c r="O190"/>
  <c r="P190"/>
  <c r="T190"/>
  <c r="R190" s="1"/>
  <c r="I191"/>
  <c r="J191" s="1"/>
  <c r="O191"/>
  <c r="P191"/>
  <c r="T191"/>
  <c r="R191" s="1"/>
  <c r="I192"/>
  <c r="J192" s="1"/>
  <c r="O192"/>
  <c r="P192"/>
  <c r="T192"/>
  <c r="R192" s="1"/>
  <c r="I193"/>
  <c r="J193" s="1"/>
  <c r="O193"/>
  <c r="P193"/>
  <c r="T193"/>
  <c r="R193" s="1"/>
  <c r="I194"/>
  <c r="J194" s="1"/>
  <c r="O194"/>
  <c r="P194"/>
  <c r="T194"/>
  <c r="R194" s="1"/>
  <c r="S194" s="1"/>
  <c r="I195"/>
  <c r="J195" s="1"/>
  <c r="O195"/>
  <c r="P195"/>
  <c r="T195"/>
  <c r="R195" s="1"/>
  <c r="S195" s="1"/>
  <c r="I196"/>
  <c r="J196" s="1"/>
  <c r="O196"/>
  <c r="P196"/>
  <c r="T196"/>
  <c r="R196" s="1"/>
  <c r="S196" s="1"/>
  <c r="I197"/>
  <c r="J197" s="1"/>
  <c r="O197"/>
  <c r="P197"/>
  <c r="T197"/>
  <c r="R197" s="1"/>
  <c r="I198"/>
  <c r="J198" s="1"/>
  <c r="O198"/>
  <c r="P198"/>
  <c r="T198"/>
  <c r="R198" s="1"/>
  <c r="S198" s="1"/>
  <c r="I199"/>
  <c r="J199" s="1"/>
  <c r="O199"/>
  <c r="P199"/>
  <c r="T199"/>
  <c r="R199" s="1"/>
  <c r="I200"/>
  <c r="J200" s="1"/>
  <c r="O200"/>
  <c r="P200"/>
  <c r="T200"/>
  <c r="R200" s="1"/>
  <c r="S200" s="1"/>
  <c r="I201"/>
  <c r="J201" s="1"/>
  <c r="O201"/>
  <c r="P201"/>
  <c r="T201"/>
  <c r="R201" s="1"/>
  <c r="I202"/>
  <c r="J202" s="1"/>
  <c r="O202"/>
  <c r="P202"/>
  <c r="T202"/>
  <c r="R202" s="1"/>
  <c r="S202" s="1"/>
  <c r="I203"/>
  <c r="J203" s="1"/>
  <c r="O203"/>
  <c r="P203"/>
  <c r="T203"/>
  <c r="R203" s="1"/>
  <c r="S203" s="1"/>
  <c r="I204"/>
  <c r="J204" s="1"/>
  <c r="O204"/>
  <c r="P204"/>
  <c r="T204"/>
  <c r="R204" s="1"/>
  <c r="S204" s="1"/>
  <c r="I205"/>
  <c r="J205" s="1"/>
  <c r="O205"/>
  <c r="P205"/>
  <c r="T205"/>
  <c r="R205" s="1"/>
  <c r="S205" s="1"/>
  <c r="I206"/>
  <c r="J206" s="1"/>
  <c r="O206"/>
  <c r="P206"/>
  <c r="T206"/>
  <c r="R206" s="1"/>
  <c r="S206" s="1"/>
  <c r="I207"/>
  <c r="J207" s="1"/>
  <c r="O207"/>
  <c r="P207"/>
  <c r="T207"/>
  <c r="R207" s="1"/>
  <c r="S207" s="1"/>
  <c r="I208"/>
  <c r="J208" s="1"/>
  <c r="O208"/>
  <c r="P208"/>
  <c r="T208"/>
  <c r="R208" s="1"/>
  <c r="S208" s="1"/>
  <c r="I209"/>
  <c r="J209" s="1"/>
  <c r="O209"/>
  <c r="P209"/>
  <c r="T209"/>
  <c r="R209" s="1"/>
  <c r="I210"/>
  <c r="J210" s="1"/>
  <c r="O210"/>
  <c r="P210"/>
  <c r="T210"/>
  <c r="R210" s="1"/>
  <c r="S210" s="1"/>
  <c r="I211"/>
  <c r="J211" s="1"/>
  <c r="O211"/>
  <c r="P211"/>
  <c r="T211"/>
  <c r="R211" s="1"/>
  <c r="I212"/>
  <c r="J212" s="1"/>
  <c r="O212"/>
  <c r="P212"/>
  <c r="T212"/>
  <c r="R212" s="1"/>
  <c r="S212" s="1"/>
  <c r="I213"/>
  <c r="J213" s="1"/>
  <c r="O213"/>
  <c r="P213"/>
  <c r="T213"/>
  <c r="R213" s="1"/>
  <c r="S213" s="1"/>
  <c r="I214"/>
  <c r="J214" s="1"/>
  <c r="O214"/>
  <c r="P214"/>
  <c r="T214"/>
  <c r="R214" s="1"/>
  <c r="S214" s="1"/>
  <c r="I215"/>
  <c r="J215" s="1"/>
  <c r="O215"/>
  <c r="P215"/>
  <c r="T215"/>
  <c r="R215" s="1"/>
  <c r="I216"/>
  <c r="J216" s="1"/>
  <c r="O216"/>
  <c r="P216"/>
  <c r="T216"/>
  <c r="R216" s="1"/>
  <c r="S216" s="1"/>
  <c r="I217"/>
  <c r="J217" s="1"/>
  <c r="O217"/>
  <c r="P217"/>
  <c r="T217"/>
  <c r="R217" s="1"/>
  <c r="I218"/>
  <c r="J218" s="1"/>
  <c r="O218"/>
  <c r="P218"/>
  <c r="T218"/>
  <c r="R218" s="1"/>
  <c r="S218" s="1"/>
  <c r="I219"/>
  <c r="J219" s="1"/>
  <c r="O219"/>
  <c r="P219"/>
  <c r="T219"/>
  <c r="R219" s="1"/>
  <c r="S219" s="1"/>
  <c r="I220"/>
  <c r="J220" s="1"/>
  <c r="O220"/>
  <c r="P220"/>
  <c r="T220"/>
  <c r="R220" s="1"/>
  <c r="S220" s="1"/>
  <c r="I221"/>
  <c r="J221" s="1"/>
  <c r="O221"/>
  <c r="P221"/>
  <c r="T221"/>
  <c r="R221" s="1"/>
  <c r="S221" s="1"/>
  <c r="I222"/>
  <c r="J222" s="1"/>
  <c r="O222"/>
  <c r="P222"/>
  <c r="T222"/>
  <c r="R222" s="1"/>
  <c r="S222" s="1"/>
  <c r="I223"/>
  <c r="J223" s="1"/>
  <c r="O223"/>
  <c r="P223"/>
  <c r="T223"/>
  <c r="R223" s="1"/>
  <c r="S223" s="1"/>
  <c r="I224"/>
  <c r="J224" s="1"/>
  <c r="O224"/>
  <c r="P224"/>
  <c r="T224"/>
  <c r="R224" s="1"/>
  <c r="S224" s="1"/>
  <c r="I225"/>
  <c r="J225" s="1"/>
  <c r="O225"/>
  <c r="P225"/>
  <c r="T225"/>
  <c r="R225" s="1"/>
  <c r="S225" s="1"/>
  <c r="I226"/>
  <c r="J226" s="1"/>
  <c r="O226"/>
  <c r="P226"/>
  <c r="T226"/>
  <c r="R226" s="1"/>
  <c r="S226" s="1"/>
  <c r="I227"/>
  <c r="J227" s="1"/>
  <c r="O227"/>
  <c r="P227"/>
  <c r="T227"/>
  <c r="R227" s="1"/>
  <c r="S227" s="1"/>
  <c r="I228"/>
  <c r="J228" s="1"/>
  <c r="O228"/>
  <c r="T228"/>
  <c r="R228" s="1"/>
  <c r="S228" s="1"/>
  <c r="I229"/>
  <c r="J229" s="1"/>
  <c r="O229"/>
  <c r="P229"/>
  <c r="T229"/>
  <c r="R229" s="1"/>
  <c r="I230"/>
  <c r="J230" s="1"/>
  <c r="O230"/>
  <c r="P230"/>
  <c r="T230"/>
  <c r="R230" s="1"/>
  <c r="I231"/>
  <c r="J231" s="1"/>
  <c r="O231"/>
  <c r="P231"/>
  <c r="T231"/>
  <c r="R231" s="1"/>
  <c r="I232"/>
  <c r="J232" s="1"/>
  <c r="O232"/>
  <c r="P232"/>
  <c r="T232"/>
  <c r="R232" s="1"/>
  <c r="S232" s="1"/>
  <c r="I233"/>
  <c r="J233" s="1"/>
  <c r="O233"/>
  <c r="P233"/>
  <c r="T233"/>
  <c r="R233" s="1"/>
  <c r="I234"/>
  <c r="J234" s="1"/>
  <c r="O234"/>
  <c r="P234"/>
  <c r="T234"/>
  <c r="R234" s="1"/>
  <c r="I235"/>
  <c r="J235" s="1"/>
  <c r="O235"/>
  <c r="P235"/>
  <c r="T235"/>
  <c r="R235" s="1"/>
  <c r="I236"/>
  <c r="J236" s="1"/>
  <c r="O236"/>
  <c r="P236"/>
  <c r="T236"/>
  <c r="R236" s="1"/>
  <c r="H237"/>
  <c r="K237" s="1"/>
  <c r="L237"/>
  <c r="N237"/>
  <c r="H238"/>
  <c r="K238"/>
  <c r="L238"/>
  <c r="M238"/>
  <c r="N238"/>
  <c r="I241"/>
  <c r="J241" s="1"/>
  <c r="O241"/>
  <c r="P241"/>
  <c r="T241"/>
  <c r="R241" s="1"/>
  <c r="I242"/>
  <c r="J242" s="1"/>
  <c r="O242"/>
  <c r="P242"/>
  <c r="T242"/>
  <c r="R242" s="1"/>
  <c r="I243"/>
  <c r="J243" s="1"/>
  <c r="O243"/>
  <c r="P243"/>
  <c r="T243"/>
  <c r="R243" s="1"/>
  <c r="I244"/>
  <c r="J244" s="1"/>
  <c r="O244"/>
  <c r="P244"/>
  <c r="T244"/>
  <c r="R244" s="1"/>
  <c r="I245"/>
  <c r="J245" s="1"/>
  <c r="O245"/>
  <c r="P245"/>
  <c r="T245"/>
  <c r="R245" s="1"/>
  <c r="I246"/>
  <c r="J246" s="1"/>
  <c r="O246"/>
  <c r="P246"/>
  <c r="T246"/>
  <c r="R246" s="1"/>
  <c r="I247"/>
  <c r="O247"/>
  <c r="P247"/>
  <c r="T247"/>
  <c r="R247" s="1"/>
  <c r="I248"/>
  <c r="J248" s="1"/>
  <c r="O248"/>
  <c r="P248"/>
  <c r="T248"/>
  <c r="R248" s="1"/>
  <c r="I249"/>
  <c r="J249" s="1"/>
  <c r="O249"/>
  <c r="P249"/>
  <c r="T249"/>
  <c r="R249" s="1"/>
  <c r="I250"/>
  <c r="J250" s="1"/>
  <c r="O250"/>
  <c r="P250"/>
  <c r="T250"/>
  <c r="R250" s="1"/>
  <c r="I251"/>
  <c r="J251" s="1"/>
  <c r="O251"/>
  <c r="P251"/>
  <c r="T251"/>
  <c r="R251" s="1"/>
  <c r="I252"/>
  <c r="J252" s="1"/>
  <c r="O252"/>
  <c r="P252"/>
  <c r="T252"/>
  <c r="R252" s="1"/>
  <c r="I253"/>
  <c r="J253" s="1"/>
  <c r="O253"/>
  <c r="P253"/>
  <c r="T253"/>
  <c r="R253" s="1"/>
  <c r="I254"/>
  <c r="J254" s="1"/>
  <c r="O254"/>
  <c r="P254"/>
  <c r="T254"/>
  <c r="R254" s="1"/>
  <c r="I255"/>
  <c r="J255" s="1"/>
  <c r="O255"/>
  <c r="P255"/>
  <c r="T255"/>
  <c r="R255" s="1"/>
  <c r="I256"/>
  <c r="J256" s="1"/>
  <c r="O256"/>
  <c r="P256"/>
  <c r="T256"/>
  <c r="R256" s="1"/>
  <c r="I257"/>
  <c r="J257" s="1"/>
  <c r="O257"/>
  <c r="P257"/>
  <c r="T257"/>
  <c r="R257" s="1"/>
  <c r="I258"/>
  <c r="J258" s="1"/>
  <c r="O258"/>
  <c r="P258"/>
  <c r="T258"/>
  <c r="R258" s="1"/>
  <c r="I259"/>
  <c r="J259" s="1"/>
  <c r="O259"/>
  <c r="P259"/>
  <c r="T259"/>
  <c r="R259" s="1"/>
  <c r="I260"/>
  <c r="J260" s="1"/>
  <c r="O260"/>
  <c r="P260"/>
  <c r="T260"/>
  <c r="R260" s="1"/>
  <c r="I261"/>
  <c r="J261" s="1"/>
  <c r="O261"/>
  <c r="P261"/>
  <c r="T261"/>
  <c r="R261" s="1"/>
  <c r="I262"/>
  <c r="J262" s="1"/>
  <c r="O262"/>
  <c r="P262"/>
  <c r="T262"/>
  <c r="R262" s="1"/>
  <c r="I263"/>
  <c r="J263" s="1"/>
  <c r="O263"/>
  <c r="P263"/>
  <c r="T263"/>
  <c r="R263" s="1"/>
  <c r="I264"/>
  <c r="J264" s="1"/>
  <c r="O264"/>
  <c r="P264"/>
  <c r="T264"/>
  <c r="R264" s="1"/>
  <c r="I265"/>
  <c r="J265" s="1"/>
  <c r="O265"/>
  <c r="P265"/>
  <c r="T265"/>
  <c r="R265" s="1"/>
  <c r="I266"/>
  <c r="J266" s="1"/>
  <c r="O266"/>
  <c r="P266"/>
  <c r="T266"/>
  <c r="R266" s="1"/>
  <c r="I267"/>
  <c r="J267" s="1"/>
  <c r="O267"/>
  <c r="P267"/>
  <c r="T267"/>
  <c r="R267" s="1"/>
  <c r="I268"/>
  <c r="J268" s="1"/>
  <c r="O268"/>
  <c r="P268"/>
  <c r="T268"/>
  <c r="R268" s="1"/>
  <c r="I269"/>
  <c r="J269" s="1"/>
  <c r="O269"/>
  <c r="P269"/>
  <c r="T269"/>
  <c r="R269" s="1"/>
  <c r="I270"/>
  <c r="J270" s="1"/>
  <c r="O270"/>
  <c r="P270"/>
  <c r="T270"/>
  <c r="R270" s="1"/>
  <c r="I271"/>
  <c r="J271" s="1"/>
  <c r="O271"/>
  <c r="P271"/>
  <c r="T271"/>
  <c r="R271" s="1"/>
  <c r="I272"/>
  <c r="J272" s="1"/>
  <c r="O272"/>
  <c r="P272"/>
  <c r="T272"/>
  <c r="R272" s="1"/>
  <c r="I273"/>
  <c r="J273" s="1"/>
  <c r="O273"/>
  <c r="P273"/>
  <c r="T273"/>
  <c r="R273" s="1"/>
  <c r="I274"/>
  <c r="J274" s="1"/>
  <c r="O274"/>
  <c r="P274"/>
  <c r="T274"/>
  <c r="R274" s="1"/>
  <c r="I275"/>
  <c r="J275" s="1"/>
  <c r="O275"/>
  <c r="P275"/>
  <c r="T275"/>
  <c r="R275" s="1"/>
  <c r="I276"/>
  <c r="J276" s="1"/>
  <c r="O276"/>
  <c r="P276"/>
  <c r="T276"/>
  <c r="R276" s="1"/>
  <c r="I277"/>
  <c r="J277" s="1"/>
  <c r="O277"/>
  <c r="P277"/>
  <c r="T277"/>
  <c r="R277" s="1"/>
  <c r="I278"/>
  <c r="J278" s="1"/>
  <c r="O278"/>
  <c r="P278"/>
  <c r="T278"/>
  <c r="R278" s="1"/>
  <c r="I279"/>
  <c r="J279" s="1"/>
  <c r="O279"/>
  <c r="P279"/>
  <c r="T279"/>
  <c r="R279" s="1"/>
  <c r="I280"/>
  <c r="J280" s="1"/>
  <c r="O280"/>
  <c r="P280"/>
  <c r="T280"/>
  <c r="R280" s="1"/>
  <c r="I281"/>
  <c r="J281" s="1"/>
  <c r="O281"/>
  <c r="P281"/>
  <c r="T281"/>
  <c r="R281" s="1"/>
  <c r="I282"/>
  <c r="J282" s="1"/>
  <c r="O282"/>
  <c r="P282"/>
  <c r="T282"/>
  <c r="R282" s="1"/>
  <c r="I283"/>
  <c r="J283" s="1"/>
  <c r="O283"/>
  <c r="P283"/>
  <c r="T283"/>
  <c r="R283" s="1"/>
  <c r="S283" s="1"/>
  <c r="I284"/>
  <c r="J284" s="1"/>
  <c r="O284"/>
  <c r="P284"/>
  <c r="T284"/>
  <c r="R284" s="1"/>
  <c r="S284" s="1"/>
  <c r="I285"/>
  <c r="J285" s="1"/>
  <c r="O285"/>
  <c r="P285"/>
  <c r="T285"/>
  <c r="R285" s="1"/>
  <c r="S285" s="1"/>
  <c r="I286"/>
  <c r="J286" s="1"/>
  <c r="O286"/>
  <c r="P286"/>
  <c r="T286"/>
  <c r="R286" s="1"/>
  <c r="S286" s="1"/>
  <c r="I287"/>
  <c r="J287" s="1"/>
  <c r="O287"/>
  <c r="P287"/>
  <c r="T287"/>
  <c r="R287" s="1"/>
  <c r="S287" s="1"/>
  <c r="I288"/>
  <c r="J288" s="1"/>
  <c r="O288"/>
  <c r="P288"/>
  <c r="T288"/>
  <c r="R288" s="1"/>
  <c r="S288" s="1"/>
  <c r="I289"/>
  <c r="J289" s="1"/>
  <c r="O289"/>
  <c r="P289"/>
  <c r="T289"/>
  <c r="R289" s="1"/>
  <c r="S289" s="1"/>
  <c r="I290"/>
  <c r="J290" s="1"/>
  <c r="O290"/>
  <c r="P290"/>
  <c r="T290"/>
  <c r="R290" s="1"/>
  <c r="S290" s="1"/>
  <c r="I291"/>
  <c r="J291" s="1"/>
  <c r="O291"/>
  <c r="P291"/>
  <c r="T291"/>
  <c r="R291" s="1"/>
  <c r="S291" s="1"/>
  <c r="I292"/>
  <c r="J292" s="1"/>
  <c r="O292"/>
  <c r="P292"/>
  <c r="T292"/>
  <c r="R292" s="1"/>
  <c r="S292" s="1"/>
  <c r="I293"/>
  <c r="J293" s="1"/>
  <c r="O293"/>
  <c r="P293"/>
  <c r="T293"/>
  <c r="R293" s="1"/>
  <c r="S293" s="1"/>
  <c r="I294"/>
  <c r="J294" s="1"/>
  <c r="O294"/>
  <c r="P294"/>
  <c r="T294"/>
  <c r="R294" s="1"/>
  <c r="S294" s="1"/>
  <c r="I295"/>
  <c r="J295" s="1"/>
  <c r="O295"/>
  <c r="P295"/>
  <c r="T295"/>
  <c r="R295" s="1"/>
  <c r="S295" s="1"/>
  <c r="I296"/>
  <c r="J296" s="1"/>
  <c r="O296"/>
  <c r="P296"/>
  <c r="T296"/>
  <c r="R296" s="1"/>
  <c r="S296" s="1"/>
  <c r="I297"/>
  <c r="J297" s="1"/>
  <c r="O297"/>
  <c r="P297"/>
  <c r="T297"/>
  <c r="R297" s="1"/>
  <c r="S297" s="1"/>
  <c r="I298"/>
  <c r="J298" s="1"/>
  <c r="O298"/>
  <c r="P298"/>
  <c r="T298"/>
  <c r="R298" s="1"/>
  <c r="S298" s="1"/>
  <c r="I299"/>
  <c r="J299" s="1"/>
  <c r="O299"/>
  <c r="P299"/>
  <c r="T299"/>
  <c r="R299" s="1"/>
  <c r="I300"/>
  <c r="J300" s="1"/>
  <c r="O300"/>
  <c r="P300"/>
  <c r="T300"/>
  <c r="R300" s="1"/>
  <c r="I301"/>
  <c r="J301" s="1"/>
  <c r="O301"/>
  <c r="P301"/>
  <c r="T301"/>
  <c r="R301" s="1"/>
  <c r="S301" s="1"/>
  <c r="I302"/>
  <c r="J302" s="1"/>
  <c r="O302"/>
  <c r="P302"/>
  <c r="T302"/>
  <c r="R302" s="1"/>
  <c r="S302" s="1"/>
  <c r="I303"/>
  <c r="J303" s="1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P303"/>
  <c r="T303"/>
  <c r="R303" s="1"/>
  <c r="I304"/>
  <c r="J304" s="1"/>
  <c r="P304"/>
  <c r="T304"/>
  <c r="R304" s="1"/>
  <c r="I305"/>
  <c r="J305" s="1"/>
  <c r="P305"/>
  <c r="T305"/>
  <c r="R305" s="1"/>
  <c r="S305" s="1"/>
  <c r="I306"/>
  <c r="J306" s="1"/>
  <c r="P306"/>
  <c r="T306"/>
  <c r="R306" s="1"/>
  <c r="S306" s="1"/>
  <c r="I307"/>
  <c r="J307" s="1"/>
  <c r="P307"/>
  <c r="T307"/>
  <c r="R307" s="1"/>
  <c r="I308"/>
  <c r="J308" s="1"/>
  <c r="P308"/>
  <c r="T308"/>
  <c r="R308" s="1"/>
  <c r="S308" s="1"/>
  <c r="I309"/>
  <c r="J309" s="1"/>
  <c r="P309"/>
  <c r="T309"/>
  <c r="R309" s="1"/>
  <c r="S309" s="1"/>
  <c r="I310"/>
  <c r="J310" s="1"/>
  <c r="P310"/>
  <c r="T310"/>
  <c r="R310" s="1"/>
  <c r="I311"/>
  <c r="J311" s="1"/>
  <c r="P311"/>
  <c r="T311"/>
  <c r="R311" s="1"/>
  <c r="S311" s="1"/>
  <c r="I312"/>
  <c r="J312" s="1"/>
  <c r="P312"/>
  <c r="T312"/>
  <c r="R312" s="1"/>
  <c r="S312" s="1"/>
  <c r="I313"/>
  <c r="J313" s="1"/>
  <c r="P313"/>
  <c r="T313"/>
  <c r="R313" s="1"/>
  <c r="S313" s="1"/>
  <c r="I314"/>
  <c r="J314" s="1"/>
  <c r="P314"/>
  <c r="T314"/>
  <c r="R314" s="1"/>
  <c r="I315"/>
  <c r="J315" s="1"/>
  <c r="P315"/>
  <c r="T315"/>
  <c r="R315" s="1"/>
  <c r="S315" s="1"/>
  <c r="I316"/>
  <c r="J316" s="1"/>
  <c r="P316"/>
  <c r="T316"/>
  <c r="R316" s="1"/>
  <c r="S316" s="1"/>
  <c r="I317"/>
  <c r="J317" s="1"/>
  <c r="P317"/>
  <c r="T317"/>
  <c r="R317" s="1"/>
  <c r="S317" s="1"/>
  <c r="I318"/>
  <c r="J318" s="1"/>
  <c r="P318"/>
  <c r="T318"/>
  <c r="R318" s="1"/>
  <c r="I319"/>
  <c r="J319" s="1"/>
  <c r="P319"/>
  <c r="T319"/>
  <c r="R319" s="1"/>
  <c r="S319" s="1"/>
  <c r="I320"/>
  <c r="J320" s="1"/>
  <c r="P320"/>
  <c r="T320"/>
  <c r="R320" s="1"/>
  <c r="S320" s="1"/>
  <c r="I321"/>
  <c r="J321" s="1"/>
  <c r="P321"/>
  <c r="T321"/>
  <c r="R321" s="1"/>
  <c r="S321" s="1"/>
  <c r="I322"/>
  <c r="J322" s="1"/>
  <c r="P322"/>
  <c r="T322"/>
  <c r="R322" s="1"/>
  <c r="S322" s="1"/>
  <c r="I323"/>
  <c r="J323" s="1"/>
  <c r="P323"/>
  <c r="T323"/>
  <c r="R323" s="1"/>
  <c r="S323" s="1"/>
  <c r="I324"/>
  <c r="J324" s="1"/>
  <c r="P324"/>
  <c r="T324"/>
  <c r="R324" s="1"/>
  <c r="S324" s="1"/>
  <c r="I325"/>
  <c r="J325" s="1"/>
  <c r="P325"/>
  <c r="T325"/>
  <c r="R325" s="1"/>
  <c r="S325" s="1"/>
  <c r="I326"/>
  <c r="J326" s="1"/>
  <c r="P326"/>
  <c r="T326"/>
  <c r="R326" s="1"/>
  <c r="S326" s="1"/>
  <c r="I327"/>
  <c r="J327" s="1"/>
  <c r="P327"/>
  <c r="T327"/>
  <c r="R327" s="1"/>
  <c r="S327" s="1"/>
  <c r="I328"/>
  <c r="J328" s="1"/>
  <c r="P328"/>
  <c r="T328"/>
  <c r="R328" s="1"/>
  <c r="S328" s="1"/>
  <c r="I329"/>
  <c r="J329" s="1"/>
  <c r="P329"/>
  <c r="T329"/>
  <c r="R329" s="1"/>
  <c r="S329" s="1"/>
  <c r="I330"/>
  <c r="J330" s="1"/>
  <c r="P330"/>
  <c r="T330"/>
  <c r="R330" s="1"/>
  <c r="S330" s="1"/>
  <c r="I331"/>
  <c r="J331" s="1"/>
  <c r="P331"/>
  <c r="T331"/>
  <c r="R331" s="1"/>
  <c r="S331" s="1"/>
  <c r="I332"/>
  <c r="J332" s="1"/>
  <c r="P332"/>
  <c r="T332"/>
  <c r="R332" s="1"/>
  <c r="S332" s="1"/>
  <c r="I333"/>
  <c r="J333" s="1"/>
  <c r="P333"/>
  <c r="T333"/>
  <c r="R333" s="1"/>
  <c r="S333" s="1"/>
  <c r="I334"/>
  <c r="J334" s="1"/>
  <c r="P334"/>
  <c r="T334"/>
  <c r="R334" s="1"/>
  <c r="S334" s="1"/>
  <c r="I335"/>
  <c r="J335" s="1"/>
  <c r="P335"/>
  <c r="T335"/>
  <c r="R335" s="1"/>
  <c r="S335" s="1"/>
  <c r="I336"/>
  <c r="J336" s="1"/>
  <c r="P336"/>
  <c r="T336"/>
  <c r="R336" s="1"/>
  <c r="S336" s="1"/>
  <c r="I337"/>
  <c r="J337" s="1"/>
  <c r="P337"/>
  <c r="T337"/>
  <c r="R337" s="1"/>
  <c r="S337" s="1"/>
  <c r="I338"/>
  <c r="J338" s="1"/>
  <c r="P338"/>
  <c r="T338"/>
  <c r="R338" s="1"/>
  <c r="S338" s="1"/>
  <c r="I339"/>
  <c r="J339" s="1"/>
  <c r="P339"/>
  <c r="T339"/>
  <c r="R339" s="1"/>
  <c r="S339" s="1"/>
  <c r="I340"/>
  <c r="J340" s="1"/>
  <c r="P340"/>
  <c r="T340"/>
  <c r="R340" s="1"/>
  <c r="S340" s="1"/>
  <c r="I341"/>
  <c r="J341" s="1"/>
  <c r="P341"/>
  <c r="T341"/>
  <c r="R341" s="1"/>
  <c r="S341" s="1"/>
  <c r="I342"/>
  <c r="J342" s="1"/>
  <c r="P342"/>
  <c r="T342"/>
  <c r="R342" s="1"/>
  <c r="S342" s="1"/>
  <c r="I343"/>
  <c r="J343" s="1"/>
  <c r="P343"/>
  <c r="T343"/>
  <c r="R343" s="1"/>
  <c r="S343" s="1"/>
  <c r="I344"/>
  <c r="J344" s="1"/>
  <c r="P344"/>
  <c r="T344"/>
  <c r="R344" s="1"/>
  <c r="S344" s="1"/>
  <c r="I345"/>
  <c r="J345" s="1"/>
  <c r="P345"/>
  <c r="T345"/>
  <c r="R345" s="1"/>
  <c r="S345" s="1"/>
  <c r="I346"/>
  <c r="J346" s="1"/>
  <c r="P346"/>
  <c r="T346"/>
  <c r="R346" s="1"/>
  <c r="S346" s="1"/>
  <c r="I347"/>
  <c r="J347" s="1"/>
  <c r="P347"/>
  <c r="T347"/>
  <c r="R347" s="1"/>
  <c r="S347" s="1"/>
  <c r="I348"/>
  <c r="J348" s="1"/>
  <c r="P348"/>
  <c r="T348"/>
  <c r="R348" s="1"/>
  <c r="I349"/>
  <c r="J349" s="1"/>
  <c r="P349"/>
  <c r="T349"/>
  <c r="R349" s="1"/>
  <c r="I350"/>
  <c r="J350" s="1"/>
  <c r="P350"/>
  <c r="T350"/>
  <c r="R350" s="1"/>
  <c r="I351"/>
  <c r="J351" s="1"/>
  <c r="P351"/>
  <c r="T351"/>
  <c r="R351" s="1"/>
  <c r="Q351" s="1"/>
  <c r="I352"/>
  <c r="J352" s="1"/>
  <c r="P352"/>
  <c r="T352"/>
  <c r="R352" s="1"/>
  <c r="I353"/>
  <c r="J353" s="1"/>
  <c r="P353"/>
  <c r="T353"/>
  <c r="R353" s="1"/>
  <c r="I354"/>
  <c r="J354" s="1"/>
  <c r="T354"/>
  <c r="R354" s="1"/>
  <c r="I355"/>
  <c r="J355" s="1"/>
  <c r="T355"/>
  <c r="R355" s="1"/>
  <c r="I356"/>
  <c r="J356" s="1"/>
  <c r="P356"/>
  <c r="T356"/>
  <c r="R356" s="1"/>
  <c r="I357"/>
  <c r="J357" s="1"/>
  <c r="P357"/>
  <c r="T357"/>
  <c r="R357" s="1"/>
  <c r="I358"/>
  <c r="J358" s="1"/>
  <c r="P358"/>
  <c r="T358"/>
  <c r="R358" s="1"/>
  <c r="I359"/>
  <c r="J359" s="1"/>
  <c r="P359"/>
  <c r="T359"/>
  <c r="R359" s="1"/>
  <c r="Q359" s="1"/>
  <c r="I360"/>
  <c r="J360" s="1"/>
  <c r="P360"/>
  <c r="T360"/>
  <c r="R360" s="1"/>
  <c r="H361"/>
  <c r="K361" s="1"/>
  <c r="I361" s="1"/>
  <c r="J361" s="1"/>
  <c r="O361"/>
  <c r="H362"/>
  <c r="K362"/>
  <c r="L362"/>
  <c r="M362"/>
  <c r="N362"/>
  <c r="I367"/>
  <c r="J367" s="1"/>
  <c r="O367"/>
  <c r="P367"/>
  <c r="T367"/>
  <c r="R367" s="1"/>
  <c r="I368"/>
  <c r="J368" s="1"/>
  <c r="O368"/>
  <c r="P368"/>
  <c r="T368"/>
  <c r="R368" s="1"/>
  <c r="I369"/>
  <c r="J369" s="1"/>
  <c r="O369"/>
  <c r="P369"/>
  <c r="T369"/>
  <c r="R369" s="1"/>
  <c r="I370"/>
  <c r="J370" s="1"/>
  <c r="O370"/>
  <c r="P370"/>
  <c r="T370"/>
  <c r="R370" s="1"/>
  <c r="H371"/>
  <c r="K371" s="1"/>
  <c r="O371"/>
  <c r="H372"/>
  <c r="K372"/>
  <c r="L372"/>
  <c r="M372"/>
  <c r="N372"/>
  <c r="I375"/>
  <c r="J375" s="1"/>
  <c r="O375"/>
  <c r="P375"/>
  <c r="T375"/>
  <c r="I376"/>
  <c r="J376" s="1"/>
  <c r="O376"/>
  <c r="P376"/>
  <c r="T376"/>
  <c r="R376" s="1"/>
  <c r="I377"/>
  <c r="J377" s="1"/>
  <c r="O377"/>
  <c r="P377"/>
  <c r="T377"/>
  <c r="R377" s="1"/>
  <c r="S377" s="1"/>
  <c r="I378"/>
  <c r="J378" s="1"/>
  <c r="O378"/>
  <c r="P378"/>
  <c r="T378"/>
  <c r="R378" s="1"/>
  <c r="I379"/>
  <c r="J379" s="1"/>
  <c r="O379"/>
  <c r="P379"/>
  <c r="T379"/>
  <c r="R379" s="1"/>
  <c r="I380"/>
  <c r="J380" s="1"/>
  <c r="O380"/>
  <c r="P380"/>
  <c r="T380"/>
  <c r="R380" s="1"/>
  <c r="I381"/>
  <c r="J381" s="1"/>
  <c r="O381"/>
  <c r="P381"/>
  <c r="T381"/>
  <c r="R381" s="1"/>
  <c r="S381" s="1"/>
  <c r="I382"/>
  <c r="J382" s="1"/>
  <c r="O382"/>
  <c r="P382"/>
  <c r="T382"/>
  <c r="R382" s="1"/>
  <c r="S382" s="1"/>
  <c r="I383"/>
  <c r="J383" s="1"/>
  <c r="O383"/>
  <c r="P383"/>
  <c r="T383"/>
  <c r="R383" s="1"/>
  <c r="S383" s="1"/>
  <c r="I384"/>
  <c r="J384" s="1"/>
  <c r="O384"/>
  <c r="P384"/>
  <c r="T384"/>
  <c r="R384" s="1"/>
  <c r="I385"/>
  <c r="J385" s="1"/>
  <c r="O385"/>
  <c r="P385"/>
  <c r="T385"/>
  <c r="R385" s="1"/>
  <c r="S385" s="1"/>
  <c r="I386"/>
  <c r="J386" s="1"/>
  <c r="O386"/>
  <c r="P386"/>
  <c r="T386"/>
  <c r="R386" s="1"/>
  <c r="I387"/>
  <c r="J387" s="1"/>
  <c r="O387"/>
  <c r="P387"/>
  <c r="T387"/>
  <c r="R387" s="1"/>
  <c r="I388"/>
  <c r="J388" s="1"/>
  <c r="O388"/>
  <c r="P388"/>
  <c r="T388"/>
  <c r="R388" s="1"/>
  <c r="I389"/>
  <c r="J389" s="1"/>
  <c r="O389"/>
  <c r="P389"/>
  <c r="T389"/>
  <c r="R389" s="1"/>
  <c r="S389" s="1"/>
  <c r="I390"/>
  <c r="J390" s="1"/>
  <c r="O390"/>
  <c r="P390"/>
  <c r="T390"/>
  <c r="R390" s="1"/>
  <c r="S390" s="1"/>
  <c r="I391"/>
  <c r="J391" s="1"/>
  <c r="O391"/>
  <c r="P391"/>
  <c r="T391"/>
  <c r="R391" s="1"/>
  <c r="S391" s="1"/>
  <c r="I392"/>
  <c r="J392" s="1"/>
  <c r="O392"/>
  <c r="P392"/>
  <c r="T392"/>
  <c r="R392" s="1"/>
  <c r="I393"/>
  <c r="J393" s="1"/>
  <c r="O393"/>
  <c r="P393"/>
  <c r="T393"/>
  <c r="R393" s="1"/>
  <c r="S393" s="1"/>
  <c r="I394"/>
  <c r="J394" s="1"/>
  <c r="O394"/>
  <c r="P394"/>
  <c r="T394"/>
  <c r="R394" s="1"/>
  <c r="I395"/>
  <c r="J395" s="1"/>
  <c r="O395"/>
  <c r="P395"/>
  <c r="T395"/>
  <c r="R395" s="1"/>
  <c r="I396"/>
  <c r="J396" s="1"/>
  <c r="O396"/>
  <c r="P396"/>
  <c r="T396"/>
  <c r="R396" s="1"/>
  <c r="I397"/>
  <c r="J397" s="1"/>
  <c r="O397"/>
  <c r="P397"/>
  <c r="T397"/>
  <c r="R397" s="1"/>
  <c r="S397" s="1"/>
  <c r="I398"/>
  <c r="J398" s="1"/>
  <c r="O398"/>
  <c r="P398"/>
  <c r="T398"/>
  <c r="R398" s="1"/>
  <c r="S398" s="1"/>
  <c r="I399"/>
  <c r="J399" s="1"/>
  <c r="O399"/>
  <c r="P399"/>
  <c r="T399"/>
  <c r="R399" s="1"/>
  <c r="S399" s="1"/>
  <c r="I400"/>
  <c r="J400" s="1"/>
  <c r="O400"/>
  <c r="P400"/>
  <c r="T400"/>
  <c r="R400" s="1"/>
  <c r="I401"/>
  <c r="J401" s="1"/>
  <c r="O401"/>
  <c r="P401"/>
  <c r="T401"/>
  <c r="R401" s="1"/>
  <c r="S401" s="1"/>
  <c r="I402"/>
  <c r="J402" s="1"/>
  <c r="O402"/>
  <c r="P402"/>
  <c r="T402"/>
  <c r="R402" s="1"/>
  <c r="I403"/>
  <c r="J403" s="1"/>
  <c r="O403"/>
  <c r="P403"/>
  <c r="T403"/>
  <c r="R403" s="1"/>
  <c r="I404"/>
  <c r="J404" s="1"/>
  <c r="O404"/>
  <c r="P404"/>
  <c r="T404"/>
  <c r="R404" s="1"/>
  <c r="I405"/>
  <c r="J405" s="1"/>
  <c r="O405"/>
  <c r="P405"/>
  <c r="T405"/>
  <c r="R405" s="1"/>
  <c r="S405" s="1"/>
  <c r="I406"/>
  <c r="J406" s="1"/>
  <c r="O406"/>
  <c r="P406"/>
  <c r="T406"/>
  <c r="R406" s="1"/>
  <c r="S406" s="1"/>
  <c r="I407"/>
  <c r="J407" s="1"/>
  <c r="O407"/>
  <c r="P407"/>
  <c r="T407"/>
  <c r="R407" s="1"/>
  <c r="S407" s="1"/>
  <c r="I408"/>
  <c r="J408" s="1"/>
  <c r="O408"/>
  <c r="P408"/>
  <c r="T408"/>
  <c r="R408" s="1"/>
  <c r="I409"/>
  <c r="J409" s="1"/>
  <c r="O409"/>
  <c r="P409"/>
  <c r="T409"/>
  <c r="R409" s="1"/>
  <c r="S409" s="1"/>
  <c r="I410"/>
  <c r="J410" s="1"/>
  <c r="O410"/>
  <c r="P410"/>
  <c r="T410"/>
  <c r="R410" s="1"/>
  <c r="I411"/>
  <c r="J411" s="1"/>
  <c r="O411"/>
  <c r="P411"/>
  <c r="T411"/>
  <c r="R411" s="1"/>
  <c r="I412"/>
  <c r="J412" s="1"/>
  <c r="O412"/>
  <c r="P412"/>
  <c r="T412"/>
  <c r="R412" s="1"/>
  <c r="I413"/>
  <c r="J413" s="1"/>
  <c r="O413"/>
  <c r="P413"/>
  <c r="T413"/>
  <c r="R413" s="1"/>
  <c r="S413" s="1"/>
  <c r="I414"/>
  <c r="J414" s="1"/>
  <c r="O414"/>
  <c r="P414"/>
  <c r="T414"/>
  <c r="R414" s="1"/>
  <c r="S414" s="1"/>
  <c r="I415"/>
  <c r="J415" s="1"/>
  <c r="O415"/>
  <c r="P415"/>
  <c r="T415"/>
  <c r="R415" s="1"/>
  <c r="S415" s="1"/>
  <c r="I416"/>
  <c r="J416" s="1"/>
  <c r="O416"/>
  <c r="P416"/>
  <c r="T416"/>
  <c r="R416" s="1"/>
  <c r="I417"/>
  <c r="J417" s="1"/>
  <c r="O417"/>
  <c r="P417"/>
  <c r="T417"/>
  <c r="R417" s="1"/>
  <c r="S417" s="1"/>
  <c r="I418"/>
  <c r="J418" s="1"/>
  <c r="O418"/>
  <c r="P418"/>
  <c r="T418"/>
  <c r="R418" s="1"/>
  <c r="I419"/>
  <c r="J419" s="1"/>
  <c r="O419"/>
  <c r="P419"/>
  <c r="T419"/>
  <c r="R419" s="1"/>
  <c r="I420"/>
  <c r="J420" s="1"/>
  <c r="O420"/>
  <c r="P420"/>
  <c r="T420"/>
  <c r="R420" s="1"/>
  <c r="I421"/>
  <c r="J421" s="1"/>
  <c r="O421"/>
  <c r="P421"/>
  <c r="T421"/>
  <c r="R421" s="1"/>
  <c r="S421" s="1"/>
  <c r="I422"/>
  <c r="J422" s="1"/>
  <c r="O422"/>
  <c r="P422"/>
  <c r="T422"/>
  <c r="R422" s="1"/>
  <c r="S422" s="1"/>
  <c r="H423"/>
  <c r="K423" s="1"/>
  <c r="L423"/>
  <c r="N423"/>
  <c r="H424"/>
  <c r="K424"/>
  <c r="L424"/>
  <c r="M424"/>
  <c r="N424"/>
  <c r="I427"/>
  <c r="J427" s="1"/>
  <c r="O427"/>
  <c r="P427"/>
  <c r="T427"/>
  <c r="I428"/>
  <c r="J428" s="1"/>
  <c r="O428"/>
  <c r="P428"/>
  <c r="T428"/>
  <c r="R428" s="1"/>
  <c r="I429"/>
  <c r="J429" s="1"/>
  <c r="O429"/>
  <c r="P429"/>
  <c r="T429"/>
  <c r="R429" s="1"/>
  <c r="I430"/>
  <c r="J430" s="1"/>
  <c r="O430"/>
  <c r="P430"/>
  <c r="T430"/>
  <c r="R430" s="1"/>
  <c r="S430" s="1"/>
  <c r="I431"/>
  <c r="J431" s="1"/>
  <c r="O431"/>
  <c r="P431"/>
  <c r="T431"/>
  <c r="R431" s="1"/>
  <c r="S431" s="1"/>
  <c r="I432"/>
  <c r="J432" s="1"/>
  <c r="O432"/>
  <c r="P432"/>
  <c r="T432"/>
  <c r="R432" s="1"/>
  <c r="S432" s="1"/>
  <c r="I433"/>
  <c r="J433" s="1"/>
  <c r="O433"/>
  <c r="P433"/>
  <c r="T433"/>
  <c r="R433" s="1"/>
  <c r="I434"/>
  <c r="J434" s="1"/>
  <c r="O434"/>
  <c r="P434"/>
  <c r="T434"/>
  <c r="R434" s="1"/>
  <c r="S434" s="1"/>
  <c r="I435"/>
  <c r="J435" s="1"/>
  <c r="O435"/>
  <c r="P435"/>
  <c r="T435"/>
  <c r="R435" s="1"/>
  <c r="I436"/>
  <c r="J436" s="1"/>
  <c r="O436"/>
  <c r="P436"/>
  <c r="T436"/>
  <c r="R436" s="1"/>
  <c r="I437"/>
  <c r="J437" s="1"/>
  <c r="O437"/>
  <c r="P437"/>
  <c r="T437"/>
  <c r="R437" s="1"/>
  <c r="I438"/>
  <c r="J438" s="1"/>
  <c r="O438"/>
  <c r="P438"/>
  <c r="T438"/>
  <c r="R438" s="1"/>
  <c r="S438" s="1"/>
  <c r="I439"/>
  <c r="J439" s="1"/>
  <c r="O439"/>
  <c r="P439"/>
  <c r="T439"/>
  <c r="R439" s="1"/>
  <c r="S439" s="1"/>
  <c r="I440"/>
  <c r="J440" s="1"/>
  <c r="O440"/>
  <c r="P440"/>
  <c r="T440"/>
  <c r="R440" s="1"/>
  <c r="S440" s="1"/>
  <c r="I441"/>
  <c r="J441" s="1"/>
  <c r="O441"/>
  <c r="P441"/>
  <c r="T441"/>
  <c r="R441" s="1"/>
  <c r="I442"/>
  <c r="J442" s="1"/>
  <c r="O442"/>
  <c r="P442"/>
  <c r="T442"/>
  <c r="R442" s="1"/>
  <c r="S442" s="1"/>
  <c r="I443"/>
  <c r="J443" s="1"/>
  <c r="O443"/>
  <c r="P443"/>
  <c r="T443"/>
  <c r="R443" s="1"/>
  <c r="I444"/>
  <c r="J444" s="1"/>
  <c r="O444"/>
  <c r="P444"/>
  <c r="T444"/>
  <c r="R444" s="1"/>
  <c r="I445"/>
  <c r="J445" s="1"/>
  <c r="O445"/>
  <c r="P445"/>
  <c r="T445"/>
  <c r="R445" s="1"/>
  <c r="I446"/>
  <c r="J446" s="1"/>
  <c r="O446"/>
  <c r="P446"/>
  <c r="T446"/>
  <c r="R446" s="1"/>
  <c r="S446" s="1"/>
  <c r="I447"/>
  <c r="J447" s="1"/>
  <c r="O447"/>
  <c r="P447"/>
  <c r="T447"/>
  <c r="R447" s="1"/>
  <c r="S447" s="1"/>
  <c r="I448"/>
  <c r="J448" s="1"/>
  <c r="O448"/>
  <c r="P448"/>
  <c r="T448"/>
  <c r="R448" s="1"/>
  <c r="S448" s="1"/>
  <c r="I449"/>
  <c r="J449" s="1"/>
  <c r="O449"/>
  <c r="P449"/>
  <c r="T449"/>
  <c r="R449" s="1"/>
  <c r="I450"/>
  <c r="J450" s="1"/>
  <c r="O450"/>
  <c r="P450"/>
  <c r="T450"/>
  <c r="R450" s="1"/>
  <c r="S450" s="1"/>
  <c r="I451"/>
  <c r="J451" s="1"/>
  <c r="O451"/>
  <c r="P451"/>
  <c r="T451"/>
  <c r="R451" s="1"/>
  <c r="I452"/>
  <c r="J452" s="1"/>
  <c r="O452"/>
  <c r="P452"/>
  <c r="T452"/>
  <c r="R452" s="1"/>
  <c r="I453"/>
  <c r="J453" s="1"/>
  <c r="O453"/>
  <c r="P453"/>
  <c r="T453"/>
  <c r="R453" s="1"/>
  <c r="I454"/>
  <c r="J454" s="1"/>
  <c r="O454"/>
  <c r="P454"/>
  <c r="T454"/>
  <c r="R454" s="1"/>
  <c r="S454" s="1"/>
  <c r="I455"/>
  <c r="J455" s="1"/>
  <c r="O455"/>
  <c r="P455"/>
  <c r="T455"/>
  <c r="R455" s="1"/>
  <c r="S455" s="1"/>
  <c r="I456"/>
  <c r="J456" s="1"/>
  <c r="O456"/>
  <c r="P456"/>
  <c r="T456"/>
  <c r="R456" s="1"/>
  <c r="S456" s="1"/>
  <c r="I457"/>
  <c r="J457" s="1"/>
  <c r="O457"/>
  <c r="P457"/>
  <c r="T457"/>
  <c r="R457" s="1"/>
  <c r="I458"/>
  <c r="J458" s="1"/>
  <c r="O458"/>
  <c r="P458"/>
  <c r="T458"/>
  <c r="R458" s="1"/>
  <c r="S458" s="1"/>
  <c r="I459"/>
  <c r="J459" s="1"/>
  <c r="O459"/>
  <c r="P459"/>
  <c r="T459"/>
  <c r="R459" s="1"/>
  <c r="I460"/>
  <c r="J460" s="1"/>
  <c r="O460"/>
  <c r="P460"/>
  <c r="T460"/>
  <c r="R460" s="1"/>
  <c r="I461"/>
  <c r="J461" s="1"/>
  <c r="O461"/>
  <c r="P461"/>
  <c r="T461"/>
  <c r="R461" s="1"/>
  <c r="I462"/>
  <c r="J462" s="1"/>
  <c r="O462"/>
  <c r="P462"/>
  <c r="T462"/>
  <c r="R462" s="1"/>
  <c r="S462" s="1"/>
  <c r="I463"/>
  <c r="J463" s="1"/>
  <c r="O463"/>
  <c r="P463"/>
  <c r="T463"/>
  <c r="R463" s="1"/>
  <c r="S463" s="1"/>
  <c r="I464"/>
  <c r="J464" s="1"/>
  <c r="O464"/>
  <c r="P464"/>
  <c r="T464"/>
  <c r="R464" s="1"/>
  <c r="S464" s="1"/>
  <c r="I465"/>
  <c r="J465" s="1"/>
  <c r="O465"/>
  <c r="P465"/>
  <c r="T465"/>
  <c r="R465" s="1"/>
  <c r="I466"/>
  <c r="J466" s="1"/>
  <c r="O466"/>
  <c r="P466"/>
  <c r="T466"/>
  <c r="R466" s="1"/>
  <c r="S466" s="1"/>
  <c r="I467"/>
  <c r="J467" s="1"/>
  <c r="O467"/>
  <c r="P467"/>
  <c r="T467"/>
  <c r="R467" s="1"/>
  <c r="I468"/>
  <c r="J468" s="1"/>
  <c r="O468"/>
  <c r="P468"/>
  <c r="T468"/>
  <c r="R468" s="1"/>
  <c r="I469"/>
  <c r="J469" s="1"/>
  <c r="O469"/>
  <c r="P469"/>
  <c r="T469"/>
  <c r="R469" s="1"/>
  <c r="I470"/>
  <c r="J470" s="1"/>
  <c r="O470"/>
  <c r="P470"/>
  <c r="T470"/>
  <c r="R470" s="1"/>
  <c r="S470" s="1"/>
  <c r="I471"/>
  <c r="J471" s="1"/>
  <c r="O471"/>
  <c r="P471"/>
  <c r="T471"/>
  <c r="R471" s="1"/>
  <c r="S471" s="1"/>
  <c r="I472"/>
  <c r="J472" s="1"/>
  <c r="O472"/>
  <c r="P472"/>
  <c r="T472"/>
  <c r="R472" s="1"/>
  <c r="S472" s="1"/>
  <c r="I473"/>
  <c r="J473" s="1"/>
  <c r="O473"/>
  <c r="P473"/>
  <c r="T473"/>
  <c r="R473" s="1"/>
  <c r="I474"/>
  <c r="J474" s="1"/>
  <c r="O474"/>
  <c r="P474"/>
  <c r="T474"/>
  <c r="R474" s="1"/>
  <c r="S474" s="1"/>
  <c r="I475"/>
  <c r="J475" s="1"/>
  <c r="O475"/>
  <c r="P475"/>
  <c r="T475"/>
  <c r="R475" s="1"/>
  <c r="I476"/>
  <c r="J476" s="1"/>
  <c r="O476"/>
  <c r="P476"/>
  <c r="T476"/>
  <c r="R476" s="1"/>
  <c r="I477"/>
  <c r="J477" s="1"/>
  <c r="O477"/>
  <c r="P477"/>
  <c r="T477"/>
  <c r="R477" s="1"/>
  <c r="I478"/>
  <c r="J478" s="1"/>
  <c r="O478"/>
  <c r="P478"/>
  <c r="T478"/>
  <c r="R478" s="1"/>
  <c r="S478" s="1"/>
  <c r="I479"/>
  <c r="J479" s="1"/>
  <c r="O479"/>
  <c r="P479"/>
  <c r="T479"/>
  <c r="R479" s="1"/>
  <c r="S479" s="1"/>
  <c r="I480"/>
  <c r="J480" s="1"/>
  <c r="O480"/>
  <c r="P480"/>
  <c r="T480"/>
  <c r="R480" s="1"/>
  <c r="S480" s="1"/>
  <c r="I481"/>
  <c r="J481" s="1"/>
  <c r="O481"/>
  <c r="P481"/>
  <c r="T481"/>
  <c r="R481" s="1"/>
  <c r="I482"/>
  <c r="J482" s="1"/>
  <c r="O482"/>
  <c r="P482"/>
  <c r="T482"/>
  <c r="R482" s="1"/>
  <c r="S482" s="1"/>
  <c r="I483"/>
  <c r="J483" s="1"/>
  <c r="O483"/>
  <c r="P483"/>
  <c r="T483"/>
  <c r="R483" s="1"/>
  <c r="I484"/>
  <c r="J484" s="1"/>
  <c r="O484"/>
  <c r="P484"/>
  <c r="T484"/>
  <c r="R484" s="1"/>
  <c r="I485"/>
  <c r="J485" s="1"/>
  <c r="O485"/>
  <c r="P485"/>
  <c r="T485"/>
  <c r="R485" s="1"/>
  <c r="I486"/>
  <c r="J486" s="1"/>
  <c r="O486"/>
  <c r="P486"/>
  <c r="T486"/>
  <c r="R486" s="1"/>
  <c r="S486" s="1"/>
  <c r="I487"/>
  <c r="J487" s="1"/>
  <c r="O487"/>
  <c r="P487"/>
  <c r="T487"/>
  <c r="R487" s="1"/>
  <c r="S487" s="1"/>
  <c r="I488"/>
  <c r="J488" s="1"/>
  <c r="O488"/>
  <c r="P488"/>
  <c r="T488"/>
  <c r="R488" s="1"/>
  <c r="S488" s="1"/>
  <c r="I489"/>
  <c r="J489" s="1"/>
  <c r="O489"/>
  <c r="P489"/>
  <c r="T489"/>
  <c r="R489" s="1"/>
  <c r="I490"/>
  <c r="J490" s="1"/>
  <c r="O490"/>
  <c r="P490"/>
  <c r="T490"/>
  <c r="R490" s="1"/>
  <c r="S490" s="1"/>
  <c r="H491"/>
  <c r="M491" s="1"/>
  <c r="L491"/>
  <c r="N491"/>
  <c r="H492"/>
  <c r="H494" s="1"/>
  <c r="B39" i="7" s="1"/>
  <c r="K492" i="3764"/>
  <c r="K494" s="1"/>
  <c r="L492"/>
  <c r="L494" s="1"/>
  <c r="M492"/>
  <c r="M494" s="1"/>
  <c r="D39" i="7" s="1"/>
  <c r="N492" i="3764"/>
  <c r="N494" s="1"/>
  <c r="I497"/>
  <c r="J497" s="1"/>
  <c r="O497"/>
  <c r="P497"/>
  <c r="T497"/>
  <c r="R497" s="1"/>
  <c r="I498"/>
  <c r="J498" s="1"/>
  <c r="O498"/>
  <c r="P498"/>
  <c r="T498"/>
  <c r="R498" s="1"/>
  <c r="I499"/>
  <c r="J499" s="1"/>
  <c r="O499"/>
  <c r="P499"/>
  <c r="T499"/>
  <c r="R499" s="1"/>
  <c r="I500"/>
  <c r="J500" s="1"/>
  <c r="O500"/>
  <c r="P500"/>
  <c r="T500"/>
  <c r="R500" s="1"/>
  <c r="I501"/>
  <c r="J501" s="1"/>
  <c r="O501"/>
  <c r="P501"/>
  <c r="T501"/>
  <c r="R501" s="1"/>
  <c r="I502"/>
  <c r="J502" s="1"/>
  <c r="O502"/>
  <c r="P502"/>
  <c r="T502"/>
  <c r="R502" s="1"/>
  <c r="I503"/>
  <c r="J503" s="1"/>
  <c r="O503"/>
  <c r="P503"/>
  <c r="T503"/>
  <c r="R503" s="1"/>
  <c r="I504"/>
  <c r="J504" s="1"/>
  <c r="O504"/>
  <c r="P504"/>
  <c r="T504"/>
  <c r="R504" s="1"/>
  <c r="I505"/>
  <c r="J505" s="1"/>
  <c r="O505"/>
  <c r="P505"/>
  <c r="T505"/>
  <c r="R505" s="1"/>
  <c r="I506"/>
  <c r="J506" s="1"/>
  <c r="O506"/>
  <c r="P506"/>
  <c r="T506"/>
  <c r="R506" s="1"/>
  <c r="I507"/>
  <c r="J507" s="1"/>
  <c r="O507"/>
  <c r="P507"/>
  <c r="T507"/>
  <c r="R507" s="1"/>
  <c r="I508"/>
  <c r="J508" s="1"/>
  <c r="O508"/>
  <c r="P508"/>
  <c r="T508"/>
  <c r="R508" s="1"/>
  <c r="I509"/>
  <c r="J509" s="1"/>
  <c r="O509"/>
  <c r="P509"/>
  <c r="T509"/>
  <c r="R509" s="1"/>
  <c r="I510"/>
  <c r="J510" s="1"/>
  <c r="O510"/>
  <c r="P510"/>
  <c r="T510"/>
  <c r="R510" s="1"/>
  <c r="I511"/>
  <c r="J511" s="1"/>
  <c r="O511"/>
  <c r="P511"/>
  <c r="T511"/>
  <c r="R511" s="1"/>
  <c r="I512"/>
  <c r="J512" s="1"/>
  <c r="O512"/>
  <c r="P512"/>
  <c r="T512"/>
  <c r="R512" s="1"/>
  <c r="I513"/>
  <c r="J513" s="1"/>
  <c r="O513"/>
  <c r="P513"/>
  <c r="T513"/>
  <c r="R513" s="1"/>
  <c r="I514"/>
  <c r="J514" s="1"/>
  <c r="O514"/>
  <c r="P514"/>
  <c r="T514"/>
  <c r="R514" s="1"/>
  <c r="I515"/>
  <c r="J515" s="1"/>
  <c r="O515"/>
  <c r="P515"/>
  <c r="T515"/>
  <c r="R515" s="1"/>
  <c r="I516"/>
  <c r="J516" s="1"/>
  <c r="O516"/>
  <c r="P516"/>
  <c r="T516"/>
  <c r="R516" s="1"/>
  <c r="I517"/>
  <c r="J517" s="1"/>
  <c r="O517"/>
  <c r="P517"/>
  <c r="T517"/>
  <c r="R517" s="1"/>
  <c r="I518"/>
  <c r="J518" s="1"/>
  <c r="O518"/>
  <c r="P518"/>
  <c r="T518"/>
  <c r="R518" s="1"/>
  <c r="I519"/>
  <c r="J519" s="1"/>
  <c r="O519"/>
  <c r="P519"/>
  <c r="T519"/>
  <c r="R519" s="1"/>
  <c r="I520"/>
  <c r="J520" s="1"/>
  <c r="O520"/>
  <c r="P520"/>
  <c r="T520"/>
  <c r="R520" s="1"/>
  <c r="I521"/>
  <c r="J521" s="1"/>
  <c r="O521"/>
  <c r="P521"/>
  <c r="T521"/>
  <c r="R521" s="1"/>
  <c r="I522"/>
  <c r="J522" s="1"/>
  <c r="O522"/>
  <c r="P522"/>
  <c r="T522"/>
  <c r="R522" s="1"/>
  <c r="I523"/>
  <c r="J523" s="1"/>
  <c r="O523"/>
  <c r="P523"/>
  <c r="T523"/>
  <c r="R523" s="1"/>
  <c r="I524"/>
  <c r="J524" s="1"/>
  <c r="O524"/>
  <c r="P524"/>
  <c r="T524"/>
  <c r="R524" s="1"/>
  <c r="I525"/>
  <c r="J525" s="1"/>
  <c r="O525"/>
  <c r="P525"/>
  <c r="T525"/>
  <c r="R525" s="1"/>
  <c r="I526"/>
  <c r="J526" s="1"/>
  <c r="O526"/>
  <c r="P526"/>
  <c r="T526"/>
  <c r="R526" s="1"/>
  <c r="I527"/>
  <c r="J527" s="1"/>
  <c r="O527"/>
  <c r="P527"/>
  <c r="T527"/>
  <c r="R527" s="1"/>
  <c r="I528"/>
  <c r="J528" s="1"/>
  <c r="O528"/>
  <c r="P528"/>
  <c r="T528"/>
  <c r="R528" s="1"/>
  <c r="I529"/>
  <c r="J529" s="1"/>
  <c r="O529"/>
  <c r="P529"/>
  <c r="T529"/>
  <c r="R529" s="1"/>
  <c r="I530"/>
  <c r="J530" s="1"/>
  <c r="O530"/>
  <c r="P530"/>
  <c r="T530"/>
  <c r="R530" s="1"/>
  <c r="I531"/>
  <c r="J531" s="1"/>
  <c r="O531"/>
  <c r="P531"/>
  <c r="T531"/>
  <c r="R531" s="1"/>
  <c r="I532"/>
  <c r="J532" s="1"/>
  <c r="O532"/>
  <c r="P532"/>
  <c r="T532"/>
  <c r="R532" s="1"/>
  <c r="I533"/>
  <c r="J533" s="1"/>
  <c r="O533"/>
  <c r="P533"/>
  <c r="T533"/>
  <c r="R533" s="1"/>
  <c r="I534"/>
  <c r="J534" s="1"/>
  <c r="O534"/>
  <c r="P534"/>
  <c r="T534"/>
  <c r="R534" s="1"/>
  <c r="I535"/>
  <c r="J535" s="1"/>
  <c r="O535"/>
  <c r="P535"/>
  <c r="T535"/>
  <c r="R535" s="1"/>
  <c r="I536"/>
  <c r="J536" s="1"/>
  <c r="O536"/>
  <c r="P536"/>
  <c r="T536"/>
  <c r="R536" s="1"/>
  <c r="I537"/>
  <c r="J537" s="1"/>
  <c r="O537"/>
  <c r="P537"/>
  <c r="T537"/>
  <c r="R537" s="1"/>
  <c r="I538"/>
  <c r="J538" s="1"/>
  <c r="O538"/>
  <c r="P538"/>
  <c r="T538"/>
  <c r="R538" s="1"/>
  <c r="I539"/>
  <c r="J539" s="1"/>
  <c r="O539"/>
  <c r="P539"/>
  <c r="T539"/>
  <c r="R539" s="1"/>
  <c r="I540"/>
  <c r="J540" s="1"/>
  <c r="O540"/>
  <c r="P540"/>
  <c r="T540"/>
  <c r="R540" s="1"/>
  <c r="I541"/>
  <c r="J541" s="1"/>
  <c r="O541"/>
  <c r="P541"/>
  <c r="T541"/>
  <c r="R541" s="1"/>
  <c r="I542"/>
  <c r="J542" s="1"/>
  <c r="O542"/>
  <c r="P542"/>
  <c r="T542"/>
  <c r="R542" s="1"/>
  <c r="I543"/>
  <c r="J543" s="1"/>
  <c r="O543"/>
  <c r="P543"/>
  <c r="T543"/>
  <c r="R543" s="1"/>
  <c r="I544"/>
  <c r="J544" s="1"/>
  <c r="O544"/>
  <c r="P544"/>
  <c r="T544"/>
  <c r="R544" s="1"/>
  <c r="I545"/>
  <c r="J545" s="1"/>
  <c r="O545"/>
  <c r="P545"/>
  <c r="T545"/>
  <c r="R545" s="1"/>
  <c r="I546"/>
  <c r="J546" s="1"/>
  <c r="O546"/>
  <c r="P546"/>
  <c r="T546"/>
  <c r="R546" s="1"/>
  <c r="I547"/>
  <c r="J547" s="1"/>
  <c r="O547"/>
  <c r="P547"/>
  <c r="T547"/>
  <c r="R547" s="1"/>
  <c r="I548"/>
  <c r="J548" s="1"/>
  <c r="O548"/>
  <c r="P548"/>
  <c r="T548"/>
  <c r="R548" s="1"/>
  <c r="I549"/>
  <c r="J549" s="1"/>
  <c r="O549"/>
  <c r="P549"/>
  <c r="T549"/>
  <c r="R549" s="1"/>
  <c r="I550"/>
  <c r="J550" s="1"/>
  <c r="O550"/>
  <c r="P550"/>
  <c r="T550"/>
  <c r="R550" s="1"/>
  <c r="I551"/>
  <c r="J551" s="1"/>
  <c r="O551"/>
  <c r="P551"/>
  <c r="T551"/>
  <c r="R551" s="1"/>
  <c r="H552"/>
  <c r="K552" s="1"/>
  <c r="L552"/>
  <c r="N552"/>
  <c r="H553"/>
  <c r="K553"/>
  <c r="L553"/>
  <c r="M553"/>
  <c r="N553"/>
  <c r="P553"/>
  <c r="I556"/>
  <c r="J556" s="1"/>
  <c r="O556"/>
  <c r="P556"/>
  <c r="T556"/>
  <c r="R556" s="1"/>
  <c r="I557"/>
  <c r="J557" s="1"/>
  <c r="O557"/>
  <c r="P557"/>
  <c r="T557"/>
  <c r="R557" s="1"/>
  <c r="I558"/>
  <c r="J558" s="1"/>
  <c r="O558"/>
  <c r="P558"/>
  <c r="T558"/>
  <c r="R558" s="1"/>
  <c r="S558" s="1"/>
  <c r="I559"/>
  <c r="J559" s="1"/>
  <c r="O559"/>
  <c r="P559"/>
  <c r="T559"/>
  <c r="R559" s="1"/>
  <c r="I560"/>
  <c r="J560" s="1"/>
  <c r="O560"/>
  <c r="P560"/>
  <c r="T560"/>
  <c r="R560" s="1"/>
  <c r="I561"/>
  <c r="J561" s="1"/>
  <c r="O561"/>
  <c r="P561"/>
  <c r="T561"/>
  <c r="R561" s="1"/>
  <c r="I562"/>
  <c r="J562" s="1"/>
  <c r="O562"/>
  <c r="P562"/>
  <c r="T562"/>
  <c r="R562" s="1"/>
  <c r="I563"/>
  <c r="J563" s="1"/>
  <c r="O563"/>
  <c r="P563"/>
  <c r="T563"/>
  <c r="R563" s="1"/>
  <c r="I564"/>
  <c r="J564" s="1"/>
  <c r="O564"/>
  <c r="P564"/>
  <c r="T564"/>
  <c r="R564" s="1"/>
  <c r="I565"/>
  <c r="J565" s="1"/>
  <c r="O565"/>
  <c r="P565"/>
  <c r="T565"/>
  <c r="R565" s="1"/>
  <c r="I566"/>
  <c r="J566" s="1"/>
  <c r="O566"/>
  <c r="P566"/>
  <c r="T566"/>
  <c r="R566" s="1"/>
  <c r="I567"/>
  <c r="J567" s="1"/>
  <c r="O567"/>
  <c r="P567"/>
  <c r="T567"/>
  <c r="R567" s="1"/>
  <c r="I568"/>
  <c r="J568" s="1"/>
  <c r="O568"/>
  <c r="P568"/>
  <c r="T568"/>
  <c r="R568" s="1"/>
  <c r="I569"/>
  <c r="J569" s="1"/>
  <c r="O569"/>
  <c r="P569"/>
  <c r="T569"/>
  <c r="R569" s="1"/>
  <c r="I570"/>
  <c r="J570" s="1"/>
  <c r="O570"/>
  <c r="P570"/>
  <c r="T570"/>
  <c r="R570" s="1"/>
  <c r="I571"/>
  <c r="J571" s="1"/>
  <c r="O571"/>
  <c r="P571"/>
  <c r="T571"/>
  <c r="R571" s="1"/>
  <c r="I572"/>
  <c r="J572" s="1"/>
  <c r="O572"/>
  <c r="P572"/>
  <c r="T572"/>
  <c r="R572" s="1"/>
  <c r="I573"/>
  <c r="J573" s="1"/>
  <c r="O573"/>
  <c r="P573"/>
  <c r="T573"/>
  <c r="R573" s="1"/>
  <c r="I574"/>
  <c r="J574" s="1"/>
  <c r="O574"/>
  <c r="P574"/>
  <c r="T574"/>
  <c r="R574" s="1"/>
  <c r="I575"/>
  <c r="J575" s="1"/>
  <c r="O575"/>
  <c r="P575"/>
  <c r="T575"/>
  <c r="R575" s="1"/>
  <c r="I576"/>
  <c r="J576" s="1"/>
  <c r="O576"/>
  <c r="P576"/>
  <c r="T576"/>
  <c r="R576" s="1"/>
  <c r="I577"/>
  <c r="J577" s="1"/>
  <c r="O577"/>
  <c r="P577"/>
  <c r="T577"/>
  <c r="R577" s="1"/>
  <c r="I578"/>
  <c r="J578" s="1"/>
  <c r="O578"/>
  <c r="P578"/>
  <c r="T578"/>
  <c r="R578" s="1"/>
  <c r="I579"/>
  <c r="J579" s="1"/>
  <c r="O579"/>
  <c r="P579"/>
  <c r="T579"/>
  <c r="R579" s="1"/>
  <c r="I580"/>
  <c r="J580" s="1"/>
  <c r="O580"/>
  <c r="P580"/>
  <c r="T580"/>
  <c r="R580" s="1"/>
  <c r="I581"/>
  <c r="J581" s="1"/>
  <c r="O581"/>
  <c r="P581"/>
  <c r="T581"/>
  <c r="R581" s="1"/>
  <c r="I582"/>
  <c r="J582" s="1"/>
  <c r="O582"/>
  <c r="P582"/>
  <c r="T582"/>
  <c r="R582" s="1"/>
  <c r="I583"/>
  <c r="J583" s="1"/>
  <c r="O583"/>
  <c r="P583"/>
  <c r="T583"/>
  <c r="R583" s="1"/>
  <c r="I584"/>
  <c r="J584" s="1"/>
  <c r="O584"/>
  <c r="P584"/>
  <c r="T584"/>
  <c r="R584" s="1"/>
  <c r="I585"/>
  <c r="J585" s="1"/>
  <c r="O585"/>
  <c r="P585"/>
  <c r="T585"/>
  <c r="R585" s="1"/>
  <c r="I586"/>
  <c r="J586" s="1"/>
  <c r="O586"/>
  <c r="P586"/>
  <c r="T586"/>
  <c r="R586" s="1"/>
  <c r="I587"/>
  <c r="J587" s="1"/>
  <c r="O587"/>
  <c r="P587"/>
  <c r="T587"/>
  <c r="R587" s="1"/>
  <c r="I588"/>
  <c r="J588" s="1"/>
  <c r="O588"/>
  <c r="P588"/>
  <c r="T588"/>
  <c r="R588" s="1"/>
  <c r="I589"/>
  <c r="J589" s="1"/>
  <c r="O589"/>
  <c r="P589"/>
  <c r="T589"/>
  <c r="R589" s="1"/>
  <c r="I590"/>
  <c r="J590" s="1"/>
  <c r="O590"/>
  <c r="P590"/>
  <c r="T590"/>
  <c r="R590" s="1"/>
  <c r="I591"/>
  <c r="J591" s="1"/>
  <c r="O591"/>
  <c r="P591"/>
  <c r="T591"/>
  <c r="R591" s="1"/>
  <c r="I592"/>
  <c r="J592" s="1"/>
  <c r="O592"/>
  <c r="P592"/>
  <c r="T592"/>
  <c r="R592" s="1"/>
  <c r="I593"/>
  <c r="J593" s="1"/>
  <c r="O593"/>
  <c r="P593"/>
  <c r="T593"/>
  <c r="R593" s="1"/>
  <c r="I594"/>
  <c r="J594" s="1"/>
  <c r="O594"/>
  <c r="P594"/>
  <c r="T594"/>
  <c r="R594" s="1"/>
  <c r="I595"/>
  <c r="J595" s="1"/>
  <c r="O595"/>
  <c r="P595"/>
  <c r="T595"/>
  <c r="R595" s="1"/>
  <c r="I596"/>
  <c r="J596" s="1"/>
  <c r="O596"/>
  <c r="P596"/>
  <c r="T596"/>
  <c r="R596" s="1"/>
  <c r="I597"/>
  <c r="J597" s="1"/>
  <c r="O597"/>
  <c r="P597"/>
  <c r="T597"/>
  <c r="R597" s="1"/>
  <c r="I598"/>
  <c r="J598" s="1"/>
  <c r="O598"/>
  <c r="P598"/>
  <c r="T598"/>
  <c r="R598" s="1"/>
  <c r="I599"/>
  <c r="J599" s="1"/>
  <c r="O599"/>
  <c r="P599"/>
  <c r="T599"/>
  <c r="R599" s="1"/>
  <c r="I600"/>
  <c r="J600" s="1"/>
  <c r="O600"/>
  <c r="P600"/>
  <c r="T600"/>
  <c r="R600" s="1"/>
  <c r="I601"/>
  <c r="J601" s="1"/>
  <c r="O601"/>
  <c r="P601"/>
  <c r="T601"/>
  <c r="R601" s="1"/>
  <c r="I602"/>
  <c r="J602" s="1"/>
  <c r="O602"/>
  <c r="P602"/>
  <c r="T602"/>
  <c r="R602" s="1"/>
  <c r="I603"/>
  <c r="J603" s="1"/>
  <c r="O603"/>
  <c r="P603"/>
  <c r="T603"/>
  <c r="R603" s="1"/>
  <c r="I604"/>
  <c r="J604" s="1"/>
  <c r="O604"/>
  <c r="P604"/>
  <c r="T604"/>
  <c r="R604" s="1"/>
  <c r="I605"/>
  <c r="J605" s="1"/>
  <c r="O605"/>
  <c r="P605"/>
  <c r="T605"/>
  <c r="R605" s="1"/>
  <c r="I606"/>
  <c r="J606" s="1"/>
  <c r="O606"/>
  <c r="P606"/>
  <c r="T606"/>
  <c r="R606" s="1"/>
  <c r="I607"/>
  <c r="J607" s="1"/>
  <c r="O607"/>
  <c r="P607"/>
  <c r="T607"/>
  <c r="R607" s="1"/>
  <c r="I608"/>
  <c r="J608" s="1"/>
  <c r="O608"/>
  <c r="P608"/>
  <c r="T608"/>
  <c r="R608" s="1"/>
  <c r="I609"/>
  <c r="J609" s="1"/>
  <c r="O609"/>
  <c r="P609"/>
  <c r="T609"/>
  <c r="R609" s="1"/>
  <c r="I610"/>
  <c r="J610" s="1"/>
  <c r="O610"/>
  <c r="P610"/>
  <c r="T610"/>
  <c r="R610" s="1"/>
  <c r="I611"/>
  <c r="J611" s="1"/>
  <c r="O611"/>
  <c r="P611"/>
  <c r="T611"/>
  <c r="R611" s="1"/>
  <c r="I612"/>
  <c r="J612" s="1"/>
  <c r="O612"/>
  <c r="P612"/>
  <c r="T612"/>
  <c r="R612" s="1"/>
  <c r="I613"/>
  <c r="J613" s="1"/>
  <c r="O613"/>
  <c r="P613"/>
  <c r="T613"/>
  <c r="R613" s="1"/>
  <c r="I614"/>
  <c r="J614" s="1"/>
  <c r="O614"/>
  <c r="P614"/>
  <c r="T614"/>
  <c r="R614" s="1"/>
  <c r="I615"/>
  <c r="J615" s="1"/>
  <c r="O615"/>
  <c r="P615"/>
  <c r="T615"/>
  <c r="R615" s="1"/>
  <c r="I616"/>
  <c r="J616" s="1"/>
  <c r="O616"/>
  <c r="P616"/>
  <c r="T616"/>
  <c r="R616" s="1"/>
  <c r="I617"/>
  <c r="J617" s="1"/>
  <c r="O617"/>
  <c r="P617"/>
  <c r="T617"/>
  <c r="R617" s="1"/>
  <c r="I618"/>
  <c r="J618" s="1"/>
  <c r="O618"/>
  <c r="P618"/>
  <c r="T618"/>
  <c r="R618" s="1"/>
  <c r="I619"/>
  <c r="J619" s="1"/>
  <c r="O619"/>
  <c r="P619"/>
  <c r="T619"/>
  <c r="R619" s="1"/>
  <c r="I620"/>
  <c r="J620" s="1"/>
  <c r="O620"/>
  <c r="P620"/>
  <c r="T620"/>
  <c r="R620" s="1"/>
  <c r="I621"/>
  <c r="J621" s="1"/>
  <c r="O621"/>
  <c r="P621"/>
  <c r="T621"/>
  <c r="R621" s="1"/>
  <c r="I622"/>
  <c r="J622" s="1"/>
  <c r="O622"/>
  <c r="P622"/>
  <c r="T622"/>
  <c r="R622" s="1"/>
  <c r="I623"/>
  <c r="J623" s="1"/>
  <c r="O623"/>
  <c r="P623"/>
  <c r="T623"/>
  <c r="R623" s="1"/>
  <c r="I624"/>
  <c r="J624" s="1"/>
  <c r="O624"/>
  <c r="P624"/>
  <c r="T624"/>
  <c r="R624" s="1"/>
  <c r="I625"/>
  <c r="J625" s="1"/>
  <c r="O625"/>
  <c r="P625"/>
  <c r="T625"/>
  <c r="R625" s="1"/>
  <c r="I626"/>
  <c r="J626" s="1"/>
  <c r="O626"/>
  <c r="P626"/>
  <c r="T626"/>
  <c r="R626" s="1"/>
  <c r="I627"/>
  <c r="J627" s="1"/>
  <c r="O627"/>
  <c r="P627"/>
  <c r="T627"/>
  <c r="R627" s="1"/>
  <c r="I628"/>
  <c r="J628" s="1"/>
  <c r="O628"/>
  <c r="P628"/>
  <c r="T628"/>
  <c r="R628" s="1"/>
  <c r="I629"/>
  <c r="J629" s="1"/>
  <c r="O629"/>
  <c r="P629"/>
  <c r="T629"/>
  <c r="R629" s="1"/>
  <c r="I630"/>
  <c r="J630" s="1"/>
  <c r="O630"/>
  <c r="P630"/>
  <c r="T630"/>
  <c r="R630" s="1"/>
  <c r="I631"/>
  <c r="J631" s="1"/>
  <c r="O631"/>
  <c r="P631"/>
  <c r="T631"/>
  <c r="R631" s="1"/>
  <c r="I632"/>
  <c r="J632" s="1"/>
  <c r="O632"/>
  <c r="P632"/>
  <c r="T632"/>
  <c r="R632" s="1"/>
  <c r="I633"/>
  <c r="J633" s="1"/>
  <c r="O633"/>
  <c r="P633"/>
  <c r="T633"/>
  <c r="R633" s="1"/>
  <c r="I634"/>
  <c r="J634" s="1"/>
  <c r="O634"/>
  <c r="P634"/>
  <c r="T634"/>
  <c r="R634" s="1"/>
  <c r="I635"/>
  <c r="J635" s="1"/>
  <c r="O635"/>
  <c r="P635"/>
  <c r="T635"/>
  <c r="R635" s="1"/>
  <c r="I636"/>
  <c r="J636" s="1"/>
  <c r="O636"/>
  <c r="P636"/>
  <c r="T636"/>
  <c r="R636" s="1"/>
  <c r="I637"/>
  <c r="J637" s="1"/>
  <c r="O637"/>
  <c r="P637"/>
  <c r="T637"/>
  <c r="R637" s="1"/>
  <c r="I638"/>
  <c r="J638" s="1"/>
  <c r="O638"/>
  <c r="P638"/>
  <c r="T638"/>
  <c r="R638" s="1"/>
  <c r="I639"/>
  <c r="J639" s="1"/>
  <c r="O639"/>
  <c r="P639"/>
  <c r="T639"/>
  <c r="R639" s="1"/>
  <c r="I640"/>
  <c r="J640" s="1"/>
  <c r="O640"/>
  <c r="P640"/>
  <c r="T640"/>
  <c r="R640" s="1"/>
  <c r="I641"/>
  <c r="J641" s="1"/>
  <c r="O641"/>
  <c r="P641"/>
  <c r="T641"/>
  <c r="R641" s="1"/>
  <c r="I642"/>
  <c r="J642" s="1"/>
  <c r="O642"/>
  <c r="P642"/>
  <c r="T642"/>
  <c r="R642" s="1"/>
  <c r="I643"/>
  <c r="J643" s="1"/>
  <c r="O643"/>
  <c r="P643"/>
  <c r="T643"/>
  <c r="R643" s="1"/>
  <c r="I644"/>
  <c r="J644" s="1"/>
  <c r="O644"/>
  <c r="P644"/>
  <c r="T644"/>
  <c r="R644" s="1"/>
  <c r="I645"/>
  <c r="J645" s="1"/>
  <c r="O645"/>
  <c r="P645"/>
  <c r="T645"/>
  <c r="R645" s="1"/>
  <c r="I646"/>
  <c r="J646" s="1"/>
  <c r="O646"/>
  <c r="P646"/>
  <c r="T646"/>
  <c r="R646" s="1"/>
  <c r="I647"/>
  <c r="J647" s="1"/>
  <c r="O647"/>
  <c r="P647"/>
  <c r="T647"/>
  <c r="R647" s="1"/>
  <c r="I648"/>
  <c r="J648" s="1"/>
  <c r="O648"/>
  <c r="P648"/>
  <c r="T648"/>
  <c r="R648" s="1"/>
  <c r="I649"/>
  <c r="J649" s="1"/>
  <c r="O649"/>
  <c r="P649"/>
  <c r="T649"/>
  <c r="R649" s="1"/>
  <c r="I650"/>
  <c r="J650" s="1"/>
  <c r="O650"/>
  <c r="P650"/>
  <c r="T650"/>
  <c r="R650" s="1"/>
  <c r="I651"/>
  <c r="J651" s="1"/>
  <c r="O651"/>
  <c r="P651"/>
  <c r="T651"/>
  <c r="R651" s="1"/>
  <c r="I652"/>
  <c r="J652" s="1"/>
  <c r="O652"/>
  <c r="P652"/>
  <c r="T652"/>
  <c r="R652" s="1"/>
  <c r="I653"/>
  <c r="J653" s="1"/>
  <c r="O653"/>
  <c r="P653"/>
  <c r="T653"/>
  <c r="R653" s="1"/>
  <c r="I654"/>
  <c r="J654" s="1"/>
  <c r="O654"/>
  <c r="P654"/>
  <c r="T654"/>
  <c r="R654" s="1"/>
  <c r="I655"/>
  <c r="J655" s="1"/>
  <c r="O655"/>
  <c r="P655"/>
  <c r="T655"/>
  <c r="R655" s="1"/>
  <c r="I656"/>
  <c r="J656" s="1"/>
  <c r="O656"/>
  <c r="P656"/>
  <c r="T656"/>
  <c r="R656" s="1"/>
  <c r="I657"/>
  <c r="J657" s="1"/>
  <c r="O657"/>
  <c r="P657"/>
  <c r="T657"/>
  <c r="R657" s="1"/>
  <c r="I658"/>
  <c r="J658" s="1"/>
  <c r="O658"/>
  <c r="P658"/>
  <c r="T658"/>
  <c r="R658" s="1"/>
  <c r="I659"/>
  <c r="J659" s="1"/>
  <c r="O659"/>
  <c r="P659"/>
  <c r="T659"/>
  <c r="R659" s="1"/>
  <c r="I660"/>
  <c r="J660" s="1"/>
  <c r="O660"/>
  <c r="P660"/>
  <c r="T660"/>
  <c r="R660" s="1"/>
  <c r="I661"/>
  <c r="J661" s="1"/>
  <c r="O661"/>
  <c r="P661"/>
  <c r="T661"/>
  <c r="R661" s="1"/>
  <c r="I662"/>
  <c r="J662" s="1"/>
  <c r="O662"/>
  <c r="P662"/>
  <c r="T662"/>
  <c r="R662" s="1"/>
  <c r="I663"/>
  <c r="J663" s="1"/>
  <c r="O663"/>
  <c r="P663"/>
  <c r="T663"/>
  <c r="R663" s="1"/>
  <c r="I664"/>
  <c r="J664" s="1"/>
  <c r="O664"/>
  <c r="P664"/>
  <c r="T664"/>
  <c r="R664" s="1"/>
  <c r="I665"/>
  <c r="J665" s="1"/>
  <c r="O665"/>
  <c r="P665"/>
  <c r="T665"/>
  <c r="R665" s="1"/>
  <c r="I666"/>
  <c r="J666" s="1"/>
  <c r="O666"/>
  <c r="P666"/>
  <c r="T666"/>
  <c r="R666" s="1"/>
  <c r="I667"/>
  <c r="J667" s="1"/>
  <c r="O667"/>
  <c r="P667"/>
  <c r="T667"/>
  <c r="R667" s="1"/>
  <c r="I668"/>
  <c r="J668" s="1"/>
  <c r="O668"/>
  <c r="P668"/>
  <c r="T668"/>
  <c r="R668" s="1"/>
  <c r="I669"/>
  <c r="J669" s="1"/>
  <c r="O669"/>
  <c r="P669"/>
  <c r="T669"/>
  <c r="R669" s="1"/>
  <c r="I670"/>
  <c r="J670" s="1"/>
  <c r="O670"/>
  <c r="P670"/>
  <c r="T670"/>
  <c r="R670" s="1"/>
  <c r="I671"/>
  <c r="J671" s="1"/>
  <c r="O671"/>
  <c r="P671"/>
  <c r="T671"/>
  <c r="R671" s="1"/>
  <c r="I672"/>
  <c r="J672" s="1"/>
  <c r="O672"/>
  <c r="P672"/>
  <c r="T672"/>
  <c r="R672" s="1"/>
  <c r="I673"/>
  <c r="J673" s="1"/>
  <c r="O673"/>
  <c r="P673"/>
  <c r="T673"/>
  <c r="R673" s="1"/>
  <c r="I674"/>
  <c r="J674" s="1"/>
  <c r="O674"/>
  <c r="P674"/>
  <c r="T674"/>
  <c r="R674" s="1"/>
  <c r="I675"/>
  <c r="J675" s="1"/>
  <c r="O675"/>
  <c r="P675"/>
  <c r="T675"/>
  <c r="R675" s="1"/>
  <c r="I676"/>
  <c r="J676" s="1"/>
  <c r="O676"/>
  <c r="P676"/>
  <c r="T676"/>
  <c r="R676" s="1"/>
  <c r="I677"/>
  <c r="J677" s="1"/>
  <c r="O677"/>
  <c r="P677"/>
  <c r="T677"/>
  <c r="R677" s="1"/>
  <c r="H678"/>
  <c r="K678"/>
  <c r="L678"/>
  <c r="M678"/>
  <c r="N678"/>
  <c r="H679"/>
  <c r="K679"/>
  <c r="L679"/>
  <c r="M679"/>
  <c r="N679"/>
  <c r="P679"/>
  <c r="I684"/>
  <c r="J684" s="1"/>
  <c r="O684"/>
  <c r="P684"/>
  <c r="T684"/>
  <c r="R684" s="1"/>
  <c r="H685"/>
  <c r="M685"/>
  <c r="N685"/>
  <c r="K685"/>
  <c r="L685"/>
  <c r="P685"/>
  <c r="H686"/>
  <c r="H688" s="1"/>
  <c r="K686"/>
  <c r="K688" s="1"/>
  <c r="L686"/>
  <c r="L688" s="1"/>
  <c r="M686"/>
  <c r="M688" s="1"/>
  <c r="N686"/>
  <c r="N688" s="1"/>
  <c r="O686"/>
  <c r="O688" s="1"/>
  <c r="P686"/>
  <c r="P688" s="1"/>
  <c r="C41" i="7" s="1"/>
  <c r="O691" i="3764"/>
  <c r="P691"/>
  <c r="T691"/>
  <c r="R691" s="1"/>
  <c r="S691" s="1"/>
  <c r="J692"/>
  <c r="O692"/>
  <c r="P692"/>
  <c r="T692"/>
  <c r="R692" s="1"/>
  <c r="S692" s="1"/>
  <c r="O700"/>
  <c r="P700"/>
  <c r="T700"/>
  <c r="R700" s="1"/>
  <c r="Q700" s="1"/>
  <c r="O701"/>
  <c r="P701"/>
  <c r="T701"/>
  <c r="R701" s="1"/>
  <c r="S701" s="1"/>
  <c r="J710"/>
  <c r="O710"/>
  <c r="P710"/>
  <c r="T710"/>
  <c r="R710" s="1"/>
  <c r="Q710" s="1"/>
  <c r="J715"/>
  <c r="O715"/>
  <c r="P715"/>
  <c r="T715"/>
  <c r="R715" s="1"/>
  <c r="S715" s="1"/>
  <c r="O718"/>
  <c r="P718"/>
  <c r="T718"/>
  <c r="R718" s="1"/>
  <c r="Q718" s="1"/>
  <c r="J693"/>
  <c r="O693"/>
  <c r="P693"/>
  <c r="T693"/>
  <c r="R693" s="1"/>
  <c r="S693" s="1"/>
  <c r="J694"/>
  <c r="O694"/>
  <c r="P694"/>
  <c r="T694"/>
  <c r="R694" s="1"/>
  <c r="Q694" s="1"/>
  <c r="J695"/>
  <c r="O695"/>
  <c r="P695"/>
  <c r="T695"/>
  <c r="R695" s="1"/>
  <c r="S695" s="1"/>
  <c r="J696"/>
  <c r="O696"/>
  <c r="P696"/>
  <c r="T696"/>
  <c r="R696" s="1"/>
  <c r="J697"/>
  <c r="O697"/>
  <c r="P697"/>
  <c r="T697"/>
  <c r="R697" s="1"/>
  <c r="S697" s="1"/>
  <c r="J698"/>
  <c r="O698"/>
  <c r="P698"/>
  <c r="T698"/>
  <c r="R698" s="1"/>
  <c r="Q698" s="1"/>
  <c r="J699"/>
  <c r="O699"/>
  <c r="P699"/>
  <c r="T699"/>
  <c r="R699" s="1"/>
  <c r="S699" s="1"/>
  <c r="J702"/>
  <c r="O702"/>
  <c r="P702"/>
  <c r="T702"/>
  <c r="R702" s="1"/>
  <c r="Q702" s="1"/>
  <c r="J703"/>
  <c r="O703"/>
  <c r="P703"/>
  <c r="T703"/>
  <c r="R703" s="1"/>
  <c r="S703" s="1"/>
  <c r="J704"/>
  <c r="O704"/>
  <c r="P704"/>
  <c r="T704"/>
  <c r="R704" s="1"/>
  <c r="Q704" s="1"/>
  <c r="J705"/>
  <c r="O705"/>
  <c r="P705"/>
  <c r="T705"/>
  <c r="R705" s="1"/>
  <c r="Q705" s="1"/>
  <c r="J706"/>
  <c r="O706"/>
  <c r="P706"/>
  <c r="T706"/>
  <c r="R706" s="1"/>
  <c r="Q706" s="1"/>
  <c r="J707"/>
  <c r="O707"/>
  <c r="P707"/>
  <c r="T707"/>
  <c r="R707" s="1"/>
  <c r="Q707" s="1"/>
  <c r="J708"/>
  <c r="O708"/>
  <c r="P708"/>
  <c r="T708"/>
  <c r="R708" s="1"/>
  <c r="Q708" s="1"/>
  <c r="J709"/>
  <c r="O709"/>
  <c r="P709"/>
  <c r="T709"/>
  <c r="R709" s="1"/>
  <c r="Q709" s="1"/>
  <c r="J711"/>
  <c r="O711"/>
  <c r="P711"/>
  <c r="T711"/>
  <c r="R711" s="1"/>
  <c r="Q711" s="1"/>
  <c r="J712"/>
  <c r="O712"/>
  <c r="P712"/>
  <c r="T712"/>
  <c r="R712" s="1"/>
  <c r="Q712" s="1"/>
  <c r="J713"/>
  <c r="O713"/>
  <c r="P713"/>
  <c r="P714"/>
  <c r="P716"/>
  <c r="P717"/>
  <c r="T713"/>
  <c r="R713" s="1"/>
  <c r="Q713" s="1"/>
  <c r="J714"/>
  <c r="O714"/>
  <c r="T714"/>
  <c r="R714" s="1"/>
  <c r="Q714" s="1"/>
  <c r="J716"/>
  <c r="O716"/>
  <c r="T716"/>
  <c r="R716" s="1"/>
  <c r="J717"/>
  <c r="O717"/>
  <c r="T717"/>
  <c r="R717" s="1"/>
  <c r="O719"/>
  <c r="P719"/>
  <c r="T719"/>
  <c r="R719" s="1"/>
  <c r="S719" s="1"/>
  <c r="H720"/>
  <c r="I720"/>
  <c r="K720"/>
  <c r="L720"/>
  <c r="M720"/>
  <c r="N720"/>
  <c r="I724"/>
  <c r="J724" s="1"/>
  <c r="O724"/>
  <c r="P724"/>
  <c r="T724"/>
  <c r="R724" s="1"/>
  <c r="I725"/>
  <c r="J725" s="1"/>
  <c r="O725"/>
  <c r="P725"/>
  <c r="T725"/>
  <c r="R725" s="1"/>
  <c r="I728"/>
  <c r="J728" s="1"/>
  <c r="O728"/>
  <c r="P728"/>
  <c r="T728"/>
  <c r="R728" s="1"/>
  <c r="I731"/>
  <c r="J731" s="1"/>
  <c r="O731"/>
  <c r="P731"/>
  <c r="T731"/>
  <c r="R731" s="1"/>
  <c r="I732"/>
  <c r="J732" s="1"/>
  <c r="O732"/>
  <c r="P732"/>
  <c r="T732"/>
  <c r="R732" s="1"/>
  <c r="I733"/>
  <c r="J733" s="1"/>
  <c r="O733"/>
  <c r="P733"/>
  <c r="T733"/>
  <c r="R733" s="1"/>
  <c r="I734"/>
  <c r="J734" s="1"/>
  <c r="O734"/>
  <c r="P734"/>
  <c r="T734"/>
  <c r="R734" s="1"/>
  <c r="I735"/>
  <c r="J735" s="1"/>
  <c r="O735"/>
  <c r="P735"/>
  <c r="T735"/>
  <c r="R735" s="1"/>
  <c r="I740"/>
  <c r="J740" s="1"/>
  <c r="O740"/>
  <c r="P740"/>
  <c r="T740"/>
  <c r="R740" s="1"/>
  <c r="I743"/>
  <c r="J743" s="1"/>
  <c r="O743"/>
  <c r="P743"/>
  <c r="T743"/>
  <c r="R743" s="1"/>
  <c r="I747"/>
  <c r="J747" s="1"/>
  <c r="O747"/>
  <c r="P747"/>
  <c r="T747"/>
  <c r="R747" s="1"/>
  <c r="I748"/>
  <c r="J748" s="1"/>
  <c r="O748"/>
  <c r="P748"/>
  <c r="T748"/>
  <c r="R748" s="1"/>
  <c r="I749"/>
  <c r="J749" s="1"/>
  <c r="O749"/>
  <c r="P749"/>
  <c r="T749"/>
  <c r="R749" s="1"/>
  <c r="I752"/>
  <c r="J752" s="1"/>
  <c r="O752"/>
  <c r="P752"/>
  <c r="T752"/>
  <c r="R752" s="1"/>
  <c r="I753"/>
  <c r="J753" s="1"/>
  <c r="O753"/>
  <c r="P753"/>
  <c r="T753"/>
  <c r="R753" s="1"/>
  <c r="I754"/>
  <c r="J754" s="1"/>
  <c r="O754"/>
  <c r="P754"/>
  <c r="T754"/>
  <c r="R754" s="1"/>
  <c r="I756"/>
  <c r="J756" s="1"/>
  <c r="O756"/>
  <c r="P756"/>
  <c r="T756"/>
  <c r="R756" s="1"/>
  <c r="I758"/>
  <c r="J758" s="1"/>
  <c r="O758"/>
  <c r="P758"/>
  <c r="T758"/>
  <c r="R758" s="1"/>
  <c r="I761"/>
  <c r="J761" s="1"/>
  <c r="O761"/>
  <c r="P761"/>
  <c r="T761"/>
  <c r="R761" s="1"/>
  <c r="I762"/>
  <c r="J762" s="1"/>
  <c r="O762"/>
  <c r="P762"/>
  <c r="T762"/>
  <c r="R762" s="1"/>
  <c r="I767"/>
  <c r="J767" s="1"/>
  <c r="O767"/>
  <c r="P767"/>
  <c r="T767"/>
  <c r="R767" s="1"/>
  <c r="I768"/>
  <c r="J768" s="1"/>
  <c r="O768"/>
  <c r="P768"/>
  <c r="T768"/>
  <c r="R768" s="1"/>
  <c r="I769"/>
  <c r="J769" s="1"/>
  <c r="O769"/>
  <c r="P769"/>
  <c r="T769"/>
  <c r="R769" s="1"/>
  <c r="I770"/>
  <c r="J770" s="1"/>
  <c r="O770"/>
  <c r="P770"/>
  <c r="T770"/>
  <c r="R770" s="1"/>
  <c r="I771"/>
  <c r="J771" s="1"/>
  <c r="O771"/>
  <c r="P771"/>
  <c r="T771"/>
  <c r="R771" s="1"/>
  <c r="I772"/>
  <c r="J772" s="1"/>
  <c r="O772"/>
  <c r="P772"/>
  <c r="T772"/>
  <c r="R772" s="1"/>
  <c r="I774"/>
  <c r="J774" s="1"/>
  <c r="O774"/>
  <c r="P774"/>
  <c r="T774"/>
  <c r="R774" s="1"/>
  <c r="I775"/>
  <c r="J775" s="1"/>
  <c r="O775"/>
  <c r="P775"/>
  <c r="T775"/>
  <c r="R775" s="1"/>
  <c r="I776"/>
  <c r="J776" s="1"/>
  <c r="O776"/>
  <c r="P776"/>
  <c r="T776"/>
  <c r="R776" s="1"/>
  <c r="I777"/>
  <c r="J777" s="1"/>
  <c r="O777"/>
  <c r="P777"/>
  <c r="T777"/>
  <c r="R777" s="1"/>
  <c r="I723"/>
  <c r="J723" s="1"/>
  <c r="O723"/>
  <c r="P723"/>
  <c r="T723"/>
  <c r="R723" s="1"/>
  <c r="I726"/>
  <c r="J726" s="1"/>
  <c r="O726"/>
  <c r="P726"/>
  <c r="T726"/>
  <c r="R726" s="1"/>
  <c r="I727"/>
  <c r="J727" s="1"/>
  <c r="O727"/>
  <c r="P727"/>
  <c r="T727"/>
  <c r="R727" s="1"/>
  <c r="I729"/>
  <c r="J729" s="1"/>
  <c r="O729"/>
  <c r="P729"/>
  <c r="T729"/>
  <c r="R729" s="1"/>
  <c r="I730"/>
  <c r="J730" s="1"/>
  <c r="O730"/>
  <c r="P730"/>
  <c r="T730"/>
  <c r="R730" s="1"/>
  <c r="I736"/>
  <c r="J736" s="1"/>
  <c r="O736"/>
  <c r="P736"/>
  <c r="T736"/>
  <c r="R736" s="1"/>
  <c r="I737"/>
  <c r="J737" s="1"/>
  <c r="O737"/>
  <c r="P737"/>
  <c r="T737"/>
  <c r="R737" s="1"/>
  <c r="I738"/>
  <c r="J738" s="1"/>
  <c r="O738"/>
  <c r="P738"/>
  <c r="T738"/>
  <c r="R738" s="1"/>
  <c r="I739"/>
  <c r="J739" s="1"/>
  <c r="O739"/>
  <c r="P739"/>
  <c r="T739"/>
  <c r="R739" s="1"/>
  <c r="I741"/>
  <c r="J741" s="1"/>
  <c r="O741"/>
  <c r="P741"/>
  <c r="T741"/>
  <c r="R741" s="1"/>
  <c r="I742"/>
  <c r="J742" s="1"/>
  <c r="O742"/>
  <c r="P742"/>
  <c r="T742"/>
  <c r="R742" s="1"/>
  <c r="I744"/>
  <c r="J744" s="1"/>
  <c r="O744"/>
  <c r="P744"/>
  <c r="T744"/>
  <c r="R744" s="1"/>
  <c r="I745"/>
  <c r="J745" s="1"/>
  <c r="O745"/>
  <c r="P745"/>
  <c r="T745"/>
  <c r="R745" s="1"/>
  <c r="I746"/>
  <c r="J746" s="1"/>
  <c r="O746"/>
  <c r="P746"/>
  <c r="T746"/>
  <c r="R746" s="1"/>
  <c r="I750"/>
  <c r="J750" s="1"/>
  <c r="O750"/>
  <c r="P750"/>
  <c r="T750"/>
  <c r="R750" s="1"/>
  <c r="I751"/>
  <c r="J751" s="1"/>
  <c r="O751"/>
  <c r="P751"/>
  <c r="T751"/>
  <c r="R751" s="1"/>
  <c r="I755"/>
  <c r="J755" s="1"/>
  <c r="O755"/>
  <c r="P755"/>
  <c r="T755"/>
  <c r="R755" s="1"/>
  <c r="I757"/>
  <c r="J757" s="1"/>
  <c r="O757"/>
  <c r="P757"/>
  <c r="T757"/>
  <c r="R757" s="1"/>
  <c r="I759"/>
  <c r="J759" s="1"/>
  <c r="O759"/>
  <c r="P759"/>
  <c r="T759"/>
  <c r="R759" s="1"/>
  <c r="I760"/>
  <c r="J760" s="1"/>
  <c r="O760"/>
  <c r="P760"/>
  <c r="T760"/>
  <c r="R760" s="1"/>
  <c r="I763"/>
  <c r="J763" s="1"/>
  <c r="O763"/>
  <c r="P763"/>
  <c r="T763"/>
  <c r="R763" s="1"/>
  <c r="I764"/>
  <c r="J764" s="1"/>
  <c r="O764"/>
  <c r="P764"/>
  <c r="T764"/>
  <c r="R764" s="1"/>
  <c r="I765"/>
  <c r="J765" s="1"/>
  <c r="O765"/>
  <c r="P765"/>
  <c r="T765"/>
  <c r="R765" s="1"/>
  <c r="I766"/>
  <c r="J766" s="1"/>
  <c r="O766"/>
  <c r="P766"/>
  <c r="T766"/>
  <c r="R766" s="1"/>
  <c r="H778"/>
  <c r="M778"/>
  <c r="N778"/>
  <c r="K778"/>
  <c r="L778"/>
  <c r="P778"/>
  <c r="H779"/>
  <c r="H781" s="1"/>
  <c r="K779"/>
  <c r="L779"/>
  <c r="L781" s="1"/>
  <c r="M779"/>
  <c r="N779"/>
  <c r="N781" s="1"/>
  <c r="T779"/>
  <c r="J785"/>
  <c r="J786"/>
  <c r="J787"/>
  <c r="J784"/>
  <c r="S784"/>
  <c r="J791"/>
  <c r="J792"/>
  <c r="J793"/>
  <c r="J794"/>
  <c r="J795"/>
  <c r="J796"/>
  <c r="S796"/>
  <c r="J797"/>
  <c r="S797"/>
  <c r="J799"/>
  <c r="J800"/>
  <c r="J801"/>
  <c r="J802"/>
  <c r="J806"/>
  <c r="J807"/>
  <c r="S807"/>
  <c r="J809"/>
  <c r="J788"/>
  <c r="J789"/>
  <c r="S789"/>
  <c r="J790"/>
  <c r="J798"/>
  <c r="J803"/>
  <c r="S803"/>
  <c r="O810"/>
  <c r="P810"/>
  <c r="T810"/>
  <c r="R810" s="1"/>
  <c r="J814"/>
  <c r="J817"/>
  <c r="J818"/>
  <c r="J819"/>
  <c r="S819"/>
  <c r="J820"/>
  <c r="J821"/>
  <c r="J822"/>
  <c r="J823"/>
  <c r="J824"/>
  <c r="S824"/>
  <c r="J825"/>
  <c r="J826"/>
  <c r="J829"/>
  <c r="J830"/>
  <c r="J831"/>
  <c r="J832"/>
  <c r="J833"/>
  <c r="J834"/>
  <c r="J835"/>
  <c r="J836"/>
  <c r="J837"/>
  <c r="S837"/>
  <c r="J839"/>
  <c r="J840"/>
  <c r="S840"/>
  <c r="J841"/>
  <c r="J842"/>
  <c r="J843"/>
  <c r="J844"/>
  <c r="J845"/>
  <c r="J846"/>
  <c r="J847"/>
  <c r="J848"/>
  <c r="J850"/>
  <c r="J851"/>
  <c r="J852"/>
  <c r="S852"/>
  <c r="J853"/>
  <c r="J854"/>
  <c r="J856"/>
  <c r="J858"/>
  <c r="J859"/>
  <c r="J861"/>
  <c r="J862"/>
  <c r="J816"/>
  <c r="J827"/>
  <c r="S887"/>
  <c r="J9" i="40484"/>
  <c r="M9" s="1"/>
  <c r="P9"/>
  <c r="Q9"/>
  <c r="R9"/>
  <c r="T9"/>
  <c r="S9" s="1"/>
  <c r="J10"/>
  <c r="M10" s="1"/>
  <c r="P10"/>
  <c r="Q10"/>
  <c r="R10"/>
  <c r="T10"/>
  <c r="S10" s="1"/>
  <c r="J11"/>
  <c r="M11" s="1"/>
  <c r="P11"/>
  <c r="Q11"/>
  <c r="R11"/>
  <c r="T11"/>
  <c r="J12"/>
  <c r="M12" s="1"/>
  <c r="P12"/>
  <c r="Q12"/>
  <c r="R12"/>
  <c r="T12"/>
  <c r="U12" s="1"/>
  <c r="J13"/>
  <c r="M13" s="1"/>
  <c r="P13"/>
  <c r="Q13"/>
  <c r="R13"/>
  <c r="T13"/>
  <c r="S13" s="1"/>
  <c r="J14"/>
  <c r="M14" s="1"/>
  <c r="P14"/>
  <c r="Q14"/>
  <c r="R14"/>
  <c r="T14"/>
  <c r="S14" s="1"/>
  <c r="J15"/>
  <c r="M15" s="1"/>
  <c r="P15"/>
  <c r="Q15"/>
  <c r="R15"/>
  <c r="T15"/>
  <c r="U15" s="1"/>
  <c r="J16"/>
  <c r="M16" s="1"/>
  <c r="P16"/>
  <c r="Q16"/>
  <c r="R16"/>
  <c r="T16"/>
  <c r="J17"/>
  <c r="M17" s="1"/>
  <c r="P17"/>
  <c r="Q17"/>
  <c r="R17"/>
  <c r="T17"/>
  <c r="S17" s="1"/>
  <c r="J18"/>
  <c r="M18" s="1"/>
  <c r="P18"/>
  <c r="Q18"/>
  <c r="R18"/>
  <c r="T18"/>
  <c r="S18" s="1"/>
  <c r="J19"/>
  <c r="M19" s="1"/>
  <c r="P19"/>
  <c r="Q19"/>
  <c r="R19"/>
  <c r="T19"/>
  <c r="J20"/>
  <c r="M20" s="1"/>
  <c r="P20"/>
  <c r="Q20"/>
  <c r="R20"/>
  <c r="T20"/>
  <c r="U20" s="1"/>
  <c r="J21"/>
  <c r="M21" s="1"/>
  <c r="P21"/>
  <c r="Q21"/>
  <c r="R21"/>
  <c r="T21"/>
  <c r="S21" s="1"/>
  <c r="J22"/>
  <c r="M22" s="1"/>
  <c r="P22"/>
  <c r="Q22"/>
  <c r="R22"/>
  <c r="T22"/>
  <c r="S22" s="1"/>
  <c r="J23"/>
  <c r="M23" s="1"/>
  <c r="P23"/>
  <c r="Q23"/>
  <c r="R23"/>
  <c r="T23"/>
  <c r="U23" s="1"/>
  <c r="J24"/>
  <c r="M24" s="1"/>
  <c r="P24"/>
  <c r="Q24"/>
  <c r="R24"/>
  <c r="T24"/>
  <c r="S24" s="1"/>
  <c r="J25"/>
  <c r="M25" s="1"/>
  <c r="P25"/>
  <c r="Q25"/>
  <c r="R25"/>
  <c r="T25"/>
  <c r="S25" s="1"/>
  <c r="J26"/>
  <c r="M26" s="1"/>
  <c r="P26"/>
  <c r="Q26"/>
  <c r="R26"/>
  <c r="T26"/>
  <c r="S26" s="1"/>
  <c r="J27"/>
  <c r="M27" s="1"/>
  <c r="P27"/>
  <c r="Q27"/>
  <c r="R27"/>
  <c r="T27"/>
  <c r="S27" s="1"/>
  <c r="J28"/>
  <c r="M28" s="1"/>
  <c r="P28"/>
  <c r="Q28"/>
  <c r="R28"/>
  <c r="T28"/>
  <c r="U28" s="1"/>
  <c r="J29"/>
  <c r="M29" s="1"/>
  <c r="P29"/>
  <c r="Q29"/>
  <c r="R29"/>
  <c r="T29"/>
  <c r="S29" s="1"/>
  <c r="J30"/>
  <c r="M30" s="1"/>
  <c r="P30"/>
  <c r="Q30"/>
  <c r="R30"/>
  <c r="T30"/>
  <c r="S30" s="1"/>
  <c r="J31"/>
  <c r="M31" s="1"/>
  <c r="P31"/>
  <c r="Q31"/>
  <c r="R31"/>
  <c r="T31"/>
  <c r="U31" s="1"/>
  <c r="J32"/>
  <c r="M32" s="1"/>
  <c r="P32"/>
  <c r="Q32"/>
  <c r="R32"/>
  <c r="T32"/>
  <c r="J33"/>
  <c r="M33" s="1"/>
  <c r="P33"/>
  <c r="Q33"/>
  <c r="R33"/>
  <c r="T33"/>
  <c r="S33" s="1"/>
  <c r="J34"/>
  <c r="M34" s="1"/>
  <c r="P34"/>
  <c r="Q34"/>
  <c r="R34"/>
  <c r="T34"/>
  <c r="S34" s="1"/>
  <c r="J35"/>
  <c r="M35" s="1"/>
  <c r="P35"/>
  <c r="Q35"/>
  <c r="R35"/>
  <c r="T35"/>
  <c r="J36"/>
  <c r="M36" s="1"/>
  <c r="P36"/>
  <c r="Q36"/>
  <c r="R36"/>
  <c r="T36"/>
  <c r="U36" s="1"/>
  <c r="J37"/>
  <c r="M37" s="1"/>
  <c r="P37"/>
  <c r="Q37"/>
  <c r="R37"/>
  <c r="T37"/>
  <c r="S37" s="1"/>
  <c r="J38"/>
  <c r="M38" s="1"/>
  <c r="P38"/>
  <c r="Q38"/>
  <c r="R38"/>
  <c r="T38"/>
  <c r="S38" s="1"/>
  <c r="J39"/>
  <c r="M39" s="1"/>
  <c r="P39"/>
  <c r="Q39"/>
  <c r="R39"/>
  <c r="T39"/>
  <c r="U39" s="1"/>
  <c r="J40"/>
  <c r="M40" s="1"/>
  <c r="P40"/>
  <c r="Q40"/>
  <c r="R40"/>
  <c r="T40"/>
  <c r="J41"/>
  <c r="M41" s="1"/>
  <c r="P41"/>
  <c r="Q41"/>
  <c r="R41"/>
  <c r="T41"/>
  <c r="S41" s="1"/>
  <c r="J42"/>
  <c r="M42" s="1"/>
  <c r="P42"/>
  <c r="Q42"/>
  <c r="R42"/>
  <c r="T42"/>
  <c r="S42" s="1"/>
  <c r="J43"/>
  <c r="M43" s="1"/>
  <c r="P43"/>
  <c r="Q43"/>
  <c r="Q44"/>
  <c r="Q45"/>
  <c r="Q46"/>
  <c r="Q47"/>
  <c r="R43"/>
  <c r="T43"/>
  <c r="J44"/>
  <c r="M44" s="1"/>
  <c r="P44"/>
  <c r="R44"/>
  <c r="T44"/>
  <c r="J45"/>
  <c r="M45" s="1"/>
  <c r="P45"/>
  <c r="R45"/>
  <c r="T45"/>
  <c r="U45" s="1"/>
  <c r="J46"/>
  <c r="M46" s="1"/>
  <c r="P46"/>
  <c r="R46"/>
  <c r="R47"/>
  <c r="T46"/>
  <c r="S46" s="1"/>
  <c r="J47"/>
  <c r="M47" s="1"/>
  <c r="P47"/>
  <c r="T47"/>
  <c r="H48"/>
  <c r="I48"/>
  <c r="K48"/>
  <c r="L48"/>
  <c r="N48"/>
  <c r="R48" s="1"/>
  <c r="O48"/>
  <c r="H49"/>
  <c r="B12" i="7" s="1"/>
  <c r="I49" i="40484"/>
  <c r="N49"/>
  <c r="K49"/>
  <c r="L49"/>
  <c r="O49"/>
  <c r="S50"/>
  <c r="J51"/>
  <c r="M51" s="1"/>
  <c r="P51"/>
  <c r="Q51"/>
  <c r="Q53" s="1"/>
  <c r="R51"/>
  <c r="T51"/>
  <c r="S51" s="1"/>
  <c r="R52"/>
  <c r="T52"/>
  <c r="S52" s="1"/>
  <c r="H53"/>
  <c r="J53"/>
  <c r="K53"/>
  <c r="L53"/>
  <c r="N53"/>
  <c r="O53"/>
  <c r="R53"/>
  <c r="J55"/>
  <c r="M55" s="1"/>
  <c r="P55"/>
  <c r="Q55"/>
  <c r="R55"/>
  <c r="T55"/>
  <c r="V55" s="1"/>
  <c r="J56"/>
  <c r="P56"/>
  <c r="Q56"/>
  <c r="R56"/>
  <c r="T56"/>
  <c r="U56" s="1"/>
  <c r="J57"/>
  <c r="M57" s="1"/>
  <c r="P57"/>
  <c r="Q57"/>
  <c r="R57"/>
  <c r="T57"/>
  <c r="S57" s="1"/>
  <c r="J58"/>
  <c r="M58" s="1"/>
  <c r="P58"/>
  <c r="Q58"/>
  <c r="R58"/>
  <c r="T58"/>
  <c r="J59"/>
  <c r="M59" s="1"/>
  <c r="P59"/>
  <c r="Q59"/>
  <c r="R59"/>
  <c r="T59"/>
  <c r="U59" s="1"/>
  <c r="J60"/>
  <c r="M60" s="1"/>
  <c r="P60"/>
  <c r="Q60"/>
  <c r="R60"/>
  <c r="T60"/>
  <c r="J61"/>
  <c r="M61" s="1"/>
  <c r="P61"/>
  <c r="Q61"/>
  <c r="R61"/>
  <c r="T61"/>
  <c r="S61" s="1"/>
  <c r="J62"/>
  <c r="M62" s="1"/>
  <c r="P62"/>
  <c r="Q62"/>
  <c r="R62"/>
  <c r="T62"/>
  <c r="S62" s="1"/>
  <c r="J63"/>
  <c r="M63" s="1"/>
  <c r="P63"/>
  <c r="Q63"/>
  <c r="R63"/>
  <c r="T63"/>
  <c r="V63" s="1"/>
  <c r="J64"/>
  <c r="M64" s="1"/>
  <c r="P64"/>
  <c r="Q64"/>
  <c r="R64"/>
  <c r="T64"/>
  <c r="U64" s="1"/>
  <c r="J65"/>
  <c r="M65" s="1"/>
  <c r="P65"/>
  <c r="Q65"/>
  <c r="R65"/>
  <c r="T65"/>
  <c r="S65" s="1"/>
  <c r="J66"/>
  <c r="M66" s="1"/>
  <c r="P66"/>
  <c r="Q66"/>
  <c r="R66"/>
  <c r="T66"/>
  <c r="U66" s="1"/>
  <c r="J67"/>
  <c r="M67" s="1"/>
  <c r="P67"/>
  <c r="Q67"/>
  <c r="R67"/>
  <c r="T67"/>
  <c r="U67" s="1"/>
  <c r="J68"/>
  <c r="M68" s="1"/>
  <c r="P68"/>
  <c r="Q68"/>
  <c r="R68"/>
  <c r="T68"/>
  <c r="J69"/>
  <c r="M69" s="1"/>
  <c r="P69"/>
  <c r="Q69"/>
  <c r="R69"/>
  <c r="T69"/>
  <c r="S69" s="1"/>
  <c r="J70"/>
  <c r="M70" s="1"/>
  <c r="P70"/>
  <c r="Q70"/>
  <c r="R70"/>
  <c r="T70"/>
  <c r="S70" s="1"/>
  <c r="J71"/>
  <c r="M71" s="1"/>
  <c r="P71"/>
  <c r="Q71"/>
  <c r="Q73" s="1"/>
  <c r="R71"/>
  <c r="T71"/>
  <c r="V71" s="1"/>
  <c r="V73" s="1"/>
  <c r="I14" i="7" s="1"/>
  <c r="H72" i="40484"/>
  <c r="I72"/>
  <c r="K72"/>
  <c r="N72"/>
  <c r="L72"/>
  <c r="J72" s="1"/>
  <c r="O72"/>
  <c r="H73"/>
  <c r="I73"/>
  <c r="K73"/>
  <c r="L73"/>
  <c r="N73"/>
  <c r="O73"/>
  <c r="R73"/>
  <c r="J75"/>
  <c r="P75"/>
  <c r="Q75"/>
  <c r="Q76" s="1"/>
  <c r="R75"/>
  <c r="R76" s="1"/>
  <c r="T75"/>
  <c r="U75" s="1"/>
  <c r="H76"/>
  <c r="N76"/>
  <c r="K76"/>
  <c r="L76"/>
  <c r="O76"/>
  <c r="J78"/>
  <c r="M78" s="1"/>
  <c r="P78"/>
  <c r="Q78"/>
  <c r="Q79" s="1"/>
  <c r="R78"/>
  <c r="R79" s="1"/>
  <c r="C15" i="7" s="1"/>
  <c r="T78" i="40484"/>
  <c r="S78" s="1"/>
  <c r="H79"/>
  <c r="K79"/>
  <c r="L79"/>
  <c r="N79"/>
  <c r="O79"/>
  <c r="T79"/>
  <c r="E15" i="7" s="1"/>
  <c r="J81" i="40484"/>
  <c r="P81"/>
  <c r="Q81"/>
  <c r="R81"/>
  <c r="T81"/>
  <c r="S81" s="1"/>
  <c r="J82"/>
  <c r="M82" s="1"/>
  <c r="P82"/>
  <c r="Q82"/>
  <c r="R82"/>
  <c r="T82"/>
  <c r="U82" s="1"/>
  <c r="J83"/>
  <c r="M83" s="1"/>
  <c r="P83"/>
  <c r="Q83"/>
  <c r="R83"/>
  <c r="T83"/>
  <c r="J84"/>
  <c r="M84" s="1"/>
  <c r="P84"/>
  <c r="Q84"/>
  <c r="R84"/>
  <c r="T84"/>
  <c r="S84" s="1"/>
  <c r="J85"/>
  <c r="M85" s="1"/>
  <c r="P85"/>
  <c r="Q85"/>
  <c r="R85"/>
  <c r="T85"/>
  <c r="S85" s="1"/>
  <c r="J86"/>
  <c r="M86" s="1"/>
  <c r="P86"/>
  <c r="Q86"/>
  <c r="R86"/>
  <c r="T86"/>
  <c r="V86" s="1"/>
  <c r="J87"/>
  <c r="M87" s="1"/>
  <c r="P87"/>
  <c r="Q87"/>
  <c r="R87"/>
  <c r="T87"/>
  <c r="U87" s="1"/>
  <c r="J88"/>
  <c r="M88" s="1"/>
  <c r="P88"/>
  <c r="Q88"/>
  <c r="R88"/>
  <c r="T88"/>
  <c r="S88" s="1"/>
  <c r="J89"/>
  <c r="M89" s="1"/>
  <c r="P89"/>
  <c r="Q89"/>
  <c r="R89"/>
  <c r="T89"/>
  <c r="S89" s="1"/>
  <c r="J90"/>
  <c r="M90" s="1"/>
  <c r="P90"/>
  <c r="Q90"/>
  <c r="R90"/>
  <c r="T90"/>
  <c r="U90" s="1"/>
  <c r="J91"/>
  <c r="M91" s="1"/>
  <c r="P91"/>
  <c r="Q91"/>
  <c r="R91"/>
  <c r="T91"/>
  <c r="S91" s="1"/>
  <c r="J92"/>
  <c r="M92" s="1"/>
  <c r="P92"/>
  <c r="Q92"/>
  <c r="R92"/>
  <c r="T92"/>
  <c r="S92" s="1"/>
  <c r="J93"/>
  <c r="M93" s="1"/>
  <c r="P93"/>
  <c r="Q93"/>
  <c r="R93"/>
  <c r="T93"/>
  <c r="S93" s="1"/>
  <c r="J94"/>
  <c r="M94" s="1"/>
  <c r="P94"/>
  <c r="Q94"/>
  <c r="R94"/>
  <c r="T94"/>
  <c r="V94" s="1"/>
  <c r="J95"/>
  <c r="M95" s="1"/>
  <c r="P95"/>
  <c r="Q95"/>
  <c r="R95"/>
  <c r="T95"/>
  <c r="U95" s="1"/>
  <c r="J96"/>
  <c r="M96" s="1"/>
  <c r="P96"/>
  <c r="Q96"/>
  <c r="R96"/>
  <c r="T96"/>
  <c r="S96" s="1"/>
  <c r="J97"/>
  <c r="M97" s="1"/>
  <c r="P97"/>
  <c r="Q97"/>
  <c r="R97"/>
  <c r="T97"/>
  <c r="S97" s="1"/>
  <c r="J98"/>
  <c r="M98" s="1"/>
  <c r="P98"/>
  <c r="Q98"/>
  <c r="R98"/>
  <c r="T98"/>
  <c r="U98" s="1"/>
  <c r="J99"/>
  <c r="M99" s="1"/>
  <c r="P99"/>
  <c r="Q99"/>
  <c r="R99"/>
  <c r="T99"/>
  <c r="J100"/>
  <c r="M100" s="1"/>
  <c r="P100"/>
  <c r="Q100"/>
  <c r="R100"/>
  <c r="T100"/>
  <c r="S100" s="1"/>
  <c r="J101"/>
  <c r="M101" s="1"/>
  <c r="P101"/>
  <c r="Q101"/>
  <c r="R101"/>
  <c r="T101"/>
  <c r="S101" s="1"/>
  <c r="J102"/>
  <c r="M102" s="1"/>
  <c r="P102"/>
  <c r="Q102"/>
  <c r="R102"/>
  <c r="T102"/>
  <c r="V102" s="1"/>
  <c r="J103"/>
  <c r="M103" s="1"/>
  <c r="P103"/>
  <c r="Q103"/>
  <c r="R103"/>
  <c r="T103"/>
  <c r="U103" s="1"/>
  <c r="J104"/>
  <c r="M104" s="1"/>
  <c r="P104"/>
  <c r="Q104"/>
  <c r="R104"/>
  <c r="T104"/>
  <c r="S104" s="1"/>
  <c r="J105"/>
  <c r="M105" s="1"/>
  <c r="P105"/>
  <c r="Q105"/>
  <c r="R105"/>
  <c r="T105"/>
  <c r="S105" s="1"/>
  <c r="J106"/>
  <c r="M106" s="1"/>
  <c r="P106"/>
  <c r="Q106"/>
  <c r="R106"/>
  <c r="T106"/>
  <c r="U106" s="1"/>
  <c r="J107"/>
  <c r="M107" s="1"/>
  <c r="P107"/>
  <c r="Q107"/>
  <c r="R107"/>
  <c r="T107"/>
  <c r="J108"/>
  <c r="M108" s="1"/>
  <c r="P108"/>
  <c r="Q108"/>
  <c r="R108"/>
  <c r="T108"/>
  <c r="S108" s="1"/>
  <c r="J109"/>
  <c r="M109" s="1"/>
  <c r="P109"/>
  <c r="Q109"/>
  <c r="R109"/>
  <c r="T109"/>
  <c r="S109" s="1"/>
  <c r="J110"/>
  <c r="M110" s="1"/>
  <c r="P110"/>
  <c r="Q110"/>
  <c r="R110"/>
  <c r="T110"/>
  <c r="V110" s="1"/>
  <c r="J111"/>
  <c r="M111" s="1"/>
  <c r="P111"/>
  <c r="Q111"/>
  <c r="R111"/>
  <c r="T111"/>
  <c r="U111" s="1"/>
  <c r="J112"/>
  <c r="M112" s="1"/>
  <c r="P112"/>
  <c r="Q112"/>
  <c r="R112"/>
  <c r="T112"/>
  <c r="S112" s="1"/>
  <c r="J113"/>
  <c r="M113" s="1"/>
  <c r="P113"/>
  <c r="Q113"/>
  <c r="R113"/>
  <c r="T113"/>
  <c r="S113" s="1"/>
  <c r="J114"/>
  <c r="M114" s="1"/>
  <c r="P114"/>
  <c r="Q114"/>
  <c r="R114"/>
  <c r="T114"/>
  <c r="U114" s="1"/>
  <c r="J115"/>
  <c r="M115" s="1"/>
  <c r="P115"/>
  <c r="Q115"/>
  <c r="R115"/>
  <c r="T115"/>
  <c r="J116"/>
  <c r="M116" s="1"/>
  <c r="P116"/>
  <c r="Q116"/>
  <c r="R116"/>
  <c r="T116"/>
  <c r="S116" s="1"/>
  <c r="J117"/>
  <c r="M117" s="1"/>
  <c r="P117"/>
  <c r="Q117"/>
  <c r="R117"/>
  <c r="T117"/>
  <c r="S117" s="1"/>
  <c r="J118"/>
  <c r="M118" s="1"/>
  <c r="P118"/>
  <c r="Q118"/>
  <c r="R118"/>
  <c r="T118"/>
  <c r="V118" s="1"/>
  <c r="J119"/>
  <c r="M119" s="1"/>
  <c r="P119"/>
  <c r="Q119"/>
  <c r="R119"/>
  <c r="T119"/>
  <c r="U119" s="1"/>
  <c r="J120"/>
  <c r="M120" s="1"/>
  <c r="P120"/>
  <c r="Q120"/>
  <c r="R120"/>
  <c r="T120"/>
  <c r="S120" s="1"/>
  <c r="J121"/>
  <c r="M121" s="1"/>
  <c r="P121"/>
  <c r="Q121"/>
  <c r="R121"/>
  <c r="T121"/>
  <c r="S121" s="1"/>
  <c r="J122"/>
  <c r="M122" s="1"/>
  <c r="P122"/>
  <c r="Q122"/>
  <c r="R122"/>
  <c r="T122"/>
  <c r="U122" s="1"/>
  <c r="J123"/>
  <c r="M123" s="1"/>
  <c r="P123"/>
  <c r="Q123"/>
  <c r="R123"/>
  <c r="T123"/>
  <c r="J124"/>
  <c r="M124" s="1"/>
  <c r="P124"/>
  <c r="Q124"/>
  <c r="R124"/>
  <c r="T124"/>
  <c r="S124" s="1"/>
  <c r="J125"/>
  <c r="P125"/>
  <c r="Q125"/>
  <c r="R125"/>
  <c r="T125"/>
  <c r="S125" s="1"/>
  <c r="J126"/>
  <c r="M126" s="1"/>
  <c r="P126"/>
  <c r="Q126"/>
  <c r="R126"/>
  <c r="T126"/>
  <c r="J127"/>
  <c r="M127" s="1"/>
  <c r="P127"/>
  <c r="Q127"/>
  <c r="R127"/>
  <c r="T127"/>
  <c r="S127" s="1"/>
  <c r="J128"/>
  <c r="M128" s="1"/>
  <c r="P128"/>
  <c r="Q128"/>
  <c r="R128"/>
  <c r="T128"/>
  <c r="S128" s="1"/>
  <c r="J129"/>
  <c r="M129" s="1"/>
  <c r="P129"/>
  <c r="Q129"/>
  <c r="R129"/>
  <c r="T129"/>
  <c r="J130"/>
  <c r="M130" s="1"/>
  <c r="P130"/>
  <c r="Q130"/>
  <c r="R130"/>
  <c r="T130"/>
  <c r="U130" s="1"/>
  <c r="J131"/>
  <c r="M131" s="1"/>
  <c r="P131"/>
  <c r="Q131"/>
  <c r="R131"/>
  <c r="T131"/>
  <c r="S131" s="1"/>
  <c r="J132"/>
  <c r="M132" s="1"/>
  <c r="P132"/>
  <c r="Q132"/>
  <c r="R132"/>
  <c r="T132"/>
  <c r="S132" s="1"/>
  <c r="J133"/>
  <c r="M133" s="1"/>
  <c r="P133"/>
  <c r="Q133"/>
  <c r="R133"/>
  <c r="T133"/>
  <c r="U133" s="1"/>
  <c r="J134"/>
  <c r="M134" s="1"/>
  <c r="P134"/>
  <c r="Q134"/>
  <c r="R134"/>
  <c r="T134"/>
  <c r="J135"/>
  <c r="M135" s="1"/>
  <c r="P135"/>
  <c r="Q135"/>
  <c r="R135"/>
  <c r="T135"/>
  <c r="S135" s="1"/>
  <c r="J136"/>
  <c r="M136" s="1"/>
  <c r="P136"/>
  <c r="Q136"/>
  <c r="R136"/>
  <c r="T136"/>
  <c r="S136" s="1"/>
  <c r="J137"/>
  <c r="M137" s="1"/>
  <c r="P137"/>
  <c r="Q137"/>
  <c r="R137"/>
  <c r="T137"/>
  <c r="J138"/>
  <c r="M138" s="1"/>
  <c r="P138"/>
  <c r="Q138"/>
  <c r="R138"/>
  <c r="T138"/>
  <c r="U138" s="1"/>
  <c r="J139"/>
  <c r="M139" s="1"/>
  <c r="P139"/>
  <c r="Q139"/>
  <c r="Q140"/>
  <c r="Q141"/>
  <c r="Q142"/>
  <c r="Q143"/>
  <c r="Q144"/>
  <c r="Q145"/>
  <c r="Q146"/>
  <c r="R139"/>
  <c r="T139"/>
  <c r="U139" s="1"/>
  <c r="J140"/>
  <c r="M140" s="1"/>
  <c r="P140"/>
  <c r="R140"/>
  <c r="T140"/>
  <c r="J141"/>
  <c r="M141" s="1"/>
  <c r="P141"/>
  <c r="R141"/>
  <c r="T141"/>
  <c r="U141" s="1"/>
  <c r="J142"/>
  <c r="M142" s="1"/>
  <c r="P142"/>
  <c r="R142"/>
  <c r="T142"/>
  <c r="J143"/>
  <c r="M143" s="1"/>
  <c r="P143"/>
  <c r="R143"/>
  <c r="T143"/>
  <c r="U143" s="1"/>
  <c r="J144"/>
  <c r="M144" s="1"/>
  <c r="P144"/>
  <c r="R144"/>
  <c r="T144"/>
  <c r="U144" s="1"/>
  <c r="J145"/>
  <c r="M145" s="1"/>
  <c r="P145"/>
  <c r="R145"/>
  <c r="T145"/>
  <c r="V145" s="1"/>
  <c r="J146"/>
  <c r="M146" s="1"/>
  <c r="P146"/>
  <c r="R146"/>
  <c r="T146"/>
  <c r="U146" s="1"/>
  <c r="H147"/>
  <c r="I147"/>
  <c r="N147"/>
  <c r="K147"/>
  <c r="L147"/>
  <c r="O147"/>
  <c r="H148"/>
  <c r="I148"/>
  <c r="D16" i="7" s="1"/>
  <c r="K148" i="40484"/>
  <c r="L148"/>
  <c r="N148"/>
  <c r="O148"/>
  <c r="J150"/>
  <c r="M150" s="1"/>
  <c r="P150"/>
  <c r="Q150"/>
  <c r="Q151"/>
  <c r="Q152"/>
  <c r="Q153"/>
  <c r="Q154"/>
  <c r="Q155"/>
  <c r="Q156"/>
  <c r="Q157"/>
  <c r="R150"/>
  <c r="T150"/>
  <c r="U150" s="1"/>
  <c r="J151"/>
  <c r="M151" s="1"/>
  <c r="P151"/>
  <c r="R151"/>
  <c r="T151"/>
  <c r="J152"/>
  <c r="M152" s="1"/>
  <c r="P152"/>
  <c r="R152"/>
  <c r="T152"/>
  <c r="U152" s="1"/>
  <c r="J153"/>
  <c r="M153" s="1"/>
  <c r="P153"/>
  <c r="R153"/>
  <c r="T153"/>
  <c r="U153" s="1"/>
  <c r="J154"/>
  <c r="M154" s="1"/>
  <c r="P154"/>
  <c r="R154"/>
  <c r="T154"/>
  <c r="V154" s="1"/>
  <c r="J155"/>
  <c r="M155" s="1"/>
  <c r="P155"/>
  <c r="R155"/>
  <c r="T155"/>
  <c r="U155" s="1"/>
  <c r="J156"/>
  <c r="M156" s="1"/>
  <c r="P156"/>
  <c r="R156"/>
  <c r="T156"/>
  <c r="V156" s="1"/>
  <c r="J157"/>
  <c r="M157" s="1"/>
  <c r="P157"/>
  <c r="R157"/>
  <c r="T157"/>
  <c r="U157" s="1"/>
  <c r="H158"/>
  <c r="K158"/>
  <c r="L158"/>
  <c r="O158"/>
  <c r="N158"/>
  <c r="H159"/>
  <c r="B28" i="7" s="1"/>
  <c r="J159" i="40484"/>
  <c r="K159"/>
  <c r="L159"/>
  <c r="N159"/>
  <c r="D28" i="7" s="1"/>
  <c r="O159" i="40484"/>
  <c r="P159"/>
  <c r="J161"/>
  <c r="M161" s="1"/>
  <c r="P161"/>
  <c r="Q161"/>
  <c r="R161"/>
  <c r="T161"/>
  <c r="S161" s="1"/>
  <c r="J162"/>
  <c r="M162" s="1"/>
  <c r="P162"/>
  <c r="Q162"/>
  <c r="R162"/>
  <c r="T162"/>
  <c r="S162" s="1"/>
  <c r="J163"/>
  <c r="M163" s="1"/>
  <c r="P163"/>
  <c r="Q163"/>
  <c r="R163"/>
  <c r="T163"/>
  <c r="J164"/>
  <c r="M164" s="1"/>
  <c r="P164"/>
  <c r="Q164"/>
  <c r="R164"/>
  <c r="T164"/>
  <c r="U164" s="1"/>
  <c r="J165"/>
  <c r="M165" s="1"/>
  <c r="P165"/>
  <c r="Q165"/>
  <c r="R165"/>
  <c r="T165"/>
  <c r="S165" s="1"/>
  <c r="J166"/>
  <c r="M166" s="1"/>
  <c r="P166"/>
  <c r="Q166"/>
  <c r="R166"/>
  <c r="T166"/>
  <c r="S166" s="1"/>
  <c r="J167"/>
  <c r="M167" s="1"/>
  <c r="P167"/>
  <c r="Q167"/>
  <c r="R167"/>
  <c r="T167"/>
  <c r="U167" s="1"/>
  <c r="J168"/>
  <c r="M168" s="1"/>
  <c r="P168"/>
  <c r="Q168"/>
  <c r="R168"/>
  <c r="T168"/>
  <c r="J169"/>
  <c r="M169" s="1"/>
  <c r="P169"/>
  <c r="Q169"/>
  <c r="R169"/>
  <c r="T169"/>
  <c r="S169" s="1"/>
  <c r="J170"/>
  <c r="M170" s="1"/>
  <c r="P170"/>
  <c r="Q170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T170"/>
  <c r="J171"/>
  <c r="M171" s="1"/>
  <c r="P171"/>
  <c r="Q171"/>
  <c r="T171"/>
  <c r="J172"/>
  <c r="M172" s="1"/>
  <c r="P172"/>
  <c r="Q172"/>
  <c r="T172"/>
  <c r="U172" s="1"/>
  <c r="J173"/>
  <c r="M173" s="1"/>
  <c r="P173"/>
  <c r="Q173"/>
  <c r="T173"/>
  <c r="J174"/>
  <c r="M174" s="1"/>
  <c r="P174"/>
  <c r="Q174"/>
  <c r="T174"/>
  <c r="J175"/>
  <c r="M175" s="1"/>
  <c r="P175"/>
  <c r="Q175"/>
  <c r="T175"/>
  <c r="U175" s="1"/>
  <c r="J176"/>
  <c r="M176" s="1"/>
  <c r="P176"/>
  <c r="Q176"/>
  <c r="T176"/>
  <c r="J177"/>
  <c r="M177" s="1"/>
  <c r="P177"/>
  <c r="Q177"/>
  <c r="T177"/>
  <c r="U177" s="1"/>
  <c r="J178"/>
  <c r="M178" s="1"/>
  <c r="P178"/>
  <c r="Q178"/>
  <c r="T178"/>
  <c r="U178" s="1"/>
  <c r="J179"/>
  <c r="M179" s="1"/>
  <c r="P179"/>
  <c r="Q179"/>
  <c r="T179"/>
  <c r="J180"/>
  <c r="M180" s="1"/>
  <c r="P180"/>
  <c r="Q180"/>
  <c r="T180"/>
  <c r="U180" s="1"/>
  <c r="J181"/>
  <c r="M181" s="1"/>
  <c r="P181"/>
  <c r="Q181"/>
  <c r="T181"/>
  <c r="J182"/>
  <c r="M182" s="1"/>
  <c r="P182"/>
  <c r="Q182"/>
  <c r="T182"/>
  <c r="U182" s="1"/>
  <c r="J183"/>
  <c r="M183" s="1"/>
  <c r="P183"/>
  <c r="Q183"/>
  <c r="T183"/>
  <c r="J184"/>
  <c r="M184" s="1"/>
  <c r="P184"/>
  <c r="Q184"/>
  <c r="T184"/>
  <c r="J185"/>
  <c r="M185" s="1"/>
  <c r="P185"/>
  <c r="Q185"/>
  <c r="T185"/>
  <c r="U185" s="1"/>
  <c r="J186"/>
  <c r="M186" s="1"/>
  <c r="P186"/>
  <c r="Q186"/>
  <c r="T186"/>
  <c r="U186" s="1"/>
  <c r="J187"/>
  <c r="M187" s="1"/>
  <c r="P187"/>
  <c r="Q187"/>
  <c r="T187"/>
  <c r="H188"/>
  <c r="I188"/>
  <c r="K188"/>
  <c r="L188"/>
  <c r="N188"/>
  <c r="O188"/>
  <c r="H189"/>
  <c r="I189"/>
  <c r="N189"/>
  <c r="K189"/>
  <c r="L189"/>
  <c r="O189"/>
  <c r="J191"/>
  <c r="M191" s="1"/>
  <c r="P191"/>
  <c r="Q191"/>
  <c r="R191"/>
  <c r="T191"/>
  <c r="U191" s="1"/>
  <c r="J192"/>
  <c r="M192" s="1"/>
  <c r="P192"/>
  <c r="Q192"/>
  <c r="Q193"/>
  <c r="Q194"/>
  <c r="Q195"/>
  <c r="R192"/>
  <c r="T192"/>
  <c r="U192" s="1"/>
  <c r="J193"/>
  <c r="M193" s="1"/>
  <c r="P193"/>
  <c r="R193"/>
  <c r="T193"/>
  <c r="J194"/>
  <c r="M194" s="1"/>
  <c r="P194"/>
  <c r="R194"/>
  <c r="T194"/>
  <c r="U194" s="1"/>
  <c r="J195"/>
  <c r="M195" s="1"/>
  <c r="P195"/>
  <c r="R195"/>
  <c r="T195"/>
  <c r="H196"/>
  <c r="K196"/>
  <c r="L196"/>
  <c r="N196"/>
  <c r="O196"/>
  <c r="H197"/>
  <c r="B29" i="7" s="1"/>
  <c r="K197" i="40484"/>
  <c r="L197"/>
  <c r="N197"/>
  <c r="O197"/>
  <c r="Q204"/>
  <c r="Q200"/>
  <c r="Q201"/>
  <c r="Q202"/>
  <c r="Q203"/>
  <c r="Q205"/>
  <c r="Q206"/>
  <c r="Q207"/>
  <c r="Q208"/>
  <c r="Q209"/>
  <c r="Q210"/>
  <c r="Q211"/>
  <c r="Q212"/>
  <c r="Q213"/>
  <c r="Q214"/>
  <c r="Q215"/>
  <c r="Q216"/>
  <c r="Q217"/>
  <c r="Q218"/>
  <c r="Q219"/>
  <c r="R204"/>
  <c r="S204"/>
  <c r="P200"/>
  <c r="T200"/>
  <c r="J201"/>
  <c r="M201" s="1"/>
  <c r="P201"/>
  <c r="R201"/>
  <c r="T201"/>
  <c r="V201" s="1"/>
  <c r="J202"/>
  <c r="M202" s="1"/>
  <c r="P202"/>
  <c r="R202"/>
  <c r="T202"/>
  <c r="U202" s="1"/>
  <c r="J203"/>
  <c r="M203" s="1"/>
  <c r="P203"/>
  <c r="R203"/>
  <c r="T203"/>
  <c r="V203" s="1"/>
  <c r="J205"/>
  <c r="P205"/>
  <c r="R205"/>
  <c r="T205"/>
  <c r="U205" s="1"/>
  <c r="J206"/>
  <c r="M206" s="1"/>
  <c r="P206"/>
  <c r="R206"/>
  <c r="T206"/>
  <c r="V206" s="1"/>
  <c r="J207"/>
  <c r="M207" s="1"/>
  <c r="P207"/>
  <c r="R207"/>
  <c r="T207"/>
  <c r="J208"/>
  <c r="M208" s="1"/>
  <c r="P208"/>
  <c r="R208"/>
  <c r="T208"/>
  <c r="U208" s="1"/>
  <c r="J209"/>
  <c r="M209" s="1"/>
  <c r="P209"/>
  <c r="R209"/>
  <c r="T209"/>
  <c r="J210"/>
  <c r="M210" s="1"/>
  <c r="P210"/>
  <c r="R210"/>
  <c r="T210"/>
  <c r="U210" s="1"/>
  <c r="J211"/>
  <c r="M211" s="1"/>
  <c r="P211"/>
  <c r="R211"/>
  <c r="T211"/>
  <c r="J212"/>
  <c r="M212" s="1"/>
  <c r="P212"/>
  <c r="R212"/>
  <c r="T212"/>
  <c r="U212" s="1"/>
  <c r="J213"/>
  <c r="M213" s="1"/>
  <c r="P213"/>
  <c r="R213"/>
  <c r="T213"/>
  <c r="U213" s="1"/>
  <c r="J214"/>
  <c r="M214" s="1"/>
  <c r="P214"/>
  <c r="R214"/>
  <c r="T214"/>
  <c r="V214" s="1"/>
  <c r="J215"/>
  <c r="M215" s="1"/>
  <c r="P215"/>
  <c r="R215"/>
  <c r="T215"/>
  <c r="U215" s="1"/>
  <c r="J216"/>
  <c r="M216" s="1"/>
  <c r="P216"/>
  <c r="R216"/>
  <c r="T216"/>
  <c r="V216" s="1"/>
  <c r="J217"/>
  <c r="M217" s="1"/>
  <c r="P217"/>
  <c r="R217"/>
  <c r="T217"/>
  <c r="J218"/>
  <c r="M218" s="1"/>
  <c r="P218"/>
  <c r="R218"/>
  <c r="T218"/>
  <c r="U218" s="1"/>
  <c r="J219"/>
  <c r="M219" s="1"/>
  <c r="P219"/>
  <c r="R219"/>
  <c r="U219"/>
  <c r="I220"/>
  <c r="O220"/>
  <c r="Q220" s="1"/>
  <c r="H221"/>
  <c r="I221"/>
  <c r="L221"/>
  <c r="N221"/>
  <c r="D18" i="7" s="1"/>
  <c r="O221" i="40484"/>
  <c r="J223"/>
  <c r="M223" s="1"/>
  <c r="P223"/>
  <c r="Q223"/>
  <c r="Q224"/>
  <c r="Q225"/>
  <c r="Q226"/>
  <c r="R223"/>
  <c r="T223"/>
  <c r="U223" s="1"/>
  <c r="J224"/>
  <c r="M224" s="1"/>
  <c r="P224"/>
  <c r="R224"/>
  <c r="T224"/>
  <c r="U224" s="1"/>
  <c r="J225"/>
  <c r="M225" s="1"/>
  <c r="P225"/>
  <c r="R225"/>
  <c r="T225"/>
  <c r="J226"/>
  <c r="M226" s="1"/>
  <c r="P226"/>
  <c r="R226"/>
  <c r="T226"/>
  <c r="H227"/>
  <c r="K227"/>
  <c r="L227"/>
  <c r="N227"/>
  <c r="O227"/>
  <c r="H228"/>
  <c r="B30" i="7" s="1"/>
  <c r="K228" i="40484"/>
  <c r="L228"/>
  <c r="N228"/>
  <c r="D30" i="7" s="1"/>
  <c r="O228" i="40484"/>
  <c r="P228" s="1"/>
  <c r="J231"/>
  <c r="M231" s="1"/>
  <c r="P231"/>
  <c r="Q231"/>
  <c r="Q232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R231"/>
  <c r="J232"/>
  <c r="M232" s="1"/>
  <c r="P232"/>
  <c r="R232"/>
  <c r="U232"/>
  <c r="V232"/>
  <c r="J237"/>
  <c r="M237" s="1"/>
  <c r="P237"/>
  <c r="R237"/>
  <c r="U237"/>
  <c r="J238"/>
  <c r="M238" s="1"/>
  <c r="P238"/>
  <c r="R238"/>
  <c r="U238"/>
  <c r="V238"/>
  <c r="J241"/>
  <c r="M241" s="1"/>
  <c r="P241"/>
  <c r="R241"/>
  <c r="J253"/>
  <c r="P253"/>
  <c r="R253"/>
  <c r="V253"/>
  <c r="J234"/>
  <c r="M234" s="1"/>
  <c r="P234"/>
  <c r="R234"/>
  <c r="U234"/>
  <c r="J235"/>
  <c r="M235" s="1"/>
  <c r="P235"/>
  <c r="R235"/>
  <c r="U235"/>
  <c r="J236"/>
  <c r="M236" s="1"/>
  <c r="P236"/>
  <c r="R236"/>
  <c r="U236"/>
  <c r="J239"/>
  <c r="M239" s="1"/>
  <c r="P239"/>
  <c r="R239"/>
  <c r="V239"/>
  <c r="J240"/>
  <c r="M240" s="1"/>
  <c r="P240"/>
  <c r="R240"/>
  <c r="U240"/>
  <c r="J242"/>
  <c r="M242" s="1"/>
  <c r="P242"/>
  <c r="R242"/>
  <c r="U242"/>
  <c r="V242"/>
  <c r="J243"/>
  <c r="M243" s="1"/>
  <c r="P243"/>
  <c r="R243"/>
  <c r="J244"/>
  <c r="P244"/>
  <c r="R244"/>
  <c r="U244"/>
  <c r="V244"/>
  <c r="J245"/>
  <c r="M245" s="1"/>
  <c r="P245"/>
  <c r="R245"/>
  <c r="U245"/>
  <c r="J246"/>
  <c r="M246" s="1"/>
  <c r="P246"/>
  <c r="R246"/>
  <c r="U246"/>
  <c r="V246"/>
  <c r="J247"/>
  <c r="M247" s="1"/>
  <c r="P247"/>
  <c r="R247"/>
  <c r="J248"/>
  <c r="M248" s="1"/>
  <c r="P248"/>
  <c r="R248"/>
  <c r="U248"/>
  <c r="V248"/>
  <c r="J249"/>
  <c r="M249" s="1"/>
  <c r="P249"/>
  <c r="R249"/>
  <c r="U249"/>
  <c r="J250"/>
  <c r="M250" s="1"/>
  <c r="P250"/>
  <c r="R250"/>
  <c r="U250"/>
  <c r="V250"/>
  <c r="J251"/>
  <c r="M251" s="1"/>
  <c r="P251"/>
  <c r="R251"/>
  <c r="J252"/>
  <c r="P252"/>
  <c r="R252"/>
  <c r="U252"/>
  <c r="V252"/>
  <c r="J254"/>
  <c r="M254" s="1"/>
  <c r="P254"/>
  <c r="R254"/>
  <c r="U254"/>
  <c r="J255"/>
  <c r="M255" s="1"/>
  <c r="P255"/>
  <c r="R255"/>
  <c r="U255"/>
  <c r="J256"/>
  <c r="M256" s="1"/>
  <c r="P256"/>
  <c r="R256"/>
  <c r="U256"/>
  <c r="J257"/>
  <c r="M257" s="1"/>
  <c r="P257"/>
  <c r="R257"/>
  <c r="V257"/>
  <c r="H258"/>
  <c r="K258"/>
  <c r="L258"/>
  <c r="N258"/>
  <c r="O258"/>
  <c r="H259"/>
  <c r="B19" i="7" s="1"/>
  <c r="H19" s="1"/>
  <c r="K259" i="40484"/>
  <c r="L259"/>
  <c r="O259"/>
  <c r="P259"/>
  <c r="J282"/>
  <c r="M282" s="1"/>
  <c r="P282"/>
  <c r="R282"/>
  <c r="T282"/>
  <c r="U282" s="1"/>
  <c r="J284"/>
  <c r="M284" s="1"/>
  <c r="P284"/>
  <c r="R284"/>
  <c r="T284"/>
  <c r="J270"/>
  <c r="M270" s="1"/>
  <c r="P270"/>
  <c r="R270"/>
  <c r="T270"/>
  <c r="U270" s="1"/>
  <c r="J285"/>
  <c r="M285" s="1"/>
  <c r="P285"/>
  <c r="R285"/>
  <c r="T285"/>
  <c r="J287"/>
  <c r="M287" s="1"/>
  <c r="P287"/>
  <c r="R287"/>
  <c r="T287"/>
  <c r="U287" s="1"/>
  <c r="J274"/>
  <c r="M274" s="1"/>
  <c r="P274"/>
  <c r="R274"/>
  <c r="T274"/>
  <c r="U274" s="1"/>
  <c r="J276"/>
  <c r="M276" s="1"/>
  <c r="P276"/>
  <c r="R276"/>
  <c r="T276"/>
  <c r="J288"/>
  <c r="M288" s="1"/>
  <c r="P288"/>
  <c r="R288"/>
  <c r="T288"/>
  <c r="J291"/>
  <c r="M291" s="1"/>
  <c r="P291"/>
  <c r="R291"/>
  <c r="T291"/>
  <c r="U291" s="1"/>
  <c r="J293"/>
  <c r="M293" s="1"/>
  <c r="P293"/>
  <c r="R293"/>
  <c r="T293"/>
  <c r="J296"/>
  <c r="M296" s="1"/>
  <c r="P296"/>
  <c r="R296"/>
  <c r="T296"/>
  <c r="U296" s="1"/>
  <c r="J297"/>
  <c r="M297" s="1"/>
  <c r="P297"/>
  <c r="R297"/>
  <c r="T297"/>
  <c r="U297" s="1"/>
  <c r="J302"/>
  <c r="M302" s="1"/>
  <c r="P302"/>
  <c r="R302"/>
  <c r="T302"/>
  <c r="V302" s="1"/>
  <c r="J304"/>
  <c r="M304" s="1"/>
  <c r="P304"/>
  <c r="R304"/>
  <c r="T304"/>
  <c r="J262"/>
  <c r="M262" s="1"/>
  <c r="P262"/>
  <c r="R262"/>
  <c r="T262"/>
  <c r="U262" s="1"/>
  <c r="J307"/>
  <c r="M307" s="1"/>
  <c r="P307"/>
  <c r="R307"/>
  <c r="T307"/>
  <c r="U307" s="1"/>
  <c r="J309"/>
  <c r="M309" s="1"/>
  <c r="P309"/>
  <c r="R309"/>
  <c r="T309"/>
  <c r="V309" s="1"/>
  <c r="J312"/>
  <c r="M312" s="1"/>
  <c r="P312"/>
  <c r="R312"/>
  <c r="T312"/>
  <c r="J313"/>
  <c r="M313" s="1"/>
  <c r="P313"/>
  <c r="R313"/>
  <c r="T313"/>
  <c r="J314"/>
  <c r="M314" s="1"/>
  <c r="P314"/>
  <c r="R314"/>
  <c r="T314"/>
  <c r="J315"/>
  <c r="M315" s="1"/>
  <c r="P315"/>
  <c r="R315"/>
  <c r="T315"/>
  <c r="U315" s="1"/>
  <c r="J316"/>
  <c r="M316" s="1"/>
  <c r="P316"/>
  <c r="R316"/>
  <c r="T316"/>
  <c r="U316" s="1"/>
  <c r="J318"/>
  <c r="M318" s="1"/>
  <c r="P318"/>
  <c r="R318"/>
  <c r="T318"/>
  <c r="J272"/>
  <c r="M272" s="1"/>
  <c r="P272"/>
  <c r="R272"/>
  <c r="T272"/>
  <c r="J321"/>
  <c r="M321" s="1"/>
  <c r="P321"/>
  <c r="R321"/>
  <c r="T321"/>
  <c r="U321" s="1"/>
  <c r="J322"/>
  <c r="M322" s="1"/>
  <c r="P322"/>
  <c r="R322"/>
  <c r="T322"/>
  <c r="V322" s="1"/>
  <c r="J323"/>
  <c r="M323" s="1"/>
  <c r="P323"/>
  <c r="R323"/>
  <c r="T323"/>
  <c r="U323" s="1"/>
  <c r="J324"/>
  <c r="M324" s="1"/>
  <c r="P324"/>
  <c r="R324"/>
  <c r="T324"/>
  <c r="U324" s="1"/>
  <c r="J325"/>
  <c r="M325" s="1"/>
  <c r="P325"/>
  <c r="R325"/>
  <c r="T325"/>
  <c r="V325" s="1"/>
  <c r="J326"/>
  <c r="M326" s="1"/>
  <c r="P326"/>
  <c r="R326"/>
  <c r="T326"/>
  <c r="U326" s="1"/>
  <c r="J329"/>
  <c r="M329" s="1"/>
  <c r="P329"/>
  <c r="R329"/>
  <c r="T329"/>
  <c r="J327"/>
  <c r="M327" s="1"/>
  <c r="P327"/>
  <c r="R327"/>
  <c r="T327"/>
  <c r="V327" s="1"/>
  <c r="J328"/>
  <c r="M328" s="1"/>
  <c r="P328"/>
  <c r="R328"/>
  <c r="T328"/>
  <c r="J266"/>
  <c r="M266" s="1"/>
  <c r="P266"/>
  <c r="R266"/>
  <c r="T266"/>
  <c r="U266" s="1"/>
  <c r="J330"/>
  <c r="M330" s="1"/>
  <c r="P330"/>
  <c r="R330"/>
  <c r="T330"/>
  <c r="J331"/>
  <c r="M331" s="1"/>
  <c r="P331"/>
  <c r="R331"/>
  <c r="T331"/>
  <c r="J332"/>
  <c r="M332" s="1"/>
  <c r="P332"/>
  <c r="R332"/>
  <c r="T332"/>
  <c r="V332" s="1"/>
  <c r="J269"/>
  <c r="M269" s="1"/>
  <c r="P269"/>
  <c r="R269"/>
  <c r="T269"/>
  <c r="U269" s="1"/>
  <c r="J333"/>
  <c r="M333" s="1"/>
  <c r="P333"/>
  <c r="R333"/>
  <c r="T333"/>
  <c r="J334"/>
  <c r="M334" s="1"/>
  <c r="P334"/>
  <c r="R334"/>
  <c r="T334"/>
  <c r="J336"/>
  <c r="M336" s="1"/>
  <c r="P336"/>
  <c r="R336"/>
  <c r="T336"/>
  <c r="J263"/>
  <c r="M263" s="1"/>
  <c r="P263"/>
  <c r="R263"/>
  <c r="T263"/>
  <c r="V263" s="1"/>
  <c r="J337"/>
  <c r="M337" s="1"/>
  <c r="P337"/>
  <c r="R337"/>
  <c r="T337"/>
  <c r="U337" s="1"/>
  <c r="J275"/>
  <c r="M275" s="1"/>
  <c r="P275"/>
  <c r="R275"/>
  <c r="T275"/>
  <c r="U275" s="1"/>
  <c r="J277"/>
  <c r="M277" s="1"/>
  <c r="P277"/>
  <c r="R277"/>
  <c r="T277"/>
  <c r="J338"/>
  <c r="M338" s="1"/>
  <c r="P338"/>
  <c r="R338"/>
  <c r="T338"/>
  <c r="U338" s="1"/>
  <c r="J273"/>
  <c r="M273" s="1"/>
  <c r="P273"/>
  <c r="R273"/>
  <c r="T273"/>
  <c r="J278"/>
  <c r="M278" s="1"/>
  <c r="P278"/>
  <c r="R278"/>
  <c r="T278"/>
  <c r="U278" s="1"/>
  <c r="J339"/>
  <c r="M339" s="1"/>
  <c r="P339"/>
  <c r="R339"/>
  <c r="T339"/>
  <c r="U339" s="1"/>
  <c r="J264"/>
  <c r="M264" s="1"/>
  <c r="P264"/>
  <c r="R264"/>
  <c r="T264"/>
  <c r="V264" s="1"/>
  <c r="J265"/>
  <c r="M265" s="1"/>
  <c r="P265"/>
  <c r="R265"/>
  <c r="T265"/>
  <c r="U265" s="1"/>
  <c r="J279"/>
  <c r="M279" s="1"/>
  <c r="P279"/>
  <c r="R279"/>
  <c r="T279"/>
  <c r="U279" s="1"/>
  <c r="J280"/>
  <c r="M280" s="1"/>
  <c r="P280"/>
  <c r="R280"/>
  <c r="T280"/>
  <c r="J281"/>
  <c r="M281" s="1"/>
  <c r="P281"/>
  <c r="R281"/>
  <c r="T281"/>
  <c r="J283"/>
  <c r="M283" s="1"/>
  <c r="P283"/>
  <c r="R283"/>
  <c r="T283"/>
  <c r="U283" s="1"/>
  <c r="J286"/>
  <c r="M286" s="1"/>
  <c r="P286"/>
  <c r="R286"/>
  <c r="T286"/>
  <c r="J289"/>
  <c r="M289" s="1"/>
  <c r="P289"/>
  <c r="R289"/>
  <c r="T289"/>
  <c r="U289" s="1"/>
  <c r="J290"/>
  <c r="M290" s="1"/>
  <c r="P290"/>
  <c r="R290"/>
  <c r="T290"/>
  <c r="U290" s="1"/>
  <c r="J292"/>
  <c r="M292" s="1"/>
  <c r="P292"/>
  <c r="R292"/>
  <c r="T292"/>
  <c r="J294"/>
  <c r="M294" s="1"/>
  <c r="P294"/>
  <c r="R294"/>
  <c r="T294"/>
  <c r="J295"/>
  <c r="M295" s="1"/>
  <c r="P295"/>
  <c r="R295"/>
  <c r="T295"/>
  <c r="U295" s="1"/>
  <c r="J298"/>
  <c r="M298" s="1"/>
  <c r="P298"/>
  <c r="R298"/>
  <c r="T298"/>
  <c r="J299"/>
  <c r="M299" s="1"/>
  <c r="P299"/>
  <c r="R299"/>
  <c r="T299"/>
  <c r="U299" s="1"/>
  <c r="J300"/>
  <c r="M300" s="1"/>
  <c r="P300"/>
  <c r="R300"/>
  <c r="T300"/>
  <c r="U300" s="1"/>
  <c r="J301"/>
  <c r="M301" s="1"/>
  <c r="P301"/>
  <c r="R301"/>
  <c r="T301"/>
  <c r="U301" s="1"/>
  <c r="J303"/>
  <c r="M303" s="1"/>
  <c r="P303"/>
  <c r="R303"/>
  <c r="T303"/>
  <c r="J305"/>
  <c r="M305" s="1"/>
  <c r="P305"/>
  <c r="R305"/>
  <c r="T305"/>
  <c r="V305" s="1"/>
  <c r="J306"/>
  <c r="M306" s="1"/>
  <c r="P306"/>
  <c r="R306"/>
  <c r="T306"/>
  <c r="U306" s="1"/>
  <c r="J308"/>
  <c r="M308" s="1"/>
  <c r="P308"/>
  <c r="R308"/>
  <c r="T308"/>
  <c r="U308" s="1"/>
  <c r="J310"/>
  <c r="M310" s="1"/>
  <c r="P310"/>
  <c r="R310"/>
  <c r="T310"/>
  <c r="U310" s="1"/>
  <c r="J311"/>
  <c r="M311" s="1"/>
  <c r="P311"/>
  <c r="R311"/>
  <c r="T311"/>
  <c r="V311" s="1"/>
  <c r="J267"/>
  <c r="M267" s="1"/>
  <c r="P267"/>
  <c r="R267"/>
  <c r="T267"/>
  <c r="U267" s="1"/>
  <c r="J268"/>
  <c r="M268" s="1"/>
  <c r="P268"/>
  <c r="R268"/>
  <c r="T268"/>
  <c r="U268" s="1"/>
  <c r="J317"/>
  <c r="M317" s="1"/>
  <c r="P317"/>
  <c r="R317"/>
  <c r="T317"/>
  <c r="U317" s="1"/>
  <c r="J319"/>
  <c r="M319" s="1"/>
  <c r="P319"/>
  <c r="R319"/>
  <c r="T319"/>
  <c r="V319" s="1"/>
  <c r="H341"/>
  <c r="K341"/>
  <c r="L341"/>
  <c r="N341"/>
  <c r="O341"/>
  <c r="Q341"/>
  <c r="H342"/>
  <c r="B20" i="7" s="1"/>
  <c r="K342" i="40484"/>
  <c r="L342"/>
  <c r="J344"/>
  <c r="M344" s="1"/>
  <c r="P344"/>
  <c r="Q344"/>
  <c r="Q346" s="1"/>
  <c r="R344"/>
  <c r="R345" s="1"/>
  <c r="T344"/>
  <c r="U344" s="1"/>
  <c r="H345"/>
  <c r="K345"/>
  <c r="L345"/>
  <c r="N345"/>
  <c r="O345"/>
  <c r="Q345"/>
  <c r="H346"/>
  <c r="N346"/>
  <c r="K346"/>
  <c r="L346"/>
  <c r="O346"/>
  <c r="J373"/>
  <c r="M373" s="1"/>
  <c r="P373"/>
  <c r="Q373"/>
  <c r="R373"/>
  <c r="T373"/>
  <c r="T395" s="1"/>
  <c r="J364"/>
  <c r="M364" s="1"/>
  <c r="P364"/>
  <c r="Q364"/>
  <c r="Q361"/>
  <c r="Q350"/>
  <c r="Q374"/>
  <c r="Q363"/>
  <c r="Q358"/>
  <c r="Q357"/>
  <c r="Q349"/>
  <c r="Q375"/>
  <c r="Q367"/>
  <c r="Q376"/>
  <c r="Q372"/>
  <c r="Q369"/>
  <c r="Q370"/>
  <c r="Q368"/>
  <c r="Q355"/>
  <c r="Q351"/>
  <c r="Q356"/>
  <c r="Q377"/>
  <c r="Q371"/>
  <c r="Q352"/>
  <c r="Q359"/>
  <c r="Q378"/>
  <c r="Q379"/>
  <c r="Q362"/>
  <c r="Q354"/>
  <c r="Q360"/>
  <c r="Q385"/>
  <c r="Q365"/>
  <c r="Q386"/>
  <c r="Q387"/>
  <c r="Q366"/>
  <c r="Q388"/>
  <c r="Q353"/>
  <c r="Q394"/>
  <c r="Q380"/>
  <c r="Q381"/>
  <c r="Q382"/>
  <c r="Q383"/>
  <c r="Q384"/>
  <c r="Q390"/>
  <c r="Q391"/>
  <c r="Q392"/>
  <c r="R364"/>
  <c r="T364"/>
  <c r="S364" s="1"/>
  <c r="J361"/>
  <c r="M361" s="1"/>
  <c r="P361"/>
  <c r="R361"/>
  <c r="T361"/>
  <c r="U361" s="1"/>
  <c r="J350"/>
  <c r="M350" s="1"/>
  <c r="P350"/>
  <c r="R350"/>
  <c r="T350"/>
  <c r="U350" s="1"/>
  <c r="J374"/>
  <c r="M374" s="1"/>
  <c r="P374"/>
  <c r="R374"/>
  <c r="T374"/>
  <c r="J363"/>
  <c r="M363" s="1"/>
  <c r="P363"/>
  <c r="R363"/>
  <c r="T363"/>
  <c r="J358"/>
  <c r="M358" s="1"/>
  <c r="P358"/>
  <c r="R358"/>
  <c r="T358"/>
  <c r="U358" s="1"/>
  <c r="J357"/>
  <c r="M357" s="1"/>
  <c r="P357"/>
  <c r="R357"/>
  <c r="T357"/>
  <c r="U357" s="1"/>
  <c r="J349"/>
  <c r="M349" s="1"/>
  <c r="P349"/>
  <c r="R349"/>
  <c r="T349"/>
  <c r="J375"/>
  <c r="M375" s="1"/>
  <c r="P375"/>
  <c r="R375"/>
  <c r="T375"/>
  <c r="V375" s="1"/>
  <c r="J367"/>
  <c r="M367" s="1"/>
  <c r="P367"/>
  <c r="R367"/>
  <c r="T367"/>
  <c r="U367" s="1"/>
  <c r="J376"/>
  <c r="M376" s="1"/>
  <c r="P376"/>
  <c r="R376"/>
  <c r="T376"/>
  <c r="U376" s="1"/>
  <c r="J372"/>
  <c r="M372" s="1"/>
  <c r="P372"/>
  <c r="R372"/>
  <c r="T372"/>
  <c r="J369"/>
  <c r="M369" s="1"/>
  <c r="P369"/>
  <c r="R369"/>
  <c r="T369"/>
  <c r="V369" s="1"/>
  <c r="J370"/>
  <c r="M370" s="1"/>
  <c r="P370"/>
  <c r="R370"/>
  <c r="T370"/>
  <c r="V370" s="1"/>
  <c r="J368"/>
  <c r="M368" s="1"/>
  <c r="P368"/>
  <c r="R368"/>
  <c r="T368"/>
  <c r="U368" s="1"/>
  <c r="J355"/>
  <c r="M355" s="1"/>
  <c r="P355"/>
  <c r="R355"/>
  <c r="T355"/>
  <c r="U355" s="1"/>
  <c r="J351"/>
  <c r="M351" s="1"/>
  <c r="P351"/>
  <c r="R351"/>
  <c r="T351"/>
  <c r="J356"/>
  <c r="M356" s="1"/>
  <c r="P356"/>
  <c r="R356"/>
  <c r="T356"/>
  <c r="V356" s="1"/>
  <c r="J377"/>
  <c r="M377" s="1"/>
  <c r="P377"/>
  <c r="R377"/>
  <c r="T377"/>
  <c r="J371"/>
  <c r="M371" s="1"/>
  <c r="P371"/>
  <c r="R371"/>
  <c r="T371"/>
  <c r="U371" s="1"/>
  <c r="J352"/>
  <c r="M352" s="1"/>
  <c r="P352"/>
  <c r="R352"/>
  <c r="T352"/>
  <c r="J359"/>
  <c r="M359" s="1"/>
  <c r="P359"/>
  <c r="R359"/>
  <c r="T359"/>
  <c r="U359" s="1"/>
  <c r="J378"/>
  <c r="M378" s="1"/>
  <c r="P378"/>
  <c r="R378"/>
  <c r="T378"/>
  <c r="U378" s="1"/>
  <c r="J379"/>
  <c r="M379" s="1"/>
  <c r="P379"/>
  <c r="R379"/>
  <c r="T379"/>
  <c r="V379" s="1"/>
  <c r="J380"/>
  <c r="M380" s="1"/>
  <c r="P380"/>
  <c r="R380"/>
  <c r="T380"/>
  <c r="J382"/>
  <c r="M382" s="1"/>
  <c r="P382"/>
  <c r="R382"/>
  <c r="T382"/>
  <c r="J362"/>
  <c r="M362" s="1"/>
  <c r="P362"/>
  <c r="R362"/>
  <c r="T362"/>
  <c r="U362" s="1"/>
  <c r="J354"/>
  <c r="M354" s="1"/>
  <c r="P354"/>
  <c r="R354"/>
  <c r="T354"/>
  <c r="U354" s="1"/>
  <c r="J383"/>
  <c r="M383" s="1"/>
  <c r="P383"/>
  <c r="R383"/>
  <c r="T383"/>
  <c r="U383" s="1"/>
  <c r="J384"/>
  <c r="M384" s="1"/>
  <c r="P384"/>
  <c r="R384"/>
  <c r="T384"/>
  <c r="J360"/>
  <c r="M360" s="1"/>
  <c r="P360"/>
  <c r="R360"/>
  <c r="T360"/>
  <c r="J385"/>
  <c r="M385" s="1"/>
  <c r="P385"/>
  <c r="R385"/>
  <c r="T385"/>
  <c r="J365"/>
  <c r="M365" s="1"/>
  <c r="P365"/>
  <c r="R365"/>
  <c r="T365"/>
  <c r="U365" s="1"/>
  <c r="J386"/>
  <c r="M386" s="1"/>
  <c r="P386"/>
  <c r="R386"/>
  <c r="T386"/>
  <c r="V386" s="1"/>
  <c r="J387"/>
  <c r="M387" s="1"/>
  <c r="P387"/>
  <c r="R387"/>
  <c r="T387"/>
  <c r="V387" s="1"/>
  <c r="J366"/>
  <c r="M366" s="1"/>
  <c r="P366"/>
  <c r="R366"/>
  <c r="T366"/>
  <c r="J388"/>
  <c r="M388" s="1"/>
  <c r="P388"/>
  <c r="R388"/>
  <c r="T388"/>
  <c r="U388" s="1"/>
  <c r="J389"/>
  <c r="M389" s="1"/>
  <c r="P389"/>
  <c r="R389"/>
  <c r="T389"/>
  <c r="U389" s="1"/>
  <c r="J353"/>
  <c r="M353" s="1"/>
  <c r="P353"/>
  <c r="R353"/>
  <c r="T353"/>
  <c r="U353" s="1"/>
  <c r="J394"/>
  <c r="M394" s="1"/>
  <c r="P394"/>
  <c r="R394"/>
  <c r="T394"/>
  <c r="V394" s="1"/>
  <c r="J381"/>
  <c r="M381" s="1"/>
  <c r="P381"/>
  <c r="R381"/>
  <c r="T381"/>
  <c r="J390"/>
  <c r="M390" s="1"/>
  <c r="P390"/>
  <c r="R390"/>
  <c r="T390"/>
  <c r="J391"/>
  <c r="M391" s="1"/>
  <c r="P391"/>
  <c r="R391"/>
  <c r="T391"/>
  <c r="V391" s="1"/>
  <c r="J392"/>
  <c r="M392" s="1"/>
  <c r="P392"/>
  <c r="R392"/>
  <c r="T392"/>
  <c r="U392" s="1"/>
  <c r="H395"/>
  <c r="K395"/>
  <c r="L395"/>
  <c r="N395"/>
  <c r="O395"/>
  <c r="H396"/>
  <c r="K396"/>
  <c r="L396"/>
  <c r="O396"/>
  <c r="J399"/>
  <c r="M399" s="1"/>
  <c r="P399"/>
  <c r="Q399"/>
  <c r="R399"/>
  <c r="R398"/>
  <c r="T399"/>
  <c r="J398"/>
  <c r="M398" s="1"/>
  <c r="P398"/>
  <c r="Q398"/>
  <c r="Q400" s="1"/>
  <c r="T398"/>
  <c r="U398" s="1"/>
  <c r="B32" i="7"/>
  <c r="D32"/>
  <c r="K400" i="40484"/>
  <c r="L400"/>
  <c r="O400"/>
  <c r="D12" i="7"/>
  <c r="B13"/>
  <c r="C13"/>
  <c r="D13"/>
  <c r="H13" s="1"/>
  <c r="B14"/>
  <c r="C14"/>
  <c r="D14"/>
  <c r="H14" s="1"/>
  <c r="B15"/>
  <c r="D15"/>
  <c r="B16"/>
  <c r="B18"/>
  <c r="B27"/>
  <c r="C27"/>
  <c r="D27"/>
  <c r="H27" s="1"/>
  <c r="D29"/>
  <c r="B31"/>
  <c r="B36"/>
  <c r="B37"/>
  <c r="C37"/>
  <c r="D37"/>
  <c r="H37" s="1"/>
  <c r="B41"/>
  <c r="D41"/>
  <c r="V362" i="40484"/>
  <c r="V266"/>
  <c r="U263"/>
  <c r="T888" i="3764"/>
  <c r="L890"/>
  <c r="V363" i="40484"/>
  <c r="M205"/>
  <c r="S766" i="3764"/>
  <c r="S765"/>
  <c r="S764"/>
  <c r="S763"/>
  <c r="S760"/>
  <c r="S759"/>
  <c r="S757"/>
  <c r="S755"/>
  <c r="S751"/>
  <c r="S750"/>
  <c r="S746"/>
  <c r="S745"/>
  <c r="S744"/>
  <c r="S742"/>
  <c r="S741"/>
  <c r="S739"/>
  <c r="S738"/>
  <c r="S737"/>
  <c r="S736"/>
  <c r="S730"/>
  <c r="S729"/>
  <c r="S727"/>
  <c r="S726"/>
  <c r="R779"/>
  <c r="S723"/>
  <c r="Q777"/>
  <c r="S777"/>
  <c r="Q776"/>
  <c r="S776"/>
  <c r="Q775"/>
  <c r="S775"/>
  <c r="Q774"/>
  <c r="S774"/>
  <c r="Q772"/>
  <c r="S772"/>
  <c r="Q771"/>
  <c r="S771"/>
  <c r="Q770"/>
  <c r="S770"/>
  <c r="Q769"/>
  <c r="S769"/>
  <c r="Q768"/>
  <c r="S768"/>
  <c r="Q767"/>
  <c r="S767"/>
  <c r="Q762"/>
  <c r="S762"/>
  <c r="Q761"/>
  <c r="S761"/>
  <c r="Q758"/>
  <c r="S758"/>
  <c r="Q756"/>
  <c r="S756"/>
  <c r="Q754"/>
  <c r="S754"/>
  <c r="Q753"/>
  <c r="S753"/>
  <c r="Q752"/>
  <c r="S752"/>
  <c r="Q749"/>
  <c r="S749"/>
  <c r="Q748"/>
  <c r="S748"/>
  <c r="Q747"/>
  <c r="S747"/>
  <c r="Q743"/>
  <c r="S743"/>
  <c r="Q740"/>
  <c r="S740"/>
  <c r="Q735"/>
  <c r="S735"/>
  <c r="Q734"/>
  <c r="S734"/>
  <c r="Q733"/>
  <c r="S733"/>
  <c r="Q732"/>
  <c r="S732"/>
  <c r="Q731"/>
  <c r="S731"/>
  <c r="Q728"/>
  <c r="S728"/>
  <c r="Q725"/>
  <c r="S725"/>
  <c r="Q724"/>
  <c r="S724"/>
  <c r="Q691"/>
  <c r="Q684"/>
  <c r="Q686" s="1"/>
  <c r="Q688" s="1"/>
  <c r="S684"/>
  <c r="R686"/>
  <c r="R688" s="1"/>
  <c r="U382" i="40484"/>
  <c r="V364"/>
  <c r="S344"/>
  <c r="S712" i="3764"/>
  <c r="S707"/>
  <c r="Q703"/>
  <c r="Q699"/>
  <c r="Q697"/>
  <c r="Q695"/>
  <c r="Q693"/>
  <c r="Q715"/>
  <c r="Q701"/>
  <c r="U385" i="40484"/>
  <c r="U370"/>
  <c r="V382"/>
  <c r="V371"/>
  <c r="U369"/>
  <c r="U363"/>
  <c r="U319"/>
  <c r="R427" i="3764"/>
  <c r="S427" s="1"/>
  <c r="T492"/>
  <c r="M423"/>
  <c r="J341" i="40484"/>
  <c r="M341" s="1"/>
  <c r="V295"/>
  <c r="V278"/>
  <c r="V328"/>
  <c r="V315"/>
  <c r="V287"/>
  <c r="V256"/>
  <c r="V254"/>
  <c r="V251"/>
  <c r="V247"/>
  <c r="V243"/>
  <c r="V240"/>
  <c r="V236"/>
  <c r="V234"/>
  <c r="V241"/>
  <c r="V231"/>
  <c r="T228"/>
  <c r="U228" s="1"/>
  <c r="V223"/>
  <c r="V218"/>
  <c r="V208"/>
  <c r="T197"/>
  <c r="U197" s="1"/>
  <c r="V187"/>
  <c r="V185"/>
  <c r="V183"/>
  <c r="V181"/>
  <c r="V179"/>
  <c r="V177"/>
  <c r="V175"/>
  <c r="V173"/>
  <c r="V171"/>
  <c r="V169"/>
  <c r="V167"/>
  <c r="V165"/>
  <c r="V163"/>
  <c r="V161"/>
  <c r="T158"/>
  <c r="V158" s="1"/>
  <c r="V150"/>
  <c r="V143"/>
  <c r="V137"/>
  <c r="V135"/>
  <c r="V133"/>
  <c r="V131"/>
  <c r="V129"/>
  <c r="V127"/>
  <c r="V125"/>
  <c r="V120"/>
  <c r="V112"/>
  <c r="V104"/>
  <c r="V96"/>
  <c r="V88"/>
  <c r="V75"/>
  <c r="V76" s="1"/>
  <c r="I27" i="7" s="1"/>
  <c r="V67" i="40484"/>
  <c r="V59"/>
  <c r="V51"/>
  <c r="V53" s="1"/>
  <c r="I13" i="7" s="1"/>
  <c r="V47" i="40484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T686" i="3764"/>
  <c r="T688" s="1"/>
  <c r="I41" i="7" s="1"/>
  <c r="S556" i="3764"/>
  <c r="S550"/>
  <c r="S548"/>
  <c r="S546"/>
  <c r="S542"/>
  <c r="S540"/>
  <c r="S538"/>
  <c r="S534"/>
  <c r="S532"/>
  <c r="S530"/>
  <c r="S526"/>
  <c r="S524"/>
  <c r="S522"/>
  <c r="S518"/>
  <c r="S516"/>
  <c r="S514"/>
  <c r="S510"/>
  <c r="S508"/>
  <c r="S506"/>
  <c r="S502"/>
  <c r="S500"/>
  <c r="S498"/>
  <c r="Q490"/>
  <c r="Q486"/>
  <c r="Q480"/>
  <c r="Q474"/>
  <c r="Q470"/>
  <c r="Q464"/>
  <c r="Q458"/>
  <c r="Q454"/>
  <c r="Q448"/>
  <c r="Q442"/>
  <c r="Q438"/>
  <c r="Q432"/>
  <c r="I424"/>
  <c r="J424" s="1"/>
  <c r="Q417"/>
  <c r="Q413"/>
  <c r="Q407"/>
  <c r="Q401"/>
  <c r="Q397"/>
  <c r="Q391"/>
  <c r="Q385"/>
  <c r="Q381"/>
  <c r="K491"/>
  <c r="I491" s="1"/>
  <c r="J491" s="1"/>
  <c r="R375"/>
  <c r="S375" s="1"/>
  <c r="T424"/>
  <c r="Q298"/>
  <c r="Q296"/>
  <c r="Q294"/>
  <c r="Q292"/>
  <c r="Q290"/>
  <c r="Q288"/>
  <c r="Q286"/>
  <c r="Q284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Q253"/>
  <c r="S252"/>
  <c r="Q252"/>
  <c r="S251"/>
  <c r="Q251"/>
  <c r="S250"/>
  <c r="Q250"/>
  <c r="S249"/>
  <c r="Q249"/>
  <c r="S248"/>
  <c r="Q248"/>
  <c r="S246"/>
  <c r="Q246"/>
  <c r="S245"/>
  <c r="Q245"/>
  <c r="S244"/>
  <c r="Q244"/>
  <c r="S243"/>
  <c r="Q243"/>
  <c r="S242"/>
  <c r="Q242"/>
  <c r="S241"/>
  <c r="Q241"/>
  <c r="S236"/>
  <c r="Q236"/>
  <c r="T372"/>
  <c r="Q317"/>
  <c r="Q313"/>
  <c r="Q309"/>
  <c r="Q301"/>
  <c r="Q192"/>
  <c r="S192"/>
  <c r="Q191"/>
  <c r="S191"/>
  <c r="Q190"/>
  <c r="S190"/>
  <c r="Q189"/>
  <c r="S189"/>
  <c r="Q188"/>
  <c r="S188"/>
  <c r="Q187"/>
  <c r="S187"/>
  <c r="Q186"/>
  <c r="S186"/>
  <c r="Q185"/>
  <c r="S185"/>
  <c r="Q184"/>
  <c r="S184"/>
  <c r="Q183"/>
  <c r="S183"/>
  <c r="Q182"/>
  <c r="S182"/>
  <c r="Q181"/>
  <c r="S181"/>
  <c r="Q180"/>
  <c r="S180"/>
  <c r="Q179"/>
  <c r="S179"/>
  <c r="Q178"/>
  <c r="S178"/>
  <c r="Q172"/>
  <c r="S172"/>
  <c r="Q171"/>
  <c r="S171"/>
  <c r="Q170"/>
  <c r="S170"/>
  <c r="Q169"/>
  <c r="S169"/>
  <c r="Q168"/>
  <c r="S168"/>
  <c r="Q167"/>
  <c r="S167"/>
  <c r="Q166"/>
  <c r="S166"/>
  <c r="Q165"/>
  <c r="S165"/>
  <c r="Q164"/>
  <c r="S164"/>
  <c r="Q163"/>
  <c r="S163"/>
  <c r="Q162"/>
  <c r="S162"/>
  <c r="Q161"/>
  <c r="S161"/>
  <c r="Q160"/>
  <c r="S160"/>
  <c r="Q159"/>
  <c r="Q174" s="1"/>
  <c r="R173"/>
  <c r="S173" s="1"/>
  <c r="S159"/>
  <c r="R174"/>
  <c r="S174" s="1"/>
  <c r="Q154"/>
  <c r="S154"/>
  <c r="Q153"/>
  <c r="S153"/>
  <c r="Q152"/>
  <c r="S152"/>
  <c r="Q151"/>
  <c r="S151"/>
  <c r="Q150"/>
  <c r="S150"/>
  <c r="Q149"/>
  <c r="S149"/>
  <c r="Q148"/>
  <c r="S148"/>
  <c r="Q147"/>
  <c r="S147"/>
  <c r="Q146"/>
  <c r="S146"/>
  <c r="Q145"/>
  <c r="S145"/>
  <c r="Q144"/>
  <c r="S144"/>
  <c r="Q143"/>
  <c r="S143"/>
  <c r="Q142"/>
  <c r="S142"/>
  <c r="Q141"/>
  <c r="S141"/>
  <c r="Q140"/>
  <c r="S140"/>
  <c r="Q139"/>
  <c r="S139"/>
  <c r="Q138"/>
  <c r="S138"/>
  <c r="Q137"/>
  <c r="S137"/>
  <c r="Q136"/>
  <c r="S136"/>
  <c r="Q135"/>
  <c r="S135"/>
  <c r="Q134"/>
  <c r="S134"/>
  <c r="Q133"/>
  <c r="S133"/>
  <c r="Q132"/>
  <c r="S132"/>
  <c r="Q131"/>
  <c r="S131"/>
  <c r="Q130"/>
  <c r="S130"/>
  <c r="Q129"/>
  <c r="S129"/>
  <c r="Q226"/>
  <c r="Q224"/>
  <c r="Q222"/>
  <c r="Q220"/>
  <c r="Q218"/>
  <c r="Q216"/>
  <c r="Q214"/>
  <c r="Q212"/>
  <c r="Q210"/>
  <c r="Q208"/>
  <c r="Q206"/>
  <c r="Q204"/>
  <c r="Q202"/>
  <c r="Q200"/>
  <c r="Q198"/>
  <c r="Q196"/>
  <c r="Q194"/>
  <c r="Q106"/>
  <c r="S106"/>
  <c r="Q105"/>
  <c r="S105"/>
  <c r="Q104"/>
  <c r="S104"/>
  <c r="Q103"/>
  <c r="S103"/>
  <c r="Q102"/>
  <c r="S102"/>
  <c r="Q101"/>
  <c r="S101"/>
  <c r="Q100"/>
  <c r="S100"/>
  <c r="Q99"/>
  <c r="S99"/>
  <c r="Q98"/>
  <c r="S98"/>
  <c r="Q97"/>
  <c r="S97"/>
  <c r="Q96"/>
  <c r="S96"/>
  <c r="Q95"/>
  <c r="S95"/>
  <c r="Q94"/>
  <c r="S94"/>
  <c r="Q93"/>
  <c r="S93"/>
  <c r="Q92"/>
  <c r="S92"/>
  <c r="Q91"/>
  <c r="S91"/>
  <c r="Q90"/>
  <c r="S90"/>
  <c r="Q89"/>
  <c r="S89"/>
  <c r="Q88"/>
  <c r="S88"/>
  <c r="Q87"/>
  <c r="S87"/>
  <c r="Q86"/>
  <c r="S86"/>
  <c r="Q85"/>
  <c r="S85"/>
  <c r="Q84"/>
  <c r="S84"/>
  <c r="Q83"/>
  <c r="S83"/>
  <c r="Q82"/>
  <c r="S82"/>
  <c r="Q81"/>
  <c r="S81"/>
  <c r="Q80"/>
  <c r="S80"/>
  <c r="Q79"/>
  <c r="S79"/>
  <c r="Q78"/>
  <c r="S78"/>
  <c r="Q77"/>
  <c r="S77"/>
  <c r="Q76"/>
  <c r="S76"/>
  <c r="Q75"/>
  <c r="S75"/>
  <c r="Q74"/>
  <c r="S74"/>
  <c r="Q73"/>
  <c r="S73"/>
  <c r="Q72"/>
  <c r="S72"/>
  <c r="Q71"/>
  <c r="S71"/>
  <c r="Q70"/>
  <c r="S70"/>
  <c r="Q69"/>
  <c r="S69"/>
  <c r="Q68"/>
  <c r="S68"/>
  <c r="Q67"/>
  <c r="S67"/>
  <c r="M237"/>
  <c r="P237" s="1"/>
  <c r="S233"/>
  <c r="S231"/>
  <c r="S229"/>
  <c r="Q227"/>
  <c r="Q221"/>
  <c r="Q203"/>
  <c r="M233" i="40484"/>
  <c r="I811" i="3764"/>
  <c r="J811" s="1"/>
  <c r="S864"/>
  <c r="Q864"/>
  <c r="S863"/>
  <c r="Q863"/>
  <c r="T174"/>
  <c r="T156"/>
  <c r="I37" i="7" s="1"/>
  <c r="M155" i="3764"/>
  <c r="T155" s="1"/>
  <c r="I155"/>
  <c r="J155" s="1"/>
  <c r="Q52"/>
  <c r="Q48"/>
  <c r="Q46"/>
  <c r="Q44"/>
  <c r="Q40"/>
  <c r="Q38"/>
  <c r="S32"/>
  <c r="S30"/>
  <c r="S28"/>
  <c r="S24"/>
  <c r="S22"/>
  <c r="S20"/>
  <c r="S18"/>
  <c r="T11"/>
  <c r="P811"/>
  <c r="T14"/>
  <c r="R14" s="1"/>
  <c r="M15"/>
  <c r="I10"/>
  <c r="J10" s="1"/>
  <c r="P10"/>
  <c r="P11" s="1"/>
  <c r="K11"/>
  <c r="S872"/>
  <c r="Q872"/>
  <c r="O811"/>
  <c r="J904"/>
  <c r="J903"/>
  <c r="J900"/>
  <c r="J981"/>
  <c r="J954"/>
  <c r="J955"/>
  <c r="J922"/>
  <c r="J963"/>
  <c r="J967"/>
  <c r="J973"/>
  <c r="J972"/>
  <c r="J970"/>
  <c r="J982"/>
  <c r="J939"/>
  <c r="J952"/>
  <c r="J943"/>
  <c r="J937"/>
  <c r="J961"/>
  <c r="J974"/>
  <c r="M340" i="40484"/>
  <c r="E30" i="7"/>
  <c r="S915" i="3764"/>
  <c r="U158" i="40484" l="1"/>
  <c r="V84"/>
  <c r="V92"/>
  <c r="V100"/>
  <c r="V108"/>
  <c r="V116"/>
  <c r="V124"/>
  <c r="V139"/>
  <c r="J147"/>
  <c r="M147" s="1"/>
  <c r="J189"/>
  <c r="M189" s="1"/>
  <c r="V282"/>
  <c r="V323"/>
  <c r="V283"/>
  <c r="U305"/>
  <c r="S301"/>
  <c r="S311"/>
  <c r="M404"/>
  <c r="J447"/>
  <c r="R447"/>
  <c r="V404"/>
  <c r="T447"/>
  <c r="Q447"/>
  <c r="M445"/>
  <c r="J446"/>
  <c r="V445"/>
  <c r="T446"/>
  <c r="T73"/>
  <c r="U73" s="1"/>
  <c r="S363"/>
  <c r="U436"/>
  <c r="V406"/>
  <c r="J969" i="3764"/>
  <c r="I987"/>
  <c r="S404" i="40484"/>
  <c r="S335"/>
  <c r="S320"/>
  <c r="S308"/>
  <c r="S305"/>
  <c r="U417"/>
  <c r="V440"/>
  <c r="V432"/>
  <c r="P396"/>
  <c r="O987" i="3764"/>
  <c r="P987"/>
  <c r="R947"/>
  <c r="T987"/>
  <c r="S438" i="40484"/>
  <c r="S429"/>
  <c r="J221"/>
  <c r="M221" s="1"/>
  <c r="M200"/>
  <c r="U320"/>
  <c r="S233"/>
  <c r="J49"/>
  <c r="M49" s="1"/>
  <c r="T53"/>
  <c r="V57"/>
  <c r="V61"/>
  <c r="V65"/>
  <c r="V69"/>
  <c r="V82"/>
  <c r="V90"/>
  <c r="V98"/>
  <c r="V106"/>
  <c r="V114"/>
  <c r="V122"/>
  <c r="V141"/>
  <c r="T148"/>
  <c r="V152"/>
  <c r="T159"/>
  <c r="V192"/>
  <c r="V212"/>
  <c r="K221"/>
  <c r="T258"/>
  <c r="V270"/>
  <c r="V296"/>
  <c r="V321"/>
  <c r="V338"/>
  <c r="V289"/>
  <c r="V299"/>
  <c r="U311"/>
  <c r="U364"/>
  <c r="U375"/>
  <c r="V354"/>
  <c r="J400"/>
  <c r="M400" s="1"/>
  <c r="U356"/>
  <c r="V308"/>
  <c r="V268"/>
  <c r="U391"/>
  <c r="V388"/>
  <c r="U407"/>
  <c r="U418"/>
  <c r="U426"/>
  <c r="S405"/>
  <c r="U439"/>
  <c r="S441"/>
  <c r="U428"/>
  <c r="U442"/>
  <c r="V412"/>
  <c r="K220"/>
  <c r="J220" s="1"/>
  <c r="V204"/>
  <c r="E14" i="7"/>
  <c r="G14" s="1"/>
  <c r="S53" i="40484"/>
  <c r="U395"/>
  <c r="S309"/>
  <c r="S179"/>
  <c r="S154"/>
  <c r="J148"/>
  <c r="M148" s="1"/>
  <c r="U70"/>
  <c r="S148"/>
  <c r="R986" i="3764"/>
  <c r="S986" s="1"/>
  <c r="T986"/>
  <c r="P916"/>
  <c r="J912"/>
  <c r="I916"/>
  <c r="I915"/>
  <c r="O916"/>
  <c r="T916"/>
  <c r="I887"/>
  <c r="Q800"/>
  <c r="S800"/>
  <c r="Q792"/>
  <c r="S792"/>
  <c r="Q787"/>
  <c r="S787"/>
  <c r="Q801"/>
  <c r="S801"/>
  <c r="S794"/>
  <c r="Q794"/>
  <c r="Q785"/>
  <c r="S785"/>
  <c r="Q816"/>
  <c r="S816"/>
  <c r="Q427"/>
  <c r="Q173"/>
  <c r="Q819"/>
  <c r="Q920"/>
  <c r="Q954"/>
  <c r="Q984"/>
  <c r="Q924"/>
  <c r="Q29"/>
  <c r="Q21"/>
  <c r="I423"/>
  <c r="J423" s="1"/>
  <c r="Q789"/>
  <c r="J986"/>
  <c r="T491"/>
  <c r="R491" s="1"/>
  <c r="Q927"/>
  <c r="Q962"/>
  <c r="T423"/>
  <c r="R423" s="1"/>
  <c r="Q305"/>
  <c r="Q311"/>
  <c r="Q315"/>
  <c r="I362"/>
  <c r="J362" s="1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5"/>
  <c r="Q287"/>
  <c r="Q289"/>
  <c r="Q291"/>
  <c r="Q293"/>
  <c r="Q295"/>
  <c r="Q297"/>
  <c r="Q377"/>
  <c r="Q383"/>
  <c r="Q389"/>
  <c r="Q393"/>
  <c r="Q399"/>
  <c r="Q405"/>
  <c r="Q409"/>
  <c r="Q415"/>
  <c r="Q421"/>
  <c r="Q430"/>
  <c r="Q434"/>
  <c r="Q440"/>
  <c r="Q446"/>
  <c r="Q450"/>
  <c r="Q456"/>
  <c r="Q462"/>
  <c r="Q466"/>
  <c r="Q472"/>
  <c r="Q478"/>
  <c r="Q482"/>
  <c r="Q488"/>
  <c r="I778"/>
  <c r="S705"/>
  <c r="S709"/>
  <c r="S714"/>
  <c r="Q877"/>
  <c r="J920"/>
  <c r="Q956"/>
  <c r="J916"/>
  <c r="Q807"/>
  <c r="Q797"/>
  <c r="Q874"/>
  <c r="Q871"/>
  <c r="Q858"/>
  <c r="Q849"/>
  <c r="J871"/>
  <c r="J874"/>
  <c r="Q805"/>
  <c r="Q873"/>
  <c r="Q848"/>
  <c r="J924"/>
  <c r="J962"/>
  <c r="Q961"/>
  <c r="Q963"/>
  <c r="Q951"/>
  <c r="Q936"/>
  <c r="Q922"/>
  <c r="Q965"/>
  <c r="Q957"/>
  <c r="Q804"/>
  <c r="S804"/>
  <c r="Q802"/>
  <c r="S802"/>
  <c r="Q798"/>
  <c r="S798"/>
  <c r="Q793"/>
  <c r="S793"/>
  <c r="Q790"/>
  <c r="S790"/>
  <c r="Q788"/>
  <c r="S788"/>
  <c r="Q795"/>
  <c r="S795"/>
  <c r="S791"/>
  <c r="Q791"/>
  <c r="Q786"/>
  <c r="Q876"/>
  <c r="Q869"/>
  <c r="Q867"/>
  <c r="Q865"/>
  <c r="Q861"/>
  <c r="Q854"/>
  <c r="Q851"/>
  <c r="Q845"/>
  <c r="Q843"/>
  <c r="Q836"/>
  <c r="Q832"/>
  <c r="Q825"/>
  <c r="M364"/>
  <c r="D38" i="7" s="1"/>
  <c r="K364" i="3764"/>
  <c r="N60"/>
  <c r="O60"/>
  <c r="J865"/>
  <c r="J869"/>
  <c r="J876"/>
  <c r="Q809"/>
  <c r="Q806"/>
  <c r="Q799"/>
  <c r="Q784"/>
  <c r="Q868"/>
  <c r="Q866"/>
  <c r="Q862"/>
  <c r="Q852"/>
  <c r="Q837"/>
  <c r="Q826"/>
  <c r="Q824"/>
  <c r="Q860"/>
  <c r="Q855"/>
  <c r="Q842"/>
  <c r="Q840"/>
  <c r="Q833"/>
  <c r="Q828"/>
  <c r="Q883"/>
  <c r="Q878"/>
  <c r="Q814"/>
  <c r="J956"/>
  <c r="J957"/>
  <c r="J936"/>
  <c r="J951"/>
  <c r="Q935"/>
  <c r="S686"/>
  <c r="T720"/>
  <c r="T781" s="1"/>
  <c r="I42" i="7" s="1"/>
  <c r="Q723" i="3764"/>
  <c r="Q726"/>
  <c r="Q727"/>
  <c r="Q729"/>
  <c r="Q730"/>
  <c r="Q736"/>
  <c r="Q737"/>
  <c r="Q738"/>
  <c r="Q739"/>
  <c r="Q741"/>
  <c r="Q742"/>
  <c r="Q744"/>
  <c r="Q745"/>
  <c r="Q746"/>
  <c r="Q750"/>
  <c r="Q751"/>
  <c r="Q755"/>
  <c r="Q757"/>
  <c r="Q759"/>
  <c r="Q760"/>
  <c r="Q763"/>
  <c r="Q764"/>
  <c r="Q765"/>
  <c r="Q766"/>
  <c r="P681"/>
  <c r="C40" i="7" s="1"/>
  <c r="M681" i="3764"/>
  <c r="D40" i="7" s="1"/>
  <c r="H40" s="1"/>
  <c r="K681" i="3764"/>
  <c r="J849"/>
  <c r="S814"/>
  <c r="I888"/>
  <c r="J888" s="1"/>
  <c r="Q875"/>
  <c r="Q870"/>
  <c r="Q859"/>
  <c r="Q856"/>
  <c r="Q850"/>
  <c r="Q846"/>
  <c r="Q844"/>
  <c r="Q839"/>
  <c r="Q834"/>
  <c r="Q831"/>
  <c r="Q822"/>
  <c r="Q820"/>
  <c r="Q857"/>
  <c r="Q853"/>
  <c r="Q841"/>
  <c r="Q835"/>
  <c r="Q830"/>
  <c r="Q827"/>
  <c r="Q882"/>
  <c r="Q879"/>
  <c r="M447" i="40484"/>
  <c r="S430"/>
  <c r="S376"/>
  <c r="Q949" i="3764"/>
  <c r="Q913"/>
  <c r="U408" i="40484"/>
  <c r="U434"/>
  <c r="Q974" i="3764"/>
  <c r="U415" i="40484"/>
  <c r="I11" i="3764"/>
  <c r="J11" s="1"/>
  <c r="N681"/>
  <c r="L681"/>
  <c r="H681"/>
  <c r="B40" i="7" s="1"/>
  <c r="O156" i="3764"/>
  <c r="P491"/>
  <c r="S779"/>
  <c r="M781"/>
  <c r="D42" i="7" s="1"/>
  <c r="K781" i="3764"/>
  <c r="Q676"/>
  <c r="Q674"/>
  <c r="Q672"/>
  <c r="Q670"/>
  <c r="Q668"/>
  <c r="Q666"/>
  <c r="Q664"/>
  <c r="Q662"/>
  <c r="Q660"/>
  <c r="Q658"/>
  <c r="Q656"/>
  <c r="Q654"/>
  <c r="Q652"/>
  <c r="Q650"/>
  <c r="Q648"/>
  <c r="Q646"/>
  <c r="Q644"/>
  <c r="Q642"/>
  <c r="N364"/>
  <c r="L364"/>
  <c r="H364"/>
  <c r="B38" i="7" s="1"/>
  <c r="P362" i="3764"/>
  <c r="I174"/>
  <c r="J174" s="1"/>
  <c r="M173"/>
  <c r="T173" s="1"/>
  <c r="P342" i="40484"/>
  <c r="Q972" i="3764"/>
  <c r="Q640"/>
  <c r="Q638"/>
  <c r="Q636"/>
  <c r="Q634"/>
  <c r="Q632"/>
  <c r="Q630"/>
  <c r="Q628"/>
  <c r="Q626"/>
  <c r="Q624"/>
  <c r="Q622"/>
  <c r="Q620"/>
  <c r="Q618"/>
  <c r="Q616"/>
  <c r="Q614"/>
  <c r="Q612"/>
  <c r="Q610"/>
  <c r="Q608"/>
  <c r="Q606"/>
  <c r="Q604"/>
  <c r="Q602"/>
  <c r="Q600"/>
  <c r="Q598"/>
  <c r="Q596"/>
  <c r="Q594"/>
  <c r="Q592"/>
  <c r="Q590"/>
  <c r="Q588"/>
  <c r="Q574"/>
  <c r="Q572"/>
  <c r="Q570"/>
  <c r="Q568"/>
  <c r="Q566"/>
  <c r="S434" i="40484"/>
  <c r="Q911" i="3764"/>
  <c r="Q907"/>
  <c r="Q902"/>
  <c r="Q884"/>
  <c r="J887"/>
  <c r="I810"/>
  <c r="J810" s="1"/>
  <c r="Q895"/>
  <c r="Q586"/>
  <c r="Q584"/>
  <c r="Q582"/>
  <c r="Q580"/>
  <c r="Q578"/>
  <c r="Q576"/>
  <c r="Q564"/>
  <c r="Q562"/>
  <c r="Q560"/>
  <c r="I678"/>
  <c r="J678" s="1"/>
  <c r="Q300"/>
  <c r="S300"/>
  <c r="Q299"/>
  <c r="S299"/>
  <c r="I685"/>
  <c r="J685" s="1"/>
  <c r="O678"/>
  <c r="Q556"/>
  <c r="O552"/>
  <c r="Q247"/>
  <c r="T238"/>
  <c r="O237"/>
  <c r="T237"/>
  <c r="R237" s="1"/>
  <c r="S237" s="1"/>
  <c r="P423"/>
  <c r="P155"/>
  <c r="Q547"/>
  <c r="Q539"/>
  <c r="Q531"/>
  <c r="Q523"/>
  <c r="I156"/>
  <c r="J156" s="1"/>
  <c r="P779"/>
  <c r="Q544"/>
  <c r="S544"/>
  <c r="Q536"/>
  <c r="S536"/>
  <c r="Q528"/>
  <c r="S528"/>
  <c r="Q520"/>
  <c r="S520"/>
  <c r="T15"/>
  <c r="T60" s="1"/>
  <c r="I36" i="7" s="1"/>
  <c r="M552" i="3764"/>
  <c r="P552" s="1"/>
  <c r="Q548"/>
  <c r="Q546"/>
  <c r="Q540"/>
  <c r="Q538"/>
  <c r="Q532"/>
  <c r="Q530"/>
  <c r="Q524"/>
  <c r="Q522"/>
  <c r="Q516"/>
  <c r="Q515"/>
  <c r="Q514"/>
  <c r="Q507"/>
  <c r="I552"/>
  <c r="J552" s="1"/>
  <c r="R15"/>
  <c r="S15" s="1"/>
  <c r="S14"/>
  <c r="Q10"/>
  <c r="Q11" s="1"/>
  <c r="Q499"/>
  <c r="Q128"/>
  <c r="Q126"/>
  <c r="Q124"/>
  <c r="Q122"/>
  <c r="Q120"/>
  <c r="Q118"/>
  <c r="Q116"/>
  <c r="Q114"/>
  <c r="Q112"/>
  <c r="Q110"/>
  <c r="Q108"/>
  <c r="S717"/>
  <c r="Q717"/>
  <c r="M371"/>
  <c r="T371" s="1"/>
  <c r="R371" s="1"/>
  <c r="O372"/>
  <c r="Q230"/>
  <c r="P14"/>
  <c r="P15" s="1"/>
  <c r="H41" i="7"/>
  <c r="S419" i="3764"/>
  <c r="Q419"/>
  <c r="S411"/>
  <c r="Q411"/>
  <c r="S403"/>
  <c r="Q403"/>
  <c r="S395"/>
  <c r="Q395"/>
  <c r="S387"/>
  <c r="Q387"/>
  <c r="S379"/>
  <c r="R424"/>
  <c r="S424" s="1"/>
  <c r="Q379"/>
  <c r="S303"/>
  <c r="Q303"/>
  <c r="S211"/>
  <c r="Q211"/>
  <c r="J14"/>
  <c r="I15"/>
  <c r="J15" s="1"/>
  <c r="Q14"/>
  <c r="Q15" s="1"/>
  <c r="P424"/>
  <c r="T362"/>
  <c r="Q355"/>
  <c r="Q318"/>
  <c r="K15"/>
  <c r="K60" s="1"/>
  <c r="I719"/>
  <c r="J719" s="1"/>
  <c r="J720"/>
  <c r="O491"/>
  <c r="Q234"/>
  <c r="Q233"/>
  <c r="Q231"/>
  <c r="Q229"/>
  <c r="Q228"/>
  <c r="M60"/>
  <c r="D36" i="7" s="1"/>
  <c r="Q811" i="3764"/>
  <c r="Q823"/>
  <c r="Q968"/>
  <c r="Q395" i="40484"/>
  <c r="V353"/>
  <c r="V398"/>
  <c r="S353"/>
  <c r="H12" i="7"/>
  <c r="H32"/>
  <c r="S390" i="40484"/>
  <c r="S381"/>
  <c r="P346"/>
  <c r="P345"/>
  <c r="D17" i="7"/>
  <c r="S170" i="40484"/>
  <c r="S242"/>
  <c r="S171"/>
  <c r="R158"/>
  <c r="U131"/>
  <c r="U128"/>
  <c r="U89"/>
  <c r="U88"/>
  <c r="U85"/>
  <c r="S325"/>
  <c r="S322"/>
  <c r="J258"/>
  <c r="M258" s="1"/>
  <c r="S250"/>
  <c r="S238"/>
  <c r="U170"/>
  <c r="P79"/>
  <c r="U42"/>
  <c r="U29"/>
  <c r="U26"/>
  <c r="U13"/>
  <c r="U10"/>
  <c r="S264"/>
  <c r="P258"/>
  <c r="R189"/>
  <c r="C17" i="7" s="1"/>
  <c r="S129" i="40484"/>
  <c r="V128"/>
  <c r="U127"/>
  <c r="S126"/>
  <c r="U125"/>
  <c r="U124"/>
  <c r="S123"/>
  <c r="U121"/>
  <c r="U120"/>
  <c r="U117"/>
  <c r="U112"/>
  <c r="U109"/>
  <c r="U96"/>
  <c r="U93"/>
  <c r="U22"/>
  <c r="U21"/>
  <c r="U18"/>
  <c r="S209"/>
  <c r="S187"/>
  <c r="U171"/>
  <c r="U165"/>
  <c r="U162"/>
  <c r="M159"/>
  <c r="Q158"/>
  <c r="H16" i="7"/>
  <c r="S286" i="40484"/>
  <c r="S288"/>
  <c r="S276"/>
  <c r="S249"/>
  <c r="S240"/>
  <c r="S237"/>
  <c r="T227"/>
  <c r="V227" s="1"/>
  <c r="J227"/>
  <c r="M227" s="1"/>
  <c r="S223"/>
  <c r="S219"/>
  <c r="J196"/>
  <c r="M196" s="1"/>
  <c r="J188"/>
  <c r="M188" s="1"/>
  <c r="U187"/>
  <c r="S186"/>
  <c r="S183"/>
  <c r="S174"/>
  <c r="S173"/>
  <c r="V170"/>
  <c r="U169"/>
  <c r="S168"/>
  <c r="U166"/>
  <c r="P148"/>
  <c r="S142"/>
  <c r="S140"/>
  <c r="S94"/>
  <c r="V93"/>
  <c r="U92"/>
  <c r="U446"/>
  <c r="S340"/>
  <c r="P73"/>
  <c r="S71"/>
  <c r="V70"/>
  <c r="U69"/>
  <c r="U65"/>
  <c r="U62"/>
  <c r="U57"/>
  <c r="P48"/>
  <c r="V26"/>
  <c r="U25"/>
  <c r="Q947" i="3764"/>
  <c r="Q914"/>
  <c r="I890"/>
  <c r="M433" i="40484"/>
  <c r="S371"/>
  <c r="S354"/>
  <c r="S394"/>
  <c r="S366"/>
  <c r="S387"/>
  <c r="S312"/>
  <c r="H15" i="7"/>
  <c r="H36"/>
  <c r="U394" i="40484"/>
  <c r="Q898" i="3764"/>
  <c r="Q901"/>
  <c r="S901"/>
  <c r="Q696"/>
  <c r="R720"/>
  <c r="S370"/>
  <c r="Q370"/>
  <c r="S369"/>
  <c r="Q369"/>
  <c r="S368"/>
  <c r="Q368"/>
  <c r="S367"/>
  <c r="R372"/>
  <c r="S372" s="1"/>
  <c r="Q367"/>
  <c r="S307"/>
  <c r="Q307"/>
  <c r="R362"/>
  <c r="S362" s="1"/>
  <c r="Q235"/>
  <c r="S235"/>
  <c r="Q177"/>
  <c r="R238"/>
  <c r="S238" s="1"/>
  <c r="R58"/>
  <c r="S58" s="1"/>
  <c r="Q57"/>
  <c r="Q58" s="1"/>
  <c r="S57"/>
  <c r="Q34"/>
  <c r="S34"/>
  <c r="Q26"/>
  <c r="S26"/>
  <c r="Q512"/>
  <c r="S512"/>
  <c r="Q504"/>
  <c r="S504"/>
  <c r="S484"/>
  <c r="Q484"/>
  <c r="S476"/>
  <c r="Q476"/>
  <c r="S468"/>
  <c r="Q468"/>
  <c r="S460"/>
  <c r="Q460"/>
  <c r="S452"/>
  <c r="Q452"/>
  <c r="S444"/>
  <c r="Q444"/>
  <c r="S436"/>
  <c r="Q436"/>
  <c r="S428"/>
  <c r="Q428"/>
  <c r="R492"/>
  <c r="S492" s="1"/>
  <c r="I371"/>
  <c r="J371" s="1"/>
  <c r="Q354"/>
  <c r="S354"/>
  <c r="S217"/>
  <c r="Q217"/>
  <c r="S66"/>
  <c r="Q66"/>
  <c r="S65"/>
  <c r="Q65"/>
  <c r="S64"/>
  <c r="Q64"/>
  <c r="R155"/>
  <c r="S155" s="1"/>
  <c r="R156"/>
  <c r="Q63"/>
  <c r="S63"/>
  <c r="J57"/>
  <c r="I58"/>
  <c r="J58" s="1"/>
  <c r="Q56"/>
  <c r="S56"/>
  <c r="Q55"/>
  <c r="S55"/>
  <c r="Q54"/>
  <c r="S54"/>
  <c r="Q53"/>
  <c r="S53"/>
  <c r="S50"/>
  <c r="Q50"/>
  <c r="S42"/>
  <c r="Q42"/>
  <c r="O778"/>
  <c r="T778"/>
  <c r="R778" s="1"/>
  <c r="Q778" s="1"/>
  <c r="P492"/>
  <c r="O424"/>
  <c r="O174"/>
  <c r="O155"/>
  <c r="Q905"/>
  <c r="Q906"/>
  <c r="Q896"/>
  <c r="Q908"/>
  <c r="T494"/>
  <c r="I39" i="7" s="1"/>
  <c r="O779" i="3764"/>
  <c r="P720"/>
  <c r="O679"/>
  <c r="O553"/>
  <c r="Q508"/>
  <c r="Q506"/>
  <c r="Q500"/>
  <c r="Q498"/>
  <c r="O492"/>
  <c r="O494" s="1"/>
  <c r="O423"/>
  <c r="I372"/>
  <c r="J372" s="1"/>
  <c r="O362"/>
  <c r="Q36"/>
  <c r="Q30"/>
  <c r="Q28"/>
  <c r="Q22"/>
  <c r="Q20"/>
  <c r="Q18"/>
  <c r="Q900"/>
  <c r="Q899"/>
  <c r="Q894"/>
  <c r="Q897"/>
  <c r="C49" i="7"/>
  <c r="U404" i="40484"/>
  <c r="S350"/>
  <c r="Q818" i="3764"/>
  <c r="Q971"/>
  <c r="Q923"/>
  <c r="R400" i="40484"/>
  <c r="C32" i="7" s="1"/>
  <c r="Q960" i="3764"/>
  <c r="M989"/>
  <c r="D44" i="7" s="1"/>
  <c r="Q909" i="3764"/>
  <c r="S909"/>
  <c r="H890"/>
  <c r="B43" i="7" s="1"/>
  <c r="Q880" i="3764"/>
  <c r="Q829"/>
  <c r="N989"/>
  <c r="Q893"/>
  <c r="S893"/>
  <c r="H989"/>
  <c r="B44" i="7" s="1"/>
  <c r="Q904" i="3764"/>
  <c r="Q903"/>
  <c r="S903"/>
  <c r="R912"/>
  <c r="T811"/>
  <c r="Q821"/>
  <c r="R148" i="40484"/>
  <c r="C16" i="7" s="1"/>
  <c r="S428" i="40484"/>
  <c r="S444"/>
  <c r="S440"/>
  <c r="S412"/>
  <c r="S432"/>
  <c r="S258"/>
  <c r="U148"/>
  <c r="V366"/>
  <c r="V381"/>
  <c r="U366"/>
  <c r="S375"/>
  <c r="S365"/>
  <c r="V389"/>
  <c r="U387"/>
  <c r="H29" i="7"/>
  <c r="B21"/>
  <c r="V395" i="40484"/>
  <c r="S385"/>
  <c r="S360"/>
  <c r="S384"/>
  <c r="S352"/>
  <c r="S377"/>
  <c r="S351"/>
  <c r="S355"/>
  <c r="S349"/>
  <c r="R395"/>
  <c r="P341"/>
  <c r="V267"/>
  <c r="S289"/>
  <c r="U286"/>
  <c r="S277"/>
  <c r="S275"/>
  <c r="S334"/>
  <c r="S333"/>
  <c r="S330"/>
  <c r="S329"/>
  <c r="U325"/>
  <c r="S324"/>
  <c r="U322"/>
  <c r="S284"/>
  <c r="S282"/>
  <c r="S257"/>
  <c r="S254"/>
  <c r="S248"/>
  <c r="S246"/>
  <c r="S239"/>
  <c r="S234"/>
  <c r="S232"/>
  <c r="S225"/>
  <c r="S206"/>
  <c r="V205"/>
  <c r="S193"/>
  <c r="R197"/>
  <c r="C29" i="7" s="1"/>
  <c r="Q188" i="40484"/>
  <c r="R188"/>
  <c r="P188"/>
  <c r="V186"/>
  <c r="U179"/>
  <c r="S178"/>
  <c r="S176"/>
  <c r="U154"/>
  <c r="S153"/>
  <c r="S151"/>
  <c r="S143"/>
  <c r="U142"/>
  <c r="U136"/>
  <c r="S110"/>
  <c r="V109"/>
  <c r="U108"/>
  <c r="S107"/>
  <c r="U105"/>
  <c r="U104"/>
  <c r="U101"/>
  <c r="Q147"/>
  <c r="J79"/>
  <c r="M79" s="1"/>
  <c r="V78"/>
  <c r="V79" s="1"/>
  <c r="I15" i="7" s="1"/>
  <c r="U46" i="40484"/>
  <c r="S43"/>
  <c r="V42"/>
  <c r="U41"/>
  <c r="U38"/>
  <c r="U37"/>
  <c r="U34"/>
  <c r="S11"/>
  <c r="Q49"/>
  <c r="V10"/>
  <c r="U9"/>
  <c r="R49"/>
  <c r="C12" i="7" s="1"/>
  <c r="S407" i="40484"/>
  <c r="S421"/>
  <c r="S406"/>
  <c r="S415"/>
  <c r="S422"/>
  <c r="S418"/>
  <c r="S427"/>
  <c r="S426"/>
  <c r="S425"/>
  <c r="S435"/>
  <c r="V446"/>
  <c r="M408"/>
  <c r="S423"/>
  <c r="S294"/>
  <c r="S292"/>
  <c r="V286"/>
  <c r="V324"/>
  <c r="H39" i="7"/>
  <c r="H38"/>
  <c r="Q938" i="3764"/>
  <c r="Q847"/>
  <c r="P888"/>
  <c r="P890" s="1"/>
  <c r="C43" i="7" s="1"/>
  <c r="U416" i="40484"/>
  <c r="U405"/>
  <c r="S413"/>
  <c r="C22" i="7"/>
  <c r="V358" i="40484"/>
  <c r="Q342"/>
  <c r="S273"/>
  <c r="V273"/>
  <c r="S331"/>
  <c r="U331"/>
  <c r="S318"/>
  <c r="U318"/>
  <c r="M252"/>
  <c r="S252"/>
  <c r="M253"/>
  <c r="S253"/>
  <c r="S211"/>
  <c r="V211"/>
  <c r="S203"/>
  <c r="U203"/>
  <c r="Q396"/>
  <c r="Q258"/>
  <c r="R228"/>
  <c r="C30" i="7" s="1"/>
  <c r="S303" i="40484"/>
  <c r="U303"/>
  <c r="S280"/>
  <c r="U280"/>
  <c r="S293"/>
  <c r="V293"/>
  <c r="S226"/>
  <c r="U226"/>
  <c r="S195"/>
  <c r="V195"/>
  <c r="S339"/>
  <c r="V339"/>
  <c r="S336"/>
  <c r="U336"/>
  <c r="S327"/>
  <c r="U327"/>
  <c r="S313"/>
  <c r="U313"/>
  <c r="S285"/>
  <c r="U285"/>
  <c r="M244"/>
  <c r="S244"/>
  <c r="S216"/>
  <c r="U216"/>
  <c r="S207"/>
  <c r="U207"/>
  <c r="U200"/>
  <c r="V200"/>
  <c r="E29" i="7"/>
  <c r="S159" i="40484"/>
  <c r="V258"/>
  <c r="V194"/>
  <c r="V210"/>
  <c r="T221"/>
  <c r="V225"/>
  <c r="Q259"/>
  <c r="V291"/>
  <c r="V280"/>
  <c r="T341"/>
  <c r="V355"/>
  <c r="V359"/>
  <c r="V385"/>
  <c r="V301"/>
  <c r="T342"/>
  <c r="S268"/>
  <c r="S357"/>
  <c r="J342"/>
  <c r="M342" s="1"/>
  <c r="U386"/>
  <c r="S356"/>
  <c r="V360"/>
  <c r="S386"/>
  <c r="U377"/>
  <c r="D31" i="7"/>
  <c r="H31" s="1"/>
  <c r="H21"/>
  <c r="S399" i="40484"/>
  <c r="J396"/>
  <c r="M396" s="1"/>
  <c r="S380"/>
  <c r="S379"/>
  <c r="S372"/>
  <c r="V367"/>
  <c r="S374"/>
  <c r="V361"/>
  <c r="R396"/>
  <c r="C21" i="7" s="1"/>
  <c r="S373" i="40484"/>
  <c r="U264"/>
  <c r="S278"/>
  <c r="U273"/>
  <c r="S296"/>
  <c r="U293"/>
  <c r="S255"/>
  <c r="S245"/>
  <c r="S235"/>
  <c r="S212"/>
  <c r="U211"/>
  <c r="Q196"/>
  <c r="P196"/>
  <c r="U195"/>
  <c r="P189"/>
  <c r="Q189"/>
  <c r="S310"/>
  <c r="S300"/>
  <c r="S298"/>
  <c r="S281"/>
  <c r="S279"/>
  <c r="S337"/>
  <c r="S263"/>
  <c r="S269"/>
  <c r="S266"/>
  <c r="S328"/>
  <c r="S272"/>
  <c r="S316"/>
  <c r="S315"/>
  <c r="S314"/>
  <c r="S307"/>
  <c r="S262"/>
  <c r="S304"/>
  <c r="S302"/>
  <c r="S287"/>
  <c r="P227"/>
  <c r="P221"/>
  <c r="S217"/>
  <c r="S215"/>
  <c r="S214"/>
  <c r="S208"/>
  <c r="S202"/>
  <c r="S201"/>
  <c r="T196"/>
  <c r="U196" s="1"/>
  <c r="S192"/>
  <c r="S184"/>
  <c r="U183"/>
  <c r="S182"/>
  <c r="S181"/>
  <c r="V178"/>
  <c r="S175"/>
  <c r="U174"/>
  <c r="S163"/>
  <c r="V162"/>
  <c r="U161"/>
  <c r="S157"/>
  <c r="S156"/>
  <c r="V153"/>
  <c r="S150"/>
  <c r="P147"/>
  <c r="S146"/>
  <c r="S145"/>
  <c r="V142"/>
  <c r="S139"/>
  <c r="S137"/>
  <c r="V136"/>
  <c r="U135"/>
  <c r="S134"/>
  <c r="U132"/>
  <c r="S118"/>
  <c r="V117"/>
  <c r="U116"/>
  <c r="S115"/>
  <c r="U113"/>
  <c r="S102"/>
  <c r="V101"/>
  <c r="U100"/>
  <c r="S99"/>
  <c r="U97"/>
  <c r="S86"/>
  <c r="V85"/>
  <c r="U84"/>
  <c r="S83"/>
  <c r="U81"/>
  <c r="U79"/>
  <c r="P76"/>
  <c r="V62"/>
  <c r="M53"/>
  <c r="U51"/>
  <c r="P49"/>
  <c r="V46"/>
  <c r="S35"/>
  <c r="V34"/>
  <c r="U33"/>
  <c r="S32"/>
  <c r="U30"/>
  <c r="S19"/>
  <c r="V18"/>
  <c r="U17"/>
  <c r="S16"/>
  <c r="U14"/>
  <c r="S439"/>
  <c r="S420"/>
  <c r="S416"/>
  <c r="M413"/>
  <c r="U413"/>
  <c r="S445"/>
  <c r="M414"/>
  <c r="M424"/>
  <c r="S442"/>
  <c r="M437"/>
  <c r="U437"/>
  <c r="U340"/>
  <c r="N220"/>
  <c r="M220"/>
  <c r="P400"/>
  <c r="R341"/>
  <c r="U333"/>
  <c r="S332"/>
  <c r="U335"/>
  <c r="S319"/>
  <c r="V310"/>
  <c r="V306"/>
  <c r="V303"/>
  <c r="V300"/>
  <c r="S295"/>
  <c r="U294"/>
  <c r="U309"/>
  <c r="U304"/>
  <c r="V285"/>
  <c r="E20" i="7"/>
  <c r="G20" s="1"/>
  <c r="R342" i="40484"/>
  <c r="C20" i="7" s="1"/>
  <c r="T890" i="3764"/>
  <c r="I43" i="7" s="1"/>
  <c r="N890" i="3764"/>
  <c r="M890"/>
  <c r="D43" i="7" s="1"/>
  <c r="H43" s="1"/>
  <c r="O888" i="3764"/>
  <c r="O890" s="1"/>
  <c r="R888"/>
  <c r="S888" s="1"/>
  <c r="S817"/>
  <c r="Q817"/>
  <c r="Q941"/>
  <c r="Q931"/>
  <c r="S371"/>
  <c r="E41" i="7"/>
  <c r="G41" s="1"/>
  <c r="S688" i="3764"/>
  <c r="S196" i="40484"/>
  <c r="V196"/>
  <c r="S227"/>
  <c r="S68"/>
  <c r="U68"/>
  <c r="S58"/>
  <c r="V58"/>
  <c r="S55"/>
  <c r="U55"/>
  <c r="S47"/>
  <c r="U47"/>
  <c r="S40"/>
  <c r="U40"/>
  <c r="S418" i="3764"/>
  <c r="Q418"/>
  <c r="S410"/>
  <c r="Q410"/>
  <c r="S402"/>
  <c r="Q402"/>
  <c r="S394"/>
  <c r="Q394"/>
  <c r="S386"/>
  <c r="Q386"/>
  <c r="S378"/>
  <c r="Q378"/>
  <c r="Q357"/>
  <c r="S357"/>
  <c r="Q353"/>
  <c r="S353"/>
  <c r="Q349"/>
  <c r="S349"/>
  <c r="G30" i="7"/>
  <c r="R259" i="40484"/>
  <c r="C19" i="7" s="1"/>
  <c r="R258" i="40484"/>
  <c r="R221"/>
  <c r="C18" i="7" s="1"/>
  <c r="Q221" i="40484"/>
  <c r="R159"/>
  <c r="C28" i="7" s="1"/>
  <c r="Q159" i="40484"/>
  <c r="Q48"/>
  <c r="M75"/>
  <c r="J76"/>
  <c r="M76" s="1"/>
  <c r="R72"/>
  <c r="T72"/>
  <c r="S66"/>
  <c r="V66"/>
  <c r="S63"/>
  <c r="U63"/>
  <c r="S60"/>
  <c r="U60"/>
  <c r="M56"/>
  <c r="J73"/>
  <c r="S44"/>
  <c r="U44"/>
  <c r="Q716" i="3764"/>
  <c r="S716"/>
  <c r="Q677"/>
  <c r="S677"/>
  <c r="Q675"/>
  <c r="S675"/>
  <c r="Q673"/>
  <c r="S673"/>
  <c r="Q671"/>
  <c r="S671"/>
  <c r="Q669"/>
  <c r="S669"/>
  <c r="Q667"/>
  <c r="S667"/>
  <c r="Q665"/>
  <c r="S665"/>
  <c r="Q663"/>
  <c r="S663"/>
  <c r="Q661"/>
  <c r="S661"/>
  <c r="Q659"/>
  <c r="S659"/>
  <c r="Q657"/>
  <c r="S657"/>
  <c r="Q655"/>
  <c r="S655"/>
  <c r="Q653"/>
  <c r="S653"/>
  <c r="Q651"/>
  <c r="S651"/>
  <c r="Q649"/>
  <c r="S649"/>
  <c r="Q647"/>
  <c r="S647"/>
  <c r="Q645"/>
  <c r="S645"/>
  <c r="Q643"/>
  <c r="S643"/>
  <c r="Q641"/>
  <c r="S641"/>
  <c r="Q639"/>
  <c r="S639"/>
  <c r="Q637"/>
  <c r="S637"/>
  <c r="Q635"/>
  <c r="S635"/>
  <c r="Q633"/>
  <c r="S633"/>
  <c r="Q631"/>
  <c r="S631"/>
  <c r="Q629"/>
  <c r="S629"/>
  <c r="Q627"/>
  <c r="S627"/>
  <c r="Q625"/>
  <c r="S625"/>
  <c r="Q623"/>
  <c r="S623"/>
  <c r="Q621"/>
  <c r="S621"/>
  <c r="Q619"/>
  <c r="S619"/>
  <c r="Q617"/>
  <c r="S617"/>
  <c r="Q615"/>
  <c r="S615"/>
  <c r="Q613"/>
  <c r="S613"/>
  <c r="Q611"/>
  <c r="S611"/>
  <c r="Q609"/>
  <c r="S609"/>
  <c r="Q607"/>
  <c r="S607"/>
  <c r="Q605"/>
  <c r="S605"/>
  <c r="Q603"/>
  <c r="S603"/>
  <c r="Q601"/>
  <c r="S601"/>
  <c r="Q599"/>
  <c r="S599"/>
  <c r="Q597"/>
  <c r="S597"/>
  <c r="Q595"/>
  <c r="S595"/>
  <c r="Q593"/>
  <c r="S593"/>
  <c r="Q591"/>
  <c r="S591"/>
  <c r="Q589"/>
  <c r="S589"/>
  <c r="Q587"/>
  <c r="S587"/>
  <c r="Q585"/>
  <c r="S585"/>
  <c r="Q583"/>
  <c r="S583"/>
  <c r="Q581"/>
  <c r="S581"/>
  <c r="Q579"/>
  <c r="S579"/>
  <c r="Q577"/>
  <c r="S577"/>
  <c r="Q575"/>
  <c r="S575"/>
  <c r="Q573"/>
  <c r="S573"/>
  <c r="Q571"/>
  <c r="S571"/>
  <c r="Q569"/>
  <c r="S569"/>
  <c r="Q567"/>
  <c r="S567"/>
  <c r="Q565"/>
  <c r="S565"/>
  <c r="Q563"/>
  <c r="S563"/>
  <c r="Q561"/>
  <c r="S561"/>
  <c r="Q559"/>
  <c r="S559"/>
  <c r="Q551"/>
  <c r="S551"/>
  <c r="Q543"/>
  <c r="S543"/>
  <c r="Q535"/>
  <c r="S535"/>
  <c r="Q527"/>
  <c r="S527"/>
  <c r="Q519"/>
  <c r="S519"/>
  <c r="Q511"/>
  <c r="S511"/>
  <c r="Q503"/>
  <c r="S503"/>
  <c r="S483"/>
  <c r="Q483"/>
  <c r="S475"/>
  <c r="Q475"/>
  <c r="S467"/>
  <c r="Q467"/>
  <c r="S459"/>
  <c r="Q459"/>
  <c r="S451"/>
  <c r="Q451"/>
  <c r="S443"/>
  <c r="Q443"/>
  <c r="S435"/>
  <c r="Q435"/>
  <c r="R494"/>
  <c r="S341" i="40484"/>
  <c r="E16" i="7"/>
  <c r="G16" s="1"/>
  <c r="U258" i="40484"/>
  <c r="Q375" i="3764"/>
  <c r="V259" i="40484"/>
  <c r="I19" i="7" s="1"/>
  <c r="V276" i="40484"/>
  <c r="V262"/>
  <c r="V313"/>
  <c r="V318"/>
  <c r="V329"/>
  <c r="V330"/>
  <c r="V333"/>
  <c r="V275"/>
  <c r="V292"/>
  <c r="S306"/>
  <c r="S267"/>
  <c r="S361"/>
  <c r="S358"/>
  <c r="S367"/>
  <c r="V384"/>
  <c r="U227"/>
  <c r="V344"/>
  <c r="V346" s="1"/>
  <c r="I31" i="7" s="1"/>
  <c r="V350" i="40484"/>
  <c r="V357"/>
  <c r="V376"/>
  <c r="U384"/>
  <c r="U381"/>
  <c r="S200"/>
  <c r="S205"/>
  <c r="U276"/>
  <c r="V314"/>
  <c r="V334"/>
  <c r="V337"/>
  <c r="V312"/>
  <c r="U332"/>
  <c r="V351"/>
  <c r="V377"/>
  <c r="U379"/>
  <c r="V365"/>
  <c r="S388"/>
  <c r="H30" i="7"/>
  <c r="H28"/>
  <c r="B17"/>
  <c r="H17" s="1"/>
  <c r="T400" i="40484"/>
  <c r="S398"/>
  <c r="U399"/>
  <c r="T396"/>
  <c r="E21" i="7" s="1"/>
  <c r="G21" s="1"/>
  <c r="P395" i="40484"/>
  <c r="S392"/>
  <c r="S391"/>
  <c r="U390"/>
  <c r="S389"/>
  <c r="U360"/>
  <c r="S383"/>
  <c r="S362"/>
  <c r="S382"/>
  <c r="U380"/>
  <c r="S378"/>
  <c r="S359"/>
  <c r="U352"/>
  <c r="U351"/>
  <c r="S368"/>
  <c r="S370"/>
  <c r="S369"/>
  <c r="U372"/>
  <c r="U349"/>
  <c r="U374"/>
  <c r="U373"/>
  <c r="T346"/>
  <c r="T345"/>
  <c r="J345"/>
  <c r="M345" s="1"/>
  <c r="S317"/>
  <c r="S299"/>
  <c r="U298"/>
  <c r="V294"/>
  <c r="U292"/>
  <c r="S290"/>
  <c r="S283"/>
  <c r="U281"/>
  <c r="V279"/>
  <c r="S265"/>
  <c r="S338"/>
  <c r="U277"/>
  <c r="V336"/>
  <c r="U334"/>
  <c r="V269"/>
  <c r="V331"/>
  <c r="U330"/>
  <c r="U328"/>
  <c r="U329"/>
  <c r="S326"/>
  <c r="S323"/>
  <c r="S321"/>
  <c r="U272"/>
  <c r="V316"/>
  <c r="U314"/>
  <c r="U312"/>
  <c r="V307"/>
  <c r="V304"/>
  <c r="U302"/>
  <c r="S297"/>
  <c r="S291"/>
  <c r="U288"/>
  <c r="S274"/>
  <c r="S270"/>
  <c r="U284"/>
  <c r="S256"/>
  <c r="S251"/>
  <c r="S247"/>
  <c r="S243"/>
  <c r="S236"/>
  <c r="S241"/>
  <c r="S231"/>
  <c r="Q227"/>
  <c r="V226"/>
  <c r="U225"/>
  <c r="S224"/>
  <c r="Q228"/>
  <c r="S218"/>
  <c r="U217"/>
  <c r="V215"/>
  <c r="U214"/>
  <c r="S213"/>
  <c r="S210"/>
  <c r="U209"/>
  <c r="V207"/>
  <c r="U206"/>
  <c r="V202"/>
  <c r="U201"/>
  <c r="P197"/>
  <c r="S194"/>
  <c r="U193"/>
  <c r="S191"/>
  <c r="Q197"/>
  <c r="T188"/>
  <c r="U188" s="1"/>
  <c r="S185"/>
  <c r="U184"/>
  <c r="V182"/>
  <c r="U181"/>
  <c r="S180"/>
  <c r="S177"/>
  <c r="U176"/>
  <c r="V174"/>
  <c r="U173"/>
  <c r="S172"/>
  <c r="U168"/>
  <c r="S167"/>
  <c r="V166"/>
  <c r="S164"/>
  <c r="U163"/>
  <c r="P158"/>
  <c r="J158"/>
  <c r="V157"/>
  <c r="U156"/>
  <c r="S155"/>
  <c r="S152"/>
  <c r="U151"/>
  <c r="T147"/>
  <c r="R147"/>
  <c r="V146"/>
  <c r="U145"/>
  <c r="S144"/>
  <c r="S141"/>
  <c r="U140"/>
  <c r="S138"/>
  <c r="U137"/>
  <c r="U134"/>
  <c r="S133"/>
  <c r="Q148"/>
  <c r="V132"/>
  <c r="S130"/>
  <c r="U129"/>
  <c r="U126"/>
  <c r="U123"/>
  <c r="S122"/>
  <c r="V121"/>
  <c r="S119"/>
  <c r="U118"/>
  <c r="U115"/>
  <c r="S114"/>
  <c r="V113"/>
  <c r="S111"/>
  <c r="U110"/>
  <c r="U107"/>
  <c r="S106"/>
  <c r="V105"/>
  <c r="S103"/>
  <c r="U102"/>
  <c r="U99"/>
  <c r="S98"/>
  <c r="V97"/>
  <c r="S95"/>
  <c r="U94"/>
  <c r="U91"/>
  <c r="S90"/>
  <c r="V89"/>
  <c r="S87"/>
  <c r="U86"/>
  <c r="U83"/>
  <c r="S82"/>
  <c r="V81"/>
  <c r="U78"/>
  <c r="U71"/>
  <c r="U61"/>
  <c r="U58"/>
  <c r="U52"/>
  <c r="U43"/>
  <c r="Q314" i="3764"/>
  <c r="S314"/>
  <c r="S10"/>
  <c r="R11"/>
  <c r="S11" s="1"/>
  <c r="O685"/>
  <c r="T685"/>
  <c r="R685" s="1"/>
  <c r="P372"/>
  <c r="P494" s="1"/>
  <c r="C39" i="7" s="1"/>
  <c r="Q312" i="3764"/>
  <c r="S304"/>
  <c r="Q304"/>
  <c r="S199"/>
  <c r="Q199"/>
  <c r="Q127"/>
  <c r="S127"/>
  <c r="Q125"/>
  <c r="S125"/>
  <c r="Q123"/>
  <c r="S123"/>
  <c r="Q121"/>
  <c r="S121"/>
  <c r="Q119"/>
  <c r="S119"/>
  <c r="Q117"/>
  <c r="S117"/>
  <c r="Q115"/>
  <c r="S115"/>
  <c r="Q113"/>
  <c r="S113"/>
  <c r="Q111"/>
  <c r="S111"/>
  <c r="Q109"/>
  <c r="S109"/>
  <c r="Q107"/>
  <c r="S107"/>
  <c r="S49"/>
  <c r="Q49"/>
  <c r="S41"/>
  <c r="Q41"/>
  <c r="Q33"/>
  <c r="S33"/>
  <c r="Q25"/>
  <c r="S25"/>
  <c r="S75" i="40484"/>
  <c r="S67"/>
  <c r="S64"/>
  <c r="S59"/>
  <c r="S56"/>
  <c r="P53"/>
  <c r="T49"/>
  <c r="T48"/>
  <c r="J48"/>
  <c r="M48" s="1"/>
  <c r="S45"/>
  <c r="S39"/>
  <c r="V38"/>
  <c r="S36"/>
  <c r="U35"/>
  <c r="U32"/>
  <c r="S31"/>
  <c r="V30"/>
  <c r="S28"/>
  <c r="U27"/>
  <c r="U24"/>
  <c r="S23"/>
  <c r="V22"/>
  <c r="S20"/>
  <c r="U19"/>
  <c r="U16"/>
  <c r="S15"/>
  <c r="V14"/>
  <c r="S12"/>
  <c r="U11"/>
  <c r="I779" i="3764"/>
  <c r="S698"/>
  <c r="S696"/>
  <c r="S694"/>
  <c r="S718"/>
  <c r="S710"/>
  <c r="S700"/>
  <c r="I686"/>
  <c r="T679"/>
  <c r="I679"/>
  <c r="T678"/>
  <c r="R678" s="1"/>
  <c r="P678"/>
  <c r="S676"/>
  <c r="S674"/>
  <c r="S672"/>
  <c r="S670"/>
  <c r="S668"/>
  <c r="S666"/>
  <c r="S664"/>
  <c r="S662"/>
  <c r="S660"/>
  <c r="S658"/>
  <c r="S656"/>
  <c r="S654"/>
  <c r="S652"/>
  <c r="S650"/>
  <c r="S648"/>
  <c r="S646"/>
  <c r="S644"/>
  <c r="S642"/>
  <c r="S640"/>
  <c r="S638"/>
  <c r="S636"/>
  <c r="S634"/>
  <c r="S632"/>
  <c r="S630"/>
  <c r="S628"/>
  <c r="S626"/>
  <c r="S624"/>
  <c r="S622"/>
  <c r="S620"/>
  <c r="S618"/>
  <c r="S616"/>
  <c r="S614"/>
  <c r="S612"/>
  <c r="S610"/>
  <c r="S608"/>
  <c r="S606"/>
  <c r="S604"/>
  <c r="S602"/>
  <c r="S600"/>
  <c r="S598"/>
  <c r="S596"/>
  <c r="S594"/>
  <c r="S592"/>
  <c r="S590"/>
  <c r="S588"/>
  <c r="S586"/>
  <c r="S584"/>
  <c r="S582"/>
  <c r="S580"/>
  <c r="S578"/>
  <c r="S576"/>
  <c r="S574"/>
  <c r="S572"/>
  <c r="S570"/>
  <c r="S568"/>
  <c r="S566"/>
  <c r="S564"/>
  <c r="S562"/>
  <c r="S560"/>
  <c r="Q558"/>
  <c r="T553"/>
  <c r="I553"/>
  <c r="J553" s="1"/>
  <c r="T552"/>
  <c r="R552" s="1"/>
  <c r="Q550"/>
  <c r="S547"/>
  <c r="Q542"/>
  <c r="S539"/>
  <c r="Q534"/>
  <c r="S531"/>
  <c r="Q526"/>
  <c r="S523"/>
  <c r="Q518"/>
  <c r="S515"/>
  <c r="Q510"/>
  <c r="S507"/>
  <c r="Q502"/>
  <c r="S499"/>
  <c r="I492"/>
  <c r="Q487"/>
  <c r="Q479"/>
  <c r="Q471"/>
  <c r="Q463"/>
  <c r="Q455"/>
  <c r="Q447"/>
  <c r="Q439"/>
  <c r="Q431"/>
  <c r="Q422"/>
  <c r="Q414"/>
  <c r="Q406"/>
  <c r="Q398"/>
  <c r="Q390"/>
  <c r="Q382"/>
  <c r="M361"/>
  <c r="P361" s="1"/>
  <c r="S359"/>
  <c r="S355"/>
  <c r="S351"/>
  <c r="Q887"/>
  <c r="R811"/>
  <c r="S811" s="1"/>
  <c r="Q945"/>
  <c r="Q921"/>
  <c r="Q943"/>
  <c r="Q982"/>
  <c r="Q934"/>
  <c r="Q970"/>
  <c r="Q937"/>
  <c r="Q973"/>
  <c r="Q925"/>
  <c r="Q981"/>
  <c r="Q975"/>
  <c r="Q952"/>
  <c r="Q940"/>
  <c r="Q926"/>
  <c r="Q967"/>
  <c r="Q955"/>
  <c r="Q946"/>
  <c r="Q939"/>
  <c r="K989"/>
  <c r="Q310"/>
  <c r="Q306"/>
  <c r="I238"/>
  <c r="I237"/>
  <c r="J237" s="1"/>
  <c r="S230"/>
  <c r="Q225"/>
  <c r="Q219"/>
  <c r="Q215"/>
  <c r="Q213"/>
  <c r="Q209"/>
  <c r="O238"/>
  <c r="Q207"/>
  <c r="Q205"/>
  <c r="Q195"/>
  <c r="P174"/>
  <c r="P173"/>
  <c r="S128"/>
  <c r="S126"/>
  <c r="S124"/>
  <c r="S122"/>
  <c r="S120"/>
  <c r="S118"/>
  <c r="S116"/>
  <c r="S114"/>
  <c r="S112"/>
  <c r="S110"/>
  <c r="S108"/>
  <c r="Q45"/>
  <c r="Q37"/>
  <c r="Q32"/>
  <c r="S29"/>
  <c r="Q24"/>
  <c r="S21"/>
  <c r="G29" i="7"/>
  <c r="H20"/>
  <c r="H18"/>
  <c r="G15"/>
  <c r="Q976" i="3764"/>
  <c r="Q491"/>
  <c r="S491"/>
  <c r="U48" i="40484"/>
  <c r="S810" i="3764"/>
  <c r="S778"/>
  <c r="S423"/>
  <c r="Q423"/>
  <c r="B42" i="7"/>
  <c r="Q557" i="3764"/>
  <c r="R679"/>
  <c r="S557"/>
  <c r="Q549"/>
  <c r="S549"/>
  <c r="Q541"/>
  <c r="S541"/>
  <c r="Q533"/>
  <c r="S533"/>
  <c r="Q525"/>
  <c r="S525"/>
  <c r="Q517"/>
  <c r="S517"/>
  <c r="Q509"/>
  <c r="S509"/>
  <c r="Q501"/>
  <c r="S501"/>
  <c r="S489"/>
  <c r="Q489"/>
  <c r="S481"/>
  <c r="Q481"/>
  <c r="S473"/>
  <c r="Q473"/>
  <c r="S465"/>
  <c r="Q465"/>
  <c r="S457"/>
  <c r="Q457"/>
  <c r="S449"/>
  <c r="Q449"/>
  <c r="S441"/>
  <c r="Q441"/>
  <c r="S433"/>
  <c r="Q433"/>
  <c r="S416"/>
  <c r="Q416"/>
  <c r="S408"/>
  <c r="Q408"/>
  <c r="S400"/>
  <c r="Q400"/>
  <c r="S392"/>
  <c r="Q392"/>
  <c r="S384"/>
  <c r="Q384"/>
  <c r="S376"/>
  <c r="Q376"/>
  <c r="S360"/>
  <c r="Q360"/>
  <c r="S356"/>
  <c r="Q356"/>
  <c r="S352"/>
  <c r="Q352"/>
  <c r="S348"/>
  <c r="Q348"/>
  <c r="V399" i="40484"/>
  <c r="V400" s="1"/>
  <c r="I32" i="7" s="1"/>
  <c r="J395" i="40484"/>
  <c r="V392"/>
  <c r="V390"/>
  <c r="V383"/>
  <c r="V380"/>
  <c r="V378"/>
  <c r="V352"/>
  <c r="V368"/>
  <c r="V372"/>
  <c r="V349"/>
  <c r="V374"/>
  <c r="V373"/>
  <c r="R346"/>
  <c r="C31" i="7" s="1"/>
  <c r="J346" i="40484"/>
  <c r="M346" s="1"/>
  <c r="V317"/>
  <c r="V298"/>
  <c r="V290"/>
  <c r="V281"/>
  <c r="V265"/>
  <c r="V277"/>
  <c r="V326"/>
  <c r="V272"/>
  <c r="V297"/>
  <c r="V288"/>
  <c r="V274"/>
  <c r="V284"/>
  <c r="J259"/>
  <c r="M259" s="1"/>
  <c r="J228"/>
  <c r="R227"/>
  <c r="V224"/>
  <c r="V217"/>
  <c r="V213"/>
  <c r="V209"/>
  <c r="J197"/>
  <c r="R196"/>
  <c r="V193"/>
  <c r="V191"/>
  <c r="T189"/>
  <c r="V184"/>
  <c r="V180"/>
  <c r="V176"/>
  <c r="V172"/>
  <c r="V168"/>
  <c r="V164"/>
  <c r="V155"/>
  <c r="V151"/>
  <c r="V144"/>
  <c r="V140"/>
  <c r="V138"/>
  <c r="V134"/>
  <c r="V130"/>
  <c r="V126"/>
  <c r="V123"/>
  <c r="V119"/>
  <c r="V115"/>
  <c r="V111"/>
  <c r="V107"/>
  <c r="V103"/>
  <c r="V99"/>
  <c r="V95"/>
  <c r="V91"/>
  <c r="V87"/>
  <c r="V83"/>
  <c r="T76"/>
  <c r="V68"/>
  <c r="V64"/>
  <c r="V60"/>
  <c r="V56"/>
  <c r="V44"/>
  <c r="V40"/>
  <c r="V36"/>
  <c r="V32"/>
  <c r="V28"/>
  <c r="V24"/>
  <c r="V20"/>
  <c r="V16"/>
  <c r="V12"/>
  <c r="Q719" i="3764"/>
  <c r="S713"/>
  <c r="S711"/>
  <c r="S708"/>
  <c r="S706"/>
  <c r="S704"/>
  <c r="S702"/>
  <c r="Q545"/>
  <c r="S545"/>
  <c r="Q537"/>
  <c r="S537"/>
  <c r="Q529"/>
  <c r="S529"/>
  <c r="Q521"/>
  <c r="S521"/>
  <c r="Q513"/>
  <c r="S513"/>
  <c r="Q505"/>
  <c r="S505"/>
  <c r="Q497"/>
  <c r="S497"/>
  <c r="R553"/>
  <c r="S553" s="1"/>
  <c r="S485"/>
  <c r="Q485"/>
  <c r="S477"/>
  <c r="Q477"/>
  <c r="S469"/>
  <c r="Q469"/>
  <c r="S461"/>
  <c r="Q461"/>
  <c r="S453"/>
  <c r="Q453"/>
  <c r="S445"/>
  <c r="Q445"/>
  <c r="S437"/>
  <c r="Q437"/>
  <c r="S429"/>
  <c r="Q429"/>
  <c r="S420"/>
  <c r="Q420"/>
  <c r="S412"/>
  <c r="Q412"/>
  <c r="S404"/>
  <c r="Q404"/>
  <c r="S396"/>
  <c r="Q396"/>
  <c r="S388"/>
  <c r="Q388"/>
  <c r="S380"/>
  <c r="Q380"/>
  <c r="S358"/>
  <c r="Q358"/>
  <c r="S350"/>
  <c r="Q350"/>
  <c r="O720"/>
  <c r="O781" s="1"/>
  <c r="Q197"/>
  <c r="S197"/>
  <c r="S47"/>
  <c r="Q47"/>
  <c r="S39"/>
  <c r="Q39"/>
  <c r="Q31"/>
  <c r="S31"/>
  <c r="Q23"/>
  <c r="S23"/>
  <c r="S773"/>
  <c r="Q773"/>
  <c r="Q779" s="1"/>
  <c r="O364"/>
  <c r="P238"/>
  <c r="C38" i="7" s="1"/>
  <c r="Q201" i="3764"/>
  <c r="S201"/>
  <c r="Q193"/>
  <c r="S193"/>
  <c r="S51"/>
  <c r="Q51"/>
  <c r="S43"/>
  <c r="Q43"/>
  <c r="Q35"/>
  <c r="S35"/>
  <c r="Q27"/>
  <c r="S27"/>
  <c r="Q19"/>
  <c r="S19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S318"/>
  <c r="Q316"/>
  <c r="S310"/>
  <c r="Q308"/>
  <c r="Q302"/>
  <c r="S234"/>
  <c r="Q232"/>
  <c r="Q223"/>
  <c r="S215"/>
  <c r="S209"/>
  <c r="D22" i="7"/>
  <c r="H22" s="1"/>
  <c r="P447" i="40484"/>
  <c r="S446"/>
  <c r="M446"/>
  <c r="Q969" i="3764"/>
  <c r="Q953"/>
  <c r="S953"/>
  <c r="B50" i="7"/>
  <c r="P57" i="3764"/>
  <c r="P58" s="1"/>
  <c r="P60" s="1"/>
  <c r="C36" i="7" s="1"/>
  <c r="Q959" i="3764"/>
  <c r="Q942"/>
  <c r="Q983"/>
  <c r="Q919"/>
  <c r="Q948"/>
  <c r="Q933"/>
  <c r="T259" i="40484"/>
  <c r="C50" i="7"/>
  <c r="B51"/>
  <c r="I51"/>
  <c r="H52"/>
  <c r="V423" i="40484"/>
  <c r="E49" i="7"/>
  <c r="I52"/>
  <c r="Q986" i="3764"/>
  <c r="Q881"/>
  <c r="Q885"/>
  <c r="Q886"/>
  <c r="Q815"/>
  <c r="M335" i="40484"/>
  <c r="V447" l="1"/>
  <c r="I22" i="7" s="1"/>
  <c r="T989" i="3764"/>
  <c r="I44" i="7" s="1"/>
  <c r="Q987" i="3764"/>
  <c r="S947"/>
  <c r="R987"/>
  <c r="S987" s="1"/>
  <c r="U159" i="40484"/>
  <c r="E28" i="7"/>
  <c r="G28" s="1"/>
  <c r="U53" i="40484"/>
  <c r="E13" i="7"/>
  <c r="G13" s="1"/>
  <c r="R916" i="3764"/>
  <c r="S916" s="1"/>
  <c r="Q915"/>
  <c r="J915"/>
  <c r="Q720"/>
  <c r="P781"/>
  <c r="C42" i="7" s="1"/>
  <c r="Q60" i="3764"/>
  <c r="T364"/>
  <c r="I38" i="7" s="1"/>
  <c r="P989" i="3764"/>
  <c r="C44" i="7" s="1"/>
  <c r="Q371" i="3764"/>
  <c r="Q492"/>
  <c r="Q553"/>
  <c r="Q679"/>
  <c r="Q810"/>
  <c r="R364"/>
  <c r="I60"/>
  <c r="J60" s="1"/>
  <c r="P371"/>
  <c r="S48" i="40484"/>
  <c r="S188"/>
  <c r="H44" i="7"/>
  <c r="Q912" i="3764"/>
  <c r="Q916" s="1"/>
  <c r="O681"/>
  <c r="Q372"/>
  <c r="S156"/>
  <c r="E37" i="7"/>
  <c r="G37" s="1"/>
  <c r="S720" i="3764"/>
  <c r="R781"/>
  <c r="J890"/>
  <c r="S912"/>
  <c r="S79" i="40484"/>
  <c r="U342"/>
  <c r="S342"/>
  <c r="E18" i="7"/>
  <c r="G18" s="1"/>
  <c r="U221" i="40484"/>
  <c r="P220"/>
  <c r="R220"/>
  <c r="T220"/>
  <c r="V341"/>
  <c r="U341"/>
  <c r="V159"/>
  <c r="I28" i="7" s="1"/>
  <c r="V228" i="40484"/>
  <c r="I30" i="7" s="1"/>
  <c r="V342" i="40484"/>
  <c r="I20" i="7" s="1"/>
  <c r="S221" i="40484"/>
  <c r="Q888" i="3764"/>
  <c r="Q890" s="1"/>
  <c r="O989"/>
  <c r="J238"/>
  <c r="I364"/>
  <c r="J364" s="1"/>
  <c r="S552"/>
  <c r="Q552"/>
  <c r="Q678"/>
  <c r="S678"/>
  <c r="J779"/>
  <c r="I781"/>
  <c r="J781" s="1"/>
  <c r="Q685"/>
  <c r="S685"/>
  <c r="E31" i="7"/>
  <c r="G31" s="1"/>
  <c r="U346" i="40484"/>
  <c r="S396"/>
  <c r="U396"/>
  <c r="E38" i="7"/>
  <c r="G38" s="1"/>
  <c r="S364" i="3764"/>
  <c r="M73" i="40484"/>
  <c r="S73"/>
  <c r="S72"/>
  <c r="U72"/>
  <c r="Q781" i="3764"/>
  <c r="Q424"/>
  <c r="T361"/>
  <c r="R361" s="1"/>
  <c r="Q361" s="1"/>
  <c r="T681"/>
  <c r="I40" i="7" s="1"/>
  <c r="R60" i="3764"/>
  <c r="R890"/>
  <c r="I494"/>
  <c r="J494" s="1"/>
  <c r="J492"/>
  <c r="I681"/>
  <c r="J681" s="1"/>
  <c r="J679"/>
  <c r="J686"/>
  <c r="I688"/>
  <c r="J688" s="1"/>
  <c r="U49" i="40484"/>
  <c r="E12" i="7"/>
  <c r="G12" s="1"/>
  <c r="S49" i="40484"/>
  <c r="Q156" i="3764"/>
  <c r="Q155"/>
  <c r="U147" i="40484"/>
  <c r="S147"/>
  <c r="M158"/>
  <c r="S158"/>
  <c r="S345"/>
  <c r="U345"/>
  <c r="E32" i="7"/>
  <c r="G32" s="1"/>
  <c r="U400" i="40484"/>
  <c r="S400"/>
  <c r="E39" i="7"/>
  <c r="G39" s="1"/>
  <c r="S494" i="3764"/>
  <c r="C51" i="7"/>
  <c r="Q362" i="3764"/>
  <c r="Q494"/>
  <c r="V345" i="40484"/>
  <c r="D49" i="7"/>
  <c r="S447" i="40484"/>
  <c r="E22" i="7"/>
  <c r="G22" s="1"/>
  <c r="U447" i="40484"/>
  <c r="J987" i="3764"/>
  <c r="I989"/>
  <c r="J989" s="1"/>
  <c r="H49" i="7"/>
  <c r="B49"/>
  <c r="G49" s="1"/>
  <c r="S361" i="3764"/>
  <c r="Q238"/>
  <c r="Q364" s="1"/>
  <c r="Q237"/>
  <c r="S76" i="40484"/>
  <c r="U76"/>
  <c r="E27" i="7"/>
  <c r="G27" s="1"/>
  <c r="V188" i="40484"/>
  <c r="V189"/>
  <c r="I17" i="7" s="1"/>
  <c r="U189" i="40484"/>
  <c r="S189"/>
  <c r="E17" i="7"/>
  <c r="G17" s="1"/>
  <c r="M197" i="40484"/>
  <c r="S197"/>
  <c r="M228"/>
  <c r="S228"/>
  <c r="H42" i="7"/>
  <c r="I50"/>
  <c r="V396" i="40484"/>
  <c r="I21" i="7" s="1"/>
  <c r="Q681" i="3764"/>
  <c r="D52" i="7"/>
  <c r="C52"/>
  <c r="I49"/>
  <c r="E19"/>
  <c r="G19" s="1"/>
  <c r="S259" i="40484"/>
  <c r="U259"/>
  <c r="D51" i="7"/>
  <c r="H50"/>
  <c r="E50"/>
  <c r="G50" s="1"/>
  <c r="V48" i="40484"/>
  <c r="V49"/>
  <c r="I12" i="7" s="1"/>
  <c r="V148" i="40484"/>
  <c r="I16" i="7" s="1"/>
  <c r="V147" i="40484"/>
  <c r="M395"/>
  <c r="S395"/>
  <c r="S679" i="3764"/>
  <c r="R681"/>
  <c r="P364"/>
  <c r="V197" i="40484"/>
  <c r="I29" i="7" s="1"/>
  <c r="V221" i="40484"/>
  <c r="I18" i="7" s="1"/>
  <c r="S346" i="40484"/>
  <c r="R989" i="3764" l="1"/>
  <c r="E44" i="7" s="1"/>
  <c r="G44" s="1"/>
  <c r="Q989" i="3764"/>
  <c r="E42" i="7"/>
  <c r="G42" s="1"/>
  <c r="S781" i="3764"/>
  <c r="S220" i="40484"/>
  <c r="U220"/>
  <c r="V52"/>
  <c r="V72" s="1"/>
  <c r="E36" i="7"/>
  <c r="G36" s="1"/>
  <c r="S60" i="3764"/>
  <c r="E43" i="7"/>
  <c r="G43" s="1"/>
  <c r="S890" i="3764"/>
  <c r="S681"/>
  <c r="E40" i="7"/>
  <c r="G40" s="1"/>
  <c r="H51"/>
  <c r="E51"/>
  <c r="G51" s="1"/>
  <c r="S989" i="3764" l="1"/>
  <c r="J1098"/>
  <c r="S1098"/>
  <c r="S1100"/>
  <c r="J1100" l="1"/>
</calcChain>
</file>

<file path=xl/comments1.xml><?xml version="1.0" encoding="utf-8"?>
<comments xmlns="http://schemas.openxmlformats.org/spreadsheetml/2006/main">
  <authors>
    <author>Shelley Robshaw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Shelley Robshaw:</t>
        </r>
        <r>
          <rPr>
            <sz val="8"/>
            <color indexed="81"/>
            <rFont val="Tahoma"/>
            <family val="2"/>
          </rPr>
          <t xml:space="preserve">
Deducted $43,900, portion of North Henn Gen Ed Arts Board processed as payment, not appropriation reduction. 
</t>
        </r>
      </text>
    </comment>
  </commentList>
</comments>
</file>

<file path=xl/sharedStrings.xml><?xml version="1.0" encoding="utf-8"?>
<sst xmlns="http://schemas.openxmlformats.org/spreadsheetml/2006/main" count="6860" uniqueCount="1761">
  <si>
    <t>Minneapolis TC</t>
  </si>
  <si>
    <t>Walkway</t>
  </si>
  <si>
    <t>Wilmar</t>
  </si>
  <si>
    <t>Shops</t>
  </si>
  <si>
    <t>Roof Improvement</t>
  </si>
  <si>
    <t>Brainerd TC</t>
  </si>
  <si>
    <t>Tanks</t>
  </si>
  <si>
    <t>Meat School</t>
  </si>
  <si>
    <t>Asbestos Abatement</t>
  </si>
  <si>
    <t>Total 1994 TC HEAPR Projects</t>
  </si>
  <si>
    <t>1996 HEAPR Projects</t>
  </si>
  <si>
    <t>HVAC Upgrades</t>
  </si>
  <si>
    <t>Minneapolis CC</t>
  </si>
  <si>
    <t>HVAC</t>
  </si>
  <si>
    <t>Air Quality Improvements</t>
  </si>
  <si>
    <t>Red Wing TC</t>
  </si>
  <si>
    <t>Partial Roof Replacement</t>
  </si>
  <si>
    <t>Anoka/Henn TC</t>
  </si>
  <si>
    <t>Emergency Roof Patch</t>
  </si>
  <si>
    <t>Sewer &amp; Water Horticulture</t>
  </si>
  <si>
    <t>Eveleth TC</t>
  </si>
  <si>
    <t>Roof Replacement</t>
  </si>
  <si>
    <t>Roof Repairs</t>
  </si>
  <si>
    <t>Mpls CC &amp; TC</t>
  </si>
  <si>
    <t xml:space="preserve">Mpls  </t>
  </si>
  <si>
    <t>HVAUpgrades</t>
  </si>
  <si>
    <t>Inver Hills</t>
  </si>
  <si>
    <t>Library Life Safety</t>
  </si>
  <si>
    <t>Parking Lot Light</t>
  </si>
  <si>
    <t>Chemistry Labs Ventilation</t>
  </si>
  <si>
    <t xml:space="preserve">2007 REVENUE FUND PROJECTS </t>
  </si>
  <si>
    <t>Bemidji BSU</t>
  </si>
  <si>
    <t>Linden Hall Renovation</t>
  </si>
  <si>
    <t>0070</t>
  </si>
  <si>
    <t>Wellness Center</t>
  </si>
  <si>
    <t>Eden Prairie</t>
  </si>
  <si>
    <t>Fire Alarm System Upgrade</t>
  </si>
  <si>
    <t>Energy Mngmnt to Academic Bldgs</t>
  </si>
  <si>
    <t>Riverland  CC/TC</t>
  </si>
  <si>
    <t>Austin TC</t>
  </si>
  <si>
    <t>Code Compliance/Fire Safety</t>
  </si>
  <si>
    <t>Intl Falls</t>
  </si>
  <si>
    <t>Supplement Boiler Replcmnt</t>
  </si>
  <si>
    <t>Parking Lot</t>
  </si>
  <si>
    <t>Building Electrical Distribution</t>
  </si>
  <si>
    <t>Willmar TC</t>
  </si>
  <si>
    <t>HVAC,Fire Protection, Fire Code</t>
  </si>
  <si>
    <t>Kiehl Hall Roof Replacement</t>
  </si>
  <si>
    <t>Fire protection</t>
  </si>
  <si>
    <t>Winona TC</t>
  </si>
  <si>
    <t>Paint Booth Replacement</t>
  </si>
  <si>
    <t>Gasoline Cleanup</t>
  </si>
  <si>
    <t>Title IX,Soccer,Softball Fields</t>
  </si>
  <si>
    <t>Pipestone TC</t>
  </si>
  <si>
    <t>HVAC/Fire Code/Electrical</t>
  </si>
  <si>
    <t>NWTC</t>
  </si>
  <si>
    <t>Detroit Lakes TC</t>
  </si>
  <si>
    <t>Heat Exchange</t>
  </si>
  <si>
    <t>Moorhead TC</t>
  </si>
  <si>
    <t>Parking Lot Lighting</t>
  </si>
  <si>
    <t>Granite Falls</t>
  </si>
  <si>
    <t>Infrastructure</t>
  </si>
  <si>
    <t>Fire Alarm</t>
  </si>
  <si>
    <t>2003 HEAPR - Delegated Projects</t>
  </si>
  <si>
    <t>2003 HEAPR Delegated Total</t>
  </si>
  <si>
    <t>2003 HEAPR GRAND TOTAL</t>
  </si>
  <si>
    <t>Misc HEAPR</t>
  </si>
  <si>
    <t>HVAC/Partial Roof</t>
  </si>
  <si>
    <t>Roof &amp; Tuckpointing</t>
  </si>
  <si>
    <t>Dental Clinic Code Compliance</t>
  </si>
  <si>
    <t>Library Cooling Tower Project</t>
  </si>
  <si>
    <t>White Bear Lk</t>
  </si>
  <si>
    <t>Telecommunications</t>
  </si>
  <si>
    <t>Sattgast Hall HVAC</t>
  </si>
  <si>
    <t>Somsen Hall/Repair Main Entrance</t>
  </si>
  <si>
    <t>Worthington CC</t>
  </si>
  <si>
    <t>Gym Floor</t>
  </si>
  <si>
    <t>Mpls</t>
  </si>
  <si>
    <t>Aviation Roof</t>
  </si>
  <si>
    <t>Waage Theater Project</t>
  </si>
  <si>
    <t>Vermilion CC</t>
  </si>
  <si>
    <t xml:space="preserve">Wadena TC </t>
  </si>
  <si>
    <t>Mpls TC</t>
  </si>
  <si>
    <t>Medical Tech Lab Upgrades</t>
  </si>
  <si>
    <t>Window Rplcmnt/HVAC Upgrds</t>
  </si>
  <si>
    <t>Willmar CC</t>
  </si>
  <si>
    <t>Roof Replacement Fine Arts</t>
  </si>
  <si>
    <t>Brainerd CC</t>
  </si>
  <si>
    <t>Wood Gym Floor Replacement</t>
  </si>
  <si>
    <t>Waage Building Reroof</t>
  </si>
  <si>
    <t>Mesabi TC</t>
  </si>
  <si>
    <t>Bemidji TC</t>
  </si>
  <si>
    <t>So Central</t>
  </si>
  <si>
    <t>Rochester CC</t>
  </si>
  <si>
    <t>Theater Roof Replacement</t>
  </si>
  <si>
    <t>Anoka Ramsey CC</t>
  </si>
  <si>
    <t>Roof Replacement B/T</t>
  </si>
  <si>
    <t>Roof Repair</t>
  </si>
  <si>
    <t>Transportation Shop Ventilation</t>
  </si>
  <si>
    <t>Austin CC</t>
  </si>
  <si>
    <t>Fire Alarm System Replacement</t>
  </si>
  <si>
    <t>Roof</t>
  </si>
  <si>
    <t>E Grand Forks</t>
  </si>
  <si>
    <t>Anoka Ramsey</t>
  </si>
  <si>
    <t>Cambridge CC</t>
  </si>
  <si>
    <t>Roof Repair/Main Entrance</t>
  </si>
  <si>
    <t>Canby TC</t>
  </si>
  <si>
    <t>Pasteur Hall Roof</t>
  </si>
  <si>
    <t>Pasteur Hall Reroof</t>
  </si>
  <si>
    <t>Asbestos Removal</t>
  </si>
  <si>
    <t>Fine Arts Reroofing</t>
  </si>
  <si>
    <t>Hibbing CC</t>
  </si>
  <si>
    <t>Heating Plant Improvements</t>
  </si>
  <si>
    <t>Addtl Fund Window Replace</t>
  </si>
  <si>
    <t>System Office Contingency</t>
  </si>
  <si>
    <t>Total 1996 HEAPR Projects</t>
  </si>
  <si>
    <t xml:space="preserve">Moorhead SU </t>
  </si>
  <si>
    <t>General Repairs - Nemzek Hall</t>
  </si>
  <si>
    <t>Gen Repairs &amp; Imprvmnts Cntr for Arts</t>
  </si>
  <si>
    <t>Design &amp; Const of a Central elect Dist</t>
  </si>
  <si>
    <t>Central Chiller Plant dsgn (Phs I const)</t>
  </si>
  <si>
    <t>Replace Roof  Livingston Lord Library</t>
  </si>
  <si>
    <t>Construct clsrm rplcmnt (W Campus)</t>
  </si>
  <si>
    <t>Replace Roof (Nemzek Hall)</t>
  </si>
  <si>
    <t>Replace roof Center for Arts</t>
  </si>
  <si>
    <t>Nemzek Hall Roof Area "C"</t>
  </si>
  <si>
    <t>Nemzek Hall Roof Area "B"</t>
  </si>
  <si>
    <t>Center for Arts roof area "B"</t>
  </si>
  <si>
    <t>Center for Arts roof area "D"</t>
  </si>
  <si>
    <t>Nemzek Hall Roof Area "D2"</t>
  </si>
  <si>
    <t>1998 HEAPR Line Item Total</t>
  </si>
  <si>
    <t>Replace Roof on A &amp; B wing</t>
  </si>
  <si>
    <t>New Roof Halenbeck Hall</t>
  </si>
  <si>
    <t>Phase IV Reroofing</t>
  </si>
  <si>
    <t>Laurentian Eveleth</t>
  </si>
  <si>
    <t>Eveleth</t>
  </si>
  <si>
    <t>New South Roof Entrance Enclosure</t>
  </si>
  <si>
    <t>Phase II Reroofing</t>
  </si>
  <si>
    <t>South Central</t>
  </si>
  <si>
    <t>Roof rplcmnt (A,B &amp; C Bldg)/Chiller</t>
  </si>
  <si>
    <t>Physical Educ Complex Roof Rplcmnt</t>
  </si>
  <si>
    <t>New Roof Administrative Services</t>
  </si>
  <si>
    <t>Roof rplcmnt, Fine Arts/camp cntr bldg</t>
  </si>
  <si>
    <t>Minneapolis TC &amp; CC</t>
  </si>
  <si>
    <t xml:space="preserve">Minneapolis </t>
  </si>
  <si>
    <t>Roof Replacement D</t>
  </si>
  <si>
    <t>Phase III Reroofing</t>
  </si>
  <si>
    <t>Roof Replacement C</t>
  </si>
  <si>
    <t>New Roof Eastman Hall</t>
  </si>
  <si>
    <t>Itasca</t>
  </si>
  <si>
    <t>Roof Replacement Wilson Hall</t>
  </si>
  <si>
    <t>Replace roof in I-Wing</t>
  </si>
  <si>
    <t>New Roof Ritchie Auditorium</t>
  </si>
  <si>
    <t>Replace Roof</t>
  </si>
  <si>
    <t>Roof Replacement Wells</t>
  </si>
  <si>
    <t>Deputy Hall Roof Replacement</t>
  </si>
  <si>
    <t>Roof Replacement HC</t>
  </si>
  <si>
    <t>New roof ECC</t>
  </si>
  <si>
    <t>Roof Replacement Aviation</t>
  </si>
  <si>
    <t>Fond du Lac</t>
  </si>
  <si>
    <t>Minnesota West</t>
  </si>
  <si>
    <t>Worthington</t>
  </si>
  <si>
    <t>Normandale</t>
  </si>
  <si>
    <t>HVAC Asbestos Removal</t>
  </si>
  <si>
    <t>Maintenance Bldg roof area B</t>
  </si>
  <si>
    <t>Roof Replacement HC/C</t>
  </si>
  <si>
    <t xml:space="preserve">Minnesota West </t>
  </si>
  <si>
    <t>Reroof bldg 300</t>
  </si>
  <si>
    <t>Roof on Carpentry Framing Shop</t>
  </si>
  <si>
    <t xml:space="preserve">Fergus Falls </t>
  </si>
  <si>
    <t>Replace Roof Admin Bldg</t>
  </si>
  <si>
    <t>Wadena</t>
  </si>
  <si>
    <t>Roof Repair D-1</t>
  </si>
  <si>
    <t>Laurentian Virginia</t>
  </si>
  <si>
    <t>Virginia</t>
  </si>
  <si>
    <t>Install New Roof - Gym</t>
  </si>
  <si>
    <t>Owens Hall roof Area B</t>
  </si>
  <si>
    <t>Roof rplcmnt Cmptr &amp; Reprgrphcs Cntr</t>
  </si>
  <si>
    <t>Replace Roof Clg Serv Actvt Hllwy</t>
  </si>
  <si>
    <t>Replace Pasteur Hall Roof</t>
  </si>
  <si>
    <t>Replace College Center Roof</t>
  </si>
  <si>
    <t>Roof Survey Consulting</t>
  </si>
  <si>
    <t>UST/AST</t>
  </si>
  <si>
    <t>Tech Clg</t>
  </si>
  <si>
    <t>UST/AST Design Completion</t>
  </si>
  <si>
    <t xml:space="preserve">Systemwide </t>
  </si>
  <si>
    <t>Reserve</t>
  </si>
  <si>
    <t>1998 HEAPR Sytem Office Projects Total</t>
  </si>
  <si>
    <t>1998 HEAPR - Delegated Projects</t>
  </si>
  <si>
    <t>Trafton HVAC upgrade</t>
  </si>
  <si>
    <t>Fire protection &amp; Life safety</t>
  </si>
  <si>
    <t>Riverland Austin</t>
  </si>
  <si>
    <t>Rplc HVAC, instll fire sprnkrs W bldg</t>
  </si>
  <si>
    <t>Repair/upgrd tunnel/heating/cooling dist</t>
  </si>
  <si>
    <t>SWSU</t>
  </si>
  <si>
    <t>Improve for air quality in SS</t>
  </si>
  <si>
    <t>Chiller</t>
  </si>
  <si>
    <t>Replace utility tunnel steam pipe Supports</t>
  </si>
  <si>
    <t>Install emergency generator</t>
  </si>
  <si>
    <t>Campus Security &amp; Card reader ph 1</t>
  </si>
  <si>
    <t>Elevator maint &amp; codes compliance</t>
  </si>
  <si>
    <t>MSU, Moorhead</t>
  </si>
  <si>
    <t>Kise Renovation</t>
  </si>
  <si>
    <t>Replace Elevator TC2,TC3,TC4</t>
  </si>
  <si>
    <t>Campus Asbestos Abatement</t>
  </si>
  <si>
    <t>Deputy Hall Tuckpointing</t>
  </si>
  <si>
    <t>Bldg Egress Emerg lighting pwr distrib</t>
  </si>
  <si>
    <t xml:space="preserve">Anoka Ramsey </t>
  </si>
  <si>
    <t>Rplc septic syst/well water w/city sewer</t>
  </si>
  <si>
    <t>Replace Boiler and Relocate</t>
  </si>
  <si>
    <t>Rplc chillers in Weld and Lommen Halls</t>
  </si>
  <si>
    <t>Tunnel Waterproofing</t>
  </si>
  <si>
    <t>Armstrong Hall Asb Abate &amp; Renewal</t>
  </si>
  <si>
    <t>Restroom Renov for ADA code compl</t>
  </si>
  <si>
    <t>Dakota TC</t>
  </si>
  <si>
    <t>Main Bldg air handling repairs</t>
  </si>
  <si>
    <t>Boiler replacement project</t>
  </si>
  <si>
    <t>Repair/Replace Steam Piping</t>
  </si>
  <si>
    <t xml:space="preserve">Laurentian </t>
  </si>
  <si>
    <t>Recondition all HVAC systems</t>
  </si>
  <si>
    <t>Tuckpoint &amp; window rplc clg ctr/Sci/Lib</t>
  </si>
  <si>
    <t>Replace Elevator HC 11</t>
  </si>
  <si>
    <t>Renovate Gym</t>
  </si>
  <si>
    <t>Replace Elevator CB08</t>
  </si>
  <si>
    <t>Storm sewer connection-gym/theatre</t>
  </si>
  <si>
    <t xml:space="preserve">Hennepin TC </t>
  </si>
  <si>
    <t>Both Campuses</t>
  </si>
  <si>
    <t>Tuckpointing</t>
  </si>
  <si>
    <t>Sprinkler system installation</t>
  </si>
  <si>
    <t xml:space="preserve">Ridgewater </t>
  </si>
  <si>
    <t>Int signage in tech portion per ada reqs</t>
  </si>
  <si>
    <t>Install Sawdust collector</t>
  </si>
  <si>
    <t>Heating Plant Project</t>
  </si>
  <si>
    <t>Install water shut off valves TC</t>
  </si>
  <si>
    <t>Air Condition student center</t>
  </si>
  <si>
    <t>Replace old wndws with energy effic</t>
  </si>
  <si>
    <t>Replace HVAC Equipment</t>
  </si>
  <si>
    <t>Install secrty cameras for stdnt housing</t>
  </si>
  <si>
    <t>Sec lghts, prkng lot lghtng &amp; alarm syst</t>
  </si>
  <si>
    <t>Handicapped Access</t>
  </si>
  <si>
    <t>Fire alarm system for hearing impaired</t>
  </si>
  <si>
    <t>Fuel Oil Tank Repair</t>
  </si>
  <si>
    <t xml:space="preserve">Capital </t>
  </si>
  <si>
    <t xml:space="preserve">HEAPR </t>
  </si>
  <si>
    <t>Revenue Fund</t>
  </si>
  <si>
    <t>Automatic door openers 16 ext, 4 int</t>
  </si>
  <si>
    <t>Install Security/PA systems  Aviation</t>
  </si>
  <si>
    <t>Grand Forks</t>
  </si>
  <si>
    <t>Modification of air quality system</t>
  </si>
  <si>
    <t>Rplc windows w/new energy efficient</t>
  </si>
  <si>
    <t>Hibbing TC &amp; CC</t>
  </si>
  <si>
    <t>Vent exh/environ ctl up-grade Sci/Libr</t>
  </si>
  <si>
    <t>Elevator ADA upgrades C/HCFATC</t>
  </si>
  <si>
    <t>Exterior Safety Measures</t>
  </si>
  <si>
    <t>Door Hardware campuswide</t>
  </si>
  <si>
    <t>Electrical service upgrades Wells</t>
  </si>
  <si>
    <t>Ventilate Donovan Hall</t>
  </si>
  <si>
    <t>Demolition, Selke Field Press Box, Running Track, Tennis Crts</t>
  </si>
  <si>
    <t>Rplc 2 rooftop unit HVAC upgrds(auto)</t>
  </si>
  <si>
    <t xml:space="preserve">Itasca  </t>
  </si>
  <si>
    <t>Air condition Day Care</t>
  </si>
  <si>
    <t>Lift &amp; rem Print shop</t>
  </si>
  <si>
    <t>Rochester TC &amp; CC</t>
  </si>
  <si>
    <t xml:space="preserve">Rochester </t>
  </si>
  <si>
    <t>Exterior Walkway lighting</t>
  </si>
  <si>
    <t>Canby</t>
  </si>
  <si>
    <t>Welding Shop Renovation Design</t>
  </si>
  <si>
    <t>Replace Stoops</t>
  </si>
  <si>
    <t>Theatr Lighting</t>
  </si>
  <si>
    <t>Blown on asb ceiling of welding clsrm</t>
  </si>
  <si>
    <t>Install Parking and emergency lighting</t>
  </si>
  <si>
    <t>Pipestone</t>
  </si>
  <si>
    <t>Asbestos Abatement boiler Room</t>
  </si>
  <si>
    <t>992204-992207</t>
  </si>
  <si>
    <t>Remove overhead door in level floor</t>
  </si>
  <si>
    <t>Rplc 3 rooftop units HVAC upgrds Aviat</t>
  </si>
  <si>
    <t>Replace ceiling tile and shop ceiling fan</t>
  </si>
  <si>
    <t>Door Replacement</t>
  </si>
  <si>
    <t>Rplc Trnsfrmrs/fiber fill cool twrs</t>
  </si>
  <si>
    <t>ADA Code Compl, signs and installation</t>
  </si>
  <si>
    <t>Replace Elevator Main Bldg</t>
  </si>
  <si>
    <t xml:space="preserve">           </t>
  </si>
  <si>
    <t>Luverne Health Care Careers</t>
  </si>
  <si>
    <t>Remodel restroom to ADA Compliance</t>
  </si>
  <si>
    <t>Repair/rplc boiler room water htr piping</t>
  </si>
  <si>
    <t>Minnesota West Canby</t>
  </si>
  <si>
    <t>Replace exterior door</t>
  </si>
  <si>
    <t>Maria Hall Acquisition</t>
  </si>
  <si>
    <t>Upgrade wiring in microcomputer labs</t>
  </si>
  <si>
    <t>New call stations at elevators / ada</t>
  </si>
  <si>
    <t>Upgrade energy management system</t>
  </si>
  <si>
    <t>Foundation Bldg Roof Repair</t>
  </si>
  <si>
    <t>ADA Code compl-hand rails and etc</t>
  </si>
  <si>
    <t>Rmdl tuition windows for accessibility</t>
  </si>
  <si>
    <t>Six hoists with undrgrnd hydraulic rams</t>
  </si>
  <si>
    <t>Roof Drains, Hagen Hall</t>
  </si>
  <si>
    <t>Site Lighting for personal security</t>
  </si>
  <si>
    <t>Energy mgmt system</t>
  </si>
  <si>
    <t>Install automatic door operator</t>
  </si>
  <si>
    <t>Replace 4 AHU's HVAC upgrades TC</t>
  </si>
  <si>
    <t>Detroit Lakes</t>
  </si>
  <si>
    <t>Indoor air quality</t>
  </si>
  <si>
    <t>Replace Telephone System</t>
  </si>
  <si>
    <t xml:space="preserve">2005 REVENUE FUND PROJECTS </t>
  </si>
  <si>
    <t>090-RV5</t>
  </si>
  <si>
    <t>090-SV5</t>
  </si>
  <si>
    <t xml:space="preserve">   2005 Revenue Fund Total</t>
  </si>
  <si>
    <t>OOC</t>
  </si>
  <si>
    <t>Design &amp; Planning</t>
  </si>
  <si>
    <t>Rplc corridor Doors and walls glass</t>
  </si>
  <si>
    <t>Instll one addtnl exit in chem biology labs</t>
  </si>
  <si>
    <t>Nursing, Health Care &amp; LRC Add/Rnv Dsgn, EGF</t>
  </si>
  <si>
    <t>Electrical Power Outage Repair</t>
  </si>
  <si>
    <t>Rplc child care bldg air cond condensing</t>
  </si>
  <si>
    <t>Rep Tunnel Wtr Leak</t>
  </si>
  <si>
    <t>Boiler Retube/Filter</t>
  </si>
  <si>
    <t>Entance Door</t>
  </si>
  <si>
    <t>Boiler Rehab</t>
  </si>
  <si>
    <t>1998 HEAPR GRAND TOTAL</t>
  </si>
  <si>
    <t xml:space="preserve"> Balance</t>
  </si>
  <si>
    <t xml:space="preserve">Free </t>
  </si>
  <si>
    <t xml:space="preserve"> Quarter</t>
  </si>
  <si>
    <t xml:space="preserve"> </t>
  </si>
  <si>
    <t>Tunnel/New Science Bldg</t>
  </si>
  <si>
    <t>Anoka-Ramsey</t>
  </si>
  <si>
    <t xml:space="preserve">Sprinkler System </t>
  </si>
  <si>
    <t>Boiler/Pump Repair</t>
  </si>
  <si>
    <t>Cat5 Technology Wiring</t>
  </si>
  <si>
    <t xml:space="preserve">Inver Hills  </t>
  </si>
  <si>
    <t>Campus Center</t>
  </si>
  <si>
    <t>1440+1518+1533</t>
  </si>
  <si>
    <t>Info and Distance Leqrning</t>
  </si>
  <si>
    <t>Design Library Renovation</t>
  </si>
  <si>
    <t>Total Appropriation</t>
  </si>
  <si>
    <t>Union Asbestos Removal</t>
  </si>
  <si>
    <t>Total Expense</t>
  </si>
  <si>
    <t>Minnesota State Colleges and Universities</t>
  </si>
  <si>
    <t>1994 State University HEAPR Projects</t>
  </si>
  <si>
    <t>1994 Community College HEAPR Projects</t>
  </si>
  <si>
    <t>1994 Technical College HEAPR Projects</t>
  </si>
  <si>
    <t>hide</t>
  </si>
  <si>
    <t>1854+1888</t>
  </si>
  <si>
    <t>Arts</t>
  </si>
  <si>
    <t>System Office Reserve</t>
  </si>
  <si>
    <t>Childcare Roof</t>
  </si>
  <si>
    <t>Riverland TC</t>
  </si>
  <si>
    <t>Electrical Repairs</t>
  </si>
  <si>
    <t>ASB Abate Boiler</t>
  </si>
  <si>
    <t xml:space="preserve">Itasca </t>
  </si>
  <si>
    <t>Marine Motor Shop</t>
  </si>
  <si>
    <t>Bleachers Upgrade</t>
  </si>
  <si>
    <t>New Main Bldg Roof</t>
  </si>
  <si>
    <t>PH1 Sports Complex</t>
  </si>
  <si>
    <t>1866+1887</t>
  </si>
  <si>
    <t>Metropolitan SU</t>
  </si>
  <si>
    <t>Co-Locate</t>
  </si>
  <si>
    <t>1772/1759</t>
  </si>
  <si>
    <t>Vermilion/Virginia</t>
  </si>
  <si>
    <t>Waterproofing Rehab</t>
  </si>
  <si>
    <t>Center for the Arts</t>
  </si>
  <si>
    <t>Replacement Underground Tank</t>
  </si>
  <si>
    <t>South Central TC</t>
  </si>
  <si>
    <t>Network Switching</t>
  </si>
  <si>
    <t>Design/Constr Ped Bridge</t>
  </si>
  <si>
    <t xml:space="preserve">Chiller Repair/Design </t>
  </si>
  <si>
    <t>Roof Design</t>
  </si>
  <si>
    <t>Roof Tie In</t>
  </si>
  <si>
    <t>Ridgewater CC&amp;TC</t>
  </si>
  <si>
    <t>HVAC Repairs</t>
  </si>
  <si>
    <t xml:space="preserve">Moorhead </t>
  </si>
  <si>
    <t>2000 HEAPR - Line Item Projects</t>
  </si>
  <si>
    <t>Athletic Facilities Repairs</t>
  </si>
  <si>
    <t>HVAC Modifications Phase II</t>
  </si>
  <si>
    <t>Emergency Boiler Rplc &amp; Repair</t>
  </si>
  <si>
    <t>2000 HEAPR Line Item Total</t>
  </si>
  <si>
    <t>2000 HEAPR - System Office Projects</t>
  </si>
  <si>
    <t xml:space="preserve">Central Lakes </t>
  </si>
  <si>
    <t>Partial Reroofing, Area H</t>
  </si>
  <si>
    <t>Reroofing Area A, Staples</t>
  </si>
  <si>
    <t>Roof Replacement Area B</t>
  </si>
  <si>
    <t>Roof Replacement/Water Intrusion</t>
  </si>
  <si>
    <t>Roof Repairs &amp; Rplcmnt Library</t>
  </si>
  <si>
    <t>Reroof "A" Entry &amp; Deck</t>
  </si>
  <si>
    <t>Reroofing, Areas B&amp;F</t>
  </si>
  <si>
    <t>Masonry/Roof Detail Repair</t>
  </si>
  <si>
    <t xml:space="preserve">Laurentian CC&amp;TC </t>
  </si>
  <si>
    <t>Roof Repair/Replacement</t>
  </si>
  <si>
    <t>Reroofing, Area A</t>
  </si>
  <si>
    <t>Roof Replacement, Lommen Hall</t>
  </si>
  <si>
    <t>Roof Replacement, Activities Area A</t>
  </si>
  <si>
    <t>Roof College Center</t>
  </si>
  <si>
    <t>Roof Repairs, Activities Bldg</t>
  </si>
  <si>
    <t>Phase V Reroofing</t>
  </si>
  <si>
    <t>Roof Repairs, Area E/H</t>
  </si>
  <si>
    <t>Roof Repairs, Area B</t>
  </si>
  <si>
    <t>Partial Reroofing</t>
  </si>
  <si>
    <t>MN State, SE Tech</t>
  </si>
  <si>
    <t>Reroofing</t>
  </si>
  <si>
    <t>Reroof Fine Arts &amp; Main</t>
  </si>
  <si>
    <t>Partial Reroofing, Areas M&amp;O</t>
  </si>
  <si>
    <t>Partial Reroofing, Mankato Area E</t>
  </si>
  <si>
    <t>Roof Replacement, Halenbeck</t>
  </si>
  <si>
    <t>Roof Replacement, Areas D&amp;L</t>
  </si>
  <si>
    <t>2000 HEAPR - Delegated Projects</t>
  </si>
  <si>
    <t>Comply W/Indoor Air Quality Standards</t>
  </si>
  <si>
    <t>Roof Replcmnt Avionics</t>
  </si>
  <si>
    <t xml:space="preserve">Bemidji </t>
  </si>
  <si>
    <t>High Voltage System Modifications</t>
  </si>
  <si>
    <t>Exterior Brick Repair</t>
  </si>
  <si>
    <t>Paulacci Water Intrusion Project</t>
  </si>
  <si>
    <t>Moisture Intrusion Project</t>
  </si>
  <si>
    <t>Bleacher Replacement</t>
  </si>
  <si>
    <t>Accessibility Enhancements</t>
  </si>
  <si>
    <t>Elevator Replacement</t>
  </si>
  <si>
    <t>Visual Fire Alarm &amp; Panel Upgrade</t>
  </si>
  <si>
    <t>Fire Alarm &amp; Fire Safety Priority Item</t>
  </si>
  <si>
    <t>Accessible Automatic Doors</t>
  </si>
  <si>
    <t>ADA Restroom Compliance</t>
  </si>
  <si>
    <t>Upgrade Elevator AC-12</t>
  </si>
  <si>
    <t>Canby/Granite Falls</t>
  </si>
  <si>
    <t>C/GF/J/P/W</t>
  </si>
  <si>
    <t>Boiler</t>
  </si>
  <si>
    <t>Daycare Ctr Mold Abatement</t>
  </si>
  <si>
    <t>Brick Tuckpointing</t>
  </si>
  <si>
    <t>HVAC/Electrical Repairs</t>
  </si>
  <si>
    <t>CO2 Detection &amp; Exhaust</t>
  </si>
  <si>
    <t>Chemistry Vent Hoods</t>
  </si>
  <si>
    <t>Fire Sprinkler-Final Phase</t>
  </si>
  <si>
    <t>Chiller Tower Replacement</t>
  </si>
  <si>
    <t>Repair Electrical Syst &amp; Tunnels</t>
  </si>
  <si>
    <t xml:space="preserve">Health Partners Bldg Acquisition </t>
  </si>
  <si>
    <t>Enclose Loading Dock</t>
  </si>
  <si>
    <t>2000 HEAPR Delegated Total</t>
  </si>
  <si>
    <t>2000 HEAPR GRAND TOTAL</t>
  </si>
  <si>
    <t>2000 CAPITAL PROJECTS</t>
  </si>
  <si>
    <t>BSU/Northwest TC</t>
  </si>
  <si>
    <t>Design Clsrm, Offic Bldg, Auditorium</t>
  </si>
  <si>
    <t>Am Indian Hist Museum</t>
  </si>
  <si>
    <t>Technology Lab Bldg</t>
  </si>
  <si>
    <t>Clsrm,Lab,Tech Space</t>
  </si>
  <si>
    <t>Tech/Engineering Bldg</t>
  </si>
  <si>
    <t>Library,Info Tech Ctr, Helland</t>
  </si>
  <si>
    <t>Science Bldg Addtn</t>
  </si>
  <si>
    <t>Gen Ed Bldg, PH II</t>
  </si>
  <si>
    <t>Site Development</t>
  </si>
  <si>
    <t>Library Renovation</t>
  </si>
  <si>
    <t>Remodel Lawrence Hall</t>
  </si>
  <si>
    <t>A&amp;B Wings, HVAC, Boiler</t>
  </si>
  <si>
    <t>992001,992038-46</t>
  </si>
  <si>
    <t>992022,992050-59</t>
  </si>
  <si>
    <t>992003,992060-69</t>
  </si>
  <si>
    <t>992004,992070-79</t>
  </si>
  <si>
    <t>2000 Predesign</t>
  </si>
  <si>
    <t xml:space="preserve">Asbestos Abatement </t>
  </si>
  <si>
    <t>1994 HEAPR GRAND TOTAL</t>
  </si>
  <si>
    <t>992080-89</t>
  </si>
  <si>
    <t>992090-99</t>
  </si>
  <si>
    <t>Skylight Domes</t>
  </si>
  <si>
    <t>992502-992503</t>
  </si>
  <si>
    <t>Carpeting</t>
  </si>
  <si>
    <t>Install Aboveground Storage Tank</t>
  </si>
  <si>
    <t>Athletic Facility Ph I</t>
  </si>
  <si>
    <t xml:space="preserve">   2000 Capital Total</t>
  </si>
  <si>
    <t xml:space="preserve">   1998 Capital Total</t>
  </si>
  <si>
    <t xml:space="preserve">   1997 Capital Total</t>
  </si>
  <si>
    <t xml:space="preserve">   1996 Capital Total</t>
  </si>
  <si>
    <t xml:space="preserve">   1995 Capital Total</t>
  </si>
  <si>
    <t xml:space="preserve">   1994 Capital Total</t>
  </si>
  <si>
    <t>Airport Sewer Project</t>
  </si>
  <si>
    <t>Nelson/Wigley Roof Repair</t>
  </si>
  <si>
    <t>Drainage Repairs</t>
  </si>
  <si>
    <t>Emrgcy Repair Hot Water Supply &amp; Return</t>
  </si>
  <si>
    <t>New Instructional Bldg</t>
  </si>
  <si>
    <t>Student Athl Facilities Ph II</t>
  </si>
  <si>
    <t>Demo &amp; Pkg Facilities</t>
  </si>
  <si>
    <t>Net</t>
  </si>
  <si>
    <t>New Encumb</t>
  </si>
  <si>
    <t xml:space="preserve">% </t>
  </si>
  <si>
    <t>Unliq</t>
  </si>
  <si>
    <t xml:space="preserve">Encumberance </t>
  </si>
  <si>
    <t>New</t>
  </si>
  <si>
    <t>New Lighting</t>
  </si>
  <si>
    <t>Coon Rapids</t>
  </si>
  <si>
    <t>Photo Lab</t>
  </si>
  <si>
    <t>Kitchen Exhaust</t>
  </si>
  <si>
    <t>Frick Hall HVAC</t>
  </si>
  <si>
    <t>Lommen Hall Roof</t>
  </si>
  <si>
    <t>Bansburg Hall Tuckpointing</t>
  </si>
  <si>
    <t>ITS Air Quality</t>
  </si>
  <si>
    <t>Fine Arts Roof</t>
  </si>
  <si>
    <t xml:space="preserve">Security System </t>
  </si>
  <si>
    <t>Staples Roof</t>
  </si>
  <si>
    <t>White Bear Lake</t>
  </si>
  <si>
    <t xml:space="preserve">Roof Rplc, Lommen Hall, Area B. B1, B2 </t>
  </si>
  <si>
    <t xml:space="preserve">Roof Design Bldg D, Area A </t>
  </si>
  <si>
    <t>Warehouse Roof</t>
  </si>
  <si>
    <t>Boiler Repair</t>
  </si>
  <si>
    <t>Minnesota State CTC</t>
  </si>
  <si>
    <t>MSCSETC</t>
  </si>
  <si>
    <t>Entrance Door Canopy</t>
  </si>
  <si>
    <t>Roof Predesign</t>
  </si>
  <si>
    <t>992034-36</t>
  </si>
  <si>
    <t>602002-10</t>
  </si>
  <si>
    <t>181317, 181324</t>
  </si>
  <si>
    <t>881008-9</t>
  </si>
  <si>
    <t>992102-07</t>
  </si>
  <si>
    <t>Bemidji SU/NTC</t>
  </si>
  <si>
    <t>MSU, Mankato</t>
  </si>
  <si>
    <t xml:space="preserve">MSU, Mankato </t>
  </si>
  <si>
    <t xml:space="preserve">MSU Moorhead </t>
  </si>
  <si>
    <t>NE Higher Ed District</t>
  </si>
  <si>
    <t>Consolidation Ph II</t>
  </si>
  <si>
    <t>Repairs, Demo</t>
  </si>
  <si>
    <t>Dental Equipment</t>
  </si>
  <si>
    <t>Furn &amp; Equipment</t>
  </si>
  <si>
    <t>Bleachers</t>
  </si>
  <si>
    <t>Tornado Roof Damage</t>
  </si>
  <si>
    <t>992166-566</t>
  </si>
  <si>
    <t>Nemzek/King Roof D</t>
  </si>
  <si>
    <t>King Biology Roof Design</t>
  </si>
  <si>
    <t xml:space="preserve">Rainy River </t>
  </si>
  <si>
    <t>Replace Water Main</t>
  </si>
  <si>
    <t>Rplc Roof Lommen Hall, Area B,B1,B2</t>
  </si>
  <si>
    <t>Roof Design King Hall</t>
  </si>
  <si>
    <t>Science Bldg Asbestos Abatement</t>
  </si>
  <si>
    <t>992065-66</t>
  </si>
  <si>
    <t>Minne Hall HVAC</t>
  </si>
  <si>
    <t>1998 Line Item HEAPR Projects</t>
  </si>
  <si>
    <t>1998 HEAPR System Office Projects</t>
  </si>
  <si>
    <t>1998 HEAPR Delegated Projects</t>
  </si>
  <si>
    <t>Emergency Roof Repairs</t>
  </si>
  <si>
    <t>Expenditures</t>
  </si>
  <si>
    <t xml:space="preserve">Area I Roof Replacement </t>
  </si>
  <si>
    <t>Renovate Administrative Spaces</t>
  </si>
  <si>
    <t>Exp %</t>
  </si>
  <si>
    <t>Technology Equipment</t>
  </si>
  <si>
    <t>Remodeling, Site Imp.</t>
  </si>
  <si>
    <t>Science Facility Design</t>
  </si>
  <si>
    <t>Gen Repairs Livingston Lord Library</t>
  </si>
  <si>
    <t>%</t>
  </si>
  <si>
    <t>Ridgewater College</t>
  </si>
  <si>
    <t>NE Higher Ed Dist</t>
  </si>
  <si>
    <t>Multi-Function Paging &amp; Notification System</t>
  </si>
  <si>
    <t>Fir Alarm &amp; Fire Detection</t>
  </si>
  <si>
    <t>Reroof Main Bldg</t>
  </si>
  <si>
    <t xml:space="preserve">Encumb </t>
  </si>
  <si>
    <t>1994 CAPITAL PROJECTS</t>
  </si>
  <si>
    <t xml:space="preserve">Encumb  </t>
  </si>
  <si>
    <t>Systemwide</t>
  </si>
  <si>
    <t>Moving Costs</t>
  </si>
  <si>
    <t>Repairs to Exterior Masonry</t>
  </si>
  <si>
    <t>Health Science Addition</t>
  </si>
  <si>
    <t>Addition/Remodel</t>
  </si>
  <si>
    <t>MSU Moorhead</t>
  </si>
  <si>
    <t>Repairs to Boiler No. 1</t>
  </si>
  <si>
    <t>Storm Damage Repair</t>
  </si>
  <si>
    <t>Desgn Science Facility</t>
  </si>
  <si>
    <t>Design Science Facility</t>
  </si>
  <si>
    <t>881029/881041-46</t>
  </si>
  <si>
    <t>Remodel</t>
  </si>
  <si>
    <t>Lighting/Hardware/Renewal, H,C &amp; T Bldgs</t>
  </si>
  <si>
    <t>Indoor Air Quality</t>
  </si>
  <si>
    <t>Ridgewater C&amp;TC</t>
  </si>
  <si>
    <t>Rof Design</t>
  </si>
  <si>
    <t>Exp</t>
  </si>
  <si>
    <t>Appropriation</t>
  </si>
  <si>
    <t>of Appropriation</t>
  </si>
  <si>
    <t>Emergency Boiler Repair</t>
  </si>
  <si>
    <t xml:space="preserve">Ground Water Intrusion </t>
  </si>
  <si>
    <t>West Campus Roof Repair</t>
  </si>
  <si>
    <t>Chiller Project</t>
  </si>
  <si>
    <t>Library AHU Repairs</t>
  </si>
  <si>
    <t>Air Condition AHU</t>
  </si>
  <si>
    <t>Chiller Replacement</t>
  </si>
  <si>
    <t>HVAC Repairs, Phelps Hall</t>
  </si>
  <si>
    <t>Inver Grove Hts</t>
  </si>
  <si>
    <t>Carkoski Renovation</t>
  </si>
  <si>
    <t>Roof Design Fine Art/Liberal Arts Bldgs</t>
  </si>
  <si>
    <t>Roof Design Area J/K</t>
  </si>
  <si>
    <t>Winona State U</t>
  </si>
  <si>
    <t>Roof Design Maintenance Bldg</t>
  </si>
  <si>
    <t>Roof Design Area B</t>
  </si>
  <si>
    <t>Roof Design Main Building</t>
  </si>
  <si>
    <t>Roof Design Wigley</t>
  </si>
  <si>
    <t>Roof Designs: King Biology, Hagen Hall, Lommen, Lord Library, Mtnc Bldg</t>
  </si>
  <si>
    <t>Rochester C&amp;TC</t>
  </si>
  <si>
    <t>Internal Roads</t>
  </si>
  <si>
    <t>0000</t>
  </si>
  <si>
    <t>037301</t>
  </si>
  <si>
    <t>Horticulture Building</t>
  </si>
  <si>
    <t>Dental Clinic</t>
  </si>
  <si>
    <t>Integration</t>
  </si>
  <si>
    <t xml:space="preserve">Anoka </t>
  </si>
  <si>
    <t>087300</t>
  </si>
  <si>
    <t>DOA Energy Assistance</t>
  </si>
  <si>
    <t>087305</t>
  </si>
  <si>
    <t>Building Safety &amp; Systems</t>
  </si>
  <si>
    <t>Concrete &amp; Carpeting</t>
  </si>
  <si>
    <t>Veterinary Technology Kennel</t>
  </si>
  <si>
    <t>Deputy Hall Roof</t>
  </si>
  <si>
    <t>Recreation &amp; Athletic Facility</t>
  </si>
  <si>
    <t>Replace Roof Administration Bldg</t>
  </si>
  <si>
    <t>Bldg 2 Storage Reroof</t>
  </si>
  <si>
    <t>Science Bldg Clsrm Heat</t>
  </si>
  <si>
    <t xml:space="preserve">(1) The final percentage of expeditures will always be great than 100% due to the accruing investment interest </t>
  </si>
  <si>
    <t xml:space="preserve">   2007 Revenue Fund Total</t>
  </si>
  <si>
    <t>Roof Rplcmnt Day Care Bldg</t>
  </si>
  <si>
    <t>Restroom Renovations</t>
  </si>
  <si>
    <t>2002 CAPITAL PROJECTS</t>
  </si>
  <si>
    <t>Clsrm/Technology Bldg</t>
  </si>
  <si>
    <t>Design Interm Space Remodel</t>
  </si>
  <si>
    <t>New Science Bldg</t>
  </si>
  <si>
    <t>Blmgtn</t>
  </si>
  <si>
    <t>Science Remodel Ph 2</t>
  </si>
  <si>
    <t>Science Lab Renovations</t>
  </si>
  <si>
    <t>So Ctrl TC</t>
  </si>
  <si>
    <t>Faribault</t>
  </si>
  <si>
    <t>2002 HEAPR - System Office Projects</t>
  </si>
  <si>
    <t>Replace Roof, Memorial B&amp;C</t>
  </si>
  <si>
    <t>Re-roof Heating Plant B</t>
  </si>
  <si>
    <t>Roof Replacement, Main Area B</t>
  </si>
  <si>
    <t>Roof Replacement, Section A</t>
  </si>
  <si>
    <t>Minneapolis C&amp;TC</t>
  </si>
  <si>
    <t>Roof Replacement, Whitney C,D&amp;E, Helland</t>
  </si>
  <si>
    <t>Utility Plant Boiler #4, Roof Replacement</t>
  </si>
  <si>
    <t>Activities Bldg Roof Replacement Area B</t>
  </si>
  <si>
    <t>Hibbing C&amp;TC</t>
  </si>
  <si>
    <t>Centralized Chiller Plant</t>
  </si>
  <si>
    <t>Chiller Plant Restoration</t>
  </si>
  <si>
    <t>MSC-Southeast TC</t>
  </si>
  <si>
    <t>Northland CTC</t>
  </si>
  <si>
    <t>Riverland CC</t>
  </si>
  <si>
    <t>Child Care Center roof replacement</t>
  </si>
  <si>
    <t>Construct ADA Restrooms</t>
  </si>
  <si>
    <t>North Wall &amp; Windows, Water Intrusion</t>
  </si>
  <si>
    <t>Auditorium/Theatre Safety Repairs</t>
  </si>
  <si>
    <t>Asbestos Abatement/Ceiling &amp; Flooring Replacement/Vent HVAC Balancing</t>
  </si>
  <si>
    <t>Phase 2 Utilities Infrastructure Renewal</t>
  </si>
  <si>
    <t>Re-roofing Areas A, B, B1, C &amp; F</t>
  </si>
  <si>
    <t>Central heating and cooling plant, and Phase 1 ventilation to Fine Arts</t>
  </si>
  <si>
    <t>Electrical Distribution Loop</t>
  </si>
  <si>
    <t>Air handling Units/Ventilation</t>
  </si>
  <si>
    <t>Minne, Maxwell Hall HVAC repairs</t>
  </si>
  <si>
    <t>Warren St. Storm, Sanitary Sewer, and Water Line Replacement</t>
  </si>
  <si>
    <t>Sidewalk Repair</t>
  </si>
  <si>
    <t>Roof - Owens Hall A &amp; B</t>
  </si>
  <si>
    <t xml:space="preserve">East Grand Forks Fire alarm system, smoke detectors, corridor walls, fire rated doors </t>
  </si>
  <si>
    <t>Re-roofing Main, Area G &amp; Airport</t>
  </si>
  <si>
    <t>Partial Re-roofing Areas A, D &amp; G, Winona</t>
  </si>
  <si>
    <t>Spray Booth, Pod 3, Red Wing</t>
  </si>
  <si>
    <t>Roof Replacement, Area F, Pipestone</t>
  </si>
  <si>
    <t>Roof Replacement, Area F, Jackson</t>
  </si>
  <si>
    <t>Design for Major Utility Tunnel, North Campus</t>
  </si>
  <si>
    <t>Ventilation/HVAC ex Boiler Room</t>
  </si>
  <si>
    <t>St. Johns Hall, E 7th St Entrance and Dock</t>
  </si>
  <si>
    <t>Replace Chiller System (design), Eden Prairie</t>
  </si>
  <si>
    <t>Replace Chiller System, Brooklyn Park</t>
  </si>
  <si>
    <t>Design Applied Labs</t>
  </si>
  <si>
    <t>Roof Replacement Ag. Center, Area A</t>
  </si>
  <si>
    <t>Lincoln School Demolition</t>
  </si>
  <si>
    <t>Electrical Loop Expansion North &amp; South Campus</t>
  </si>
  <si>
    <t>Roof Replacement Fine Arts, College Services</t>
  </si>
  <si>
    <t>Austin East HVAC Repairs</t>
  </si>
  <si>
    <t>Faribault Boiler/Steam System Overhaul</t>
  </si>
  <si>
    <t>Faribault Replace electrical switchboard and panel boards</t>
  </si>
  <si>
    <t>Faribault Replace ventilation units</t>
  </si>
  <si>
    <t>Stewart Hall Roof Replacement, Area C</t>
  </si>
  <si>
    <t>Tuckpointing 1984 Addition</t>
  </si>
  <si>
    <t>Roof Rplcmnt, Sections B&amp;F, Brklyn Pk</t>
  </si>
  <si>
    <t>Roof Rplcmnts, Areas A &amp; B, Canby</t>
  </si>
  <si>
    <t>Roof Rplcmnt, B Commons Worthington</t>
  </si>
  <si>
    <t xml:space="preserve">Wilson Roof Rplcmnt Area A, Itasca CC  </t>
  </si>
  <si>
    <t xml:space="preserve">Roof Rplcmnt Sections J &amp; K, Rainy River </t>
  </si>
  <si>
    <t>Compl Rf Rplcmnt, Activities C, D, E, &amp; F</t>
  </si>
  <si>
    <t>Det Lks Re-roofing Proj, DL Rf areas A&amp;B</t>
  </si>
  <si>
    <t xml:space="preserve">Rf Repair Rplcmnt Hutch Main Bldg A &amp; B  </t>
  </si>
  <si>
    <t>Fine Arts Rf Rplcmnt, Ph 1 &amp; 2 tuckpoint</t>
  </si>
  <si>
    <t>Halenbeck Hall Roof Replacement, Area D</t>
  </si>
  <si>
    <t>Maintenance Bldg Roof Rplcmnt Area A</t>
  </si>
  <si>
    <t>Replace Greenhouse</t>
  </si>
  <si>
    <t>Demolition, Vo Tech Villa</t>
  </si>
  <si>
    <t>Re-roof Bansberg</t>
  </si>
  <si>
    <t>Sawdust Hoppers</t>
  </si>
  <si>
    <t>West Road/Maywood Asphalt Overlay</t>
  </si>
  <si>
    <t>Chiller #2 Repair</t>
  </si>
  <si>
    <t>Electrical Repair</t>
  </si>
  <si>
    <t>Fire Sprinkler System - Hort Bldg</t>
  </si>
  <si>
    <t>Burner Controls - Boiler Rm, College Svcs</t>
  </si>
  <si>
    <t>Storm Sewer - East of Gym Bldg</t>
  </si>
  <si>
    <t>Re-roof CC Bldg, C&amp;G Gym</t>
  </si>
  <si>
    <t>Chem/Biology Lab Refurbishment</t>
  </si>
  <si>
    <t>Fire Alarm/Life Safety System</t>
  </si>
  <si>
    <t>Replace Chiller (Not repairable -10% design)</t>
  </si>
  <si>
    <t>Roof Waage Fine Arts</t>
  </si>
  <si>
    <t>Ext Repairs, Fire Alarm, ADA</t>
  </si>
  <si>
    <t>Repair Brick Pavers &amp; Grout-Amphitheater</t>
  </si>
  <si>
    <t>Repair Drywall Cracks-Main Campus Bldg</t>
  </si>
  <si>
    <t>Lighting - Dining Area</t>
  </si>
  <si>
    <t>Energy Management System</t>
  </si>
  <si>
    <t>Armstrong Hall Repair Exterior Masonry</t>
  </si>
  <si>
    <t>Statutory Safety Issues</t>
  </si>
  <si>
    <t>Roof Replacement, D Bldg</t>
  </si>
  <si>
    <t>Roof Replacements (Less Insurance Pmt) Granite Falls</t>
  </si>
  <si>
    <t>HVAC Replacements</t>
  </si>
  <si>
    <t>Sprinklers Pod 1&amp;2</t>
  </si>
  <si>
    <t>Repair Chiller, Lord Library</t>
  </si>
  <si>
    <t>HVAC Owens Hall</t>
  </si>
  <si>
    <t>Roof - King Hall, A&amp;H</t>
  </si>
  <si>
    <t xml:space="preserve">Fine Arts Roof Replacement, Area I </t>
  </si>
  <si>
    <t>Roof Replacement, Daley Area B</t>
  </si>
  <si>
    <t>Bemidji Boiler Repair</t>
  </si>
  <si>
    <t>Replace Fire Alarm System</t>
  </si>
  <si>
    <t>Boiler, Controls &amp; Tank Repairs</t>
  </si>
  <si>
    <t>Fire Restoration</t>
  </si>
  <si>
    <t>Boiler Burner Replacement</t>
  </si>
  <si>
    <t>Replace High Voltage Feeder/Somsen</t>
  </si>
  <si>
    <t>Modernization of Cooling System</t>
  </si>
  <si>
    <t>Roof Repair, Main, Area A</t>
  </si>
  <si>
    <t>Roof - Maint, Area A</t>
  </si>
  <si>
    <t>Roof Only, Nelson Addtn Area A</t>
  </si>
  <si>
    <t>South Central College</t>
  </si>
  <si>
    <t>Roof Replacement-Wigley Hall</t>
  </si>
  <si>
    <t>Main, Area L</t>
  </si>
  <si>
    <t>Comments</t>
  </si>
  <si>
    <t>Encumbrances &amp; Expenditures %</t>
  </si>
  <si>
    <t>Encumbrances &amp; Expenditures</t>
  </si>
  <si>
    <t>HVAC Replacement 100 Wing</t>
  </si>
  <si>
    <t xml:space="preserve">Cost Center </t>
  </si>
  <si>
    <t xml:space="preserve">Cost </t>
  </si>
  <si>
    <t xml:space="preserve">Center </t>
  </si>
  <si>
    <t>Cost</t>
  </si>
  <si>
    <t>Canby Heat only Detectors</t>
  </si>
  <si>
    <t>Jackson Heat only Detectors</t>
  </si>
  <si>
    <t>Storm Water Drainage Dsgn</t>
  </si>
  <si>
    <t>Pipestone Heat only Detectors</t>
  </si>
  <si>
    <t>Worthington Heat only Detectors</t>
  </si>
  <si>
    <t>Fire Alarm Central Monitoring</t>
  </si>
  <si>
    <t>Bklyn Pk Fire Alarm Central Monitoring</t>
  </si>
  <si>
    <t>Det Lks Fire Alarm Central Monitoring</t>
  </si>
  <si>
    <t>Wadena Fire Alarm Central Monitoring</t>
  </si>
  <si>
    <t>Willmar Remodel Fire Alarm</t>
  </si>
  <si>
    <t>Austin Electrical-Fire Syst W Bldg</t>
  </si>
  <si>
    <t>Minnesota West CTC</t>
  </si>
  <si>
    <t>Partial Replacement of Fire Alarm</t>
  </si>
  <si>
    <t>Fire Alarm/Life Safety Upgrades</t>
  </si>
  <si>
    <t>Emergency Electrical Motor Replacement</t>
  </si>
  <si>
    <t>Fire Alarm Replacement, Var. Loc.</t>
  </si>
  <si>
    <t>Debt Service Acct/Capitalized Acct</t>
  </si>
  <si>
    <t>090-RV7</t>
  </si>
  <si>
    <t>090-SV7</t>
  </si>
  <si>
    <t>Partial Replacement of Fire Alarms</t>
  </si>
  <si>
    <t>ADA Restroom Main Bldg</t>
  </si>
  <si>
    <t>HVAC/Ventilation</t>
  </si>
  <si>
    <t>Welding Station Exhaust</t>
  </si>
  <si>
    <t>Fire Protection</t>
  </si>
  <si>
    <t>Mesabi Daycare Roof Replacement Area G</t>
  </si>
  <si>
    <t>Partial Re-roofing-Gym "B"/Links "T"</t>
  </si>
  <si>
    <t>Inver Gr Hts</t>
  </si>
  <si>
    <t>2002 HEAPR - Delegated Projects</t>
  </si>
  <si>
    <t xml:space="preserve">Winona </t>
  </si>
  <si>
    <t xml:space="preserve">St. Paul </t>
  </si>
  <si>
    <t xml:space="preserve">St. Cloud </t>
  </si>
  <si>
    <t>Red Wing</t>
  </si>
  <si>
    <t xml:space="preserve">Hibbing </t>
  </si>
  <si>
    <t>2002 HEAPR Delegated Total</t>
  </si>
  <si>
    <t>2002 HEAPR GRAND TOTAL</t>
  </si>
  <si>
    <t>Int'l Falls</t>
  </si>
  <si>
    <t xml:space="preserve">   2002 Capital Total</t>
  </si>
  <si>
    <t>2002 REVENUE FUND PROJECTS</t>
  </si>
  <si>
    <t>Renovate Lawrence Hall</t>
  </si>
  <si>
    <t>Stateview Apartments</t>
  </si>
  <si>
    <t>Comstock HVAC</t>
  </si>
  <si>
    <t>0073</t>
  </si>
  <si>
    <t>0071</t>
  </si>
  <si>
    <t>0072</t>
  </si>
  <si>
    <t>Horticulture Addition</t>
  </si>
  <si>
    <t xml:space="preserve"> Contingency-New Science Bldg</t>
  </si>
  <si>
    <t xml:space="preserve">Contingency-New Science Bldg </t>
  </si>
  <si>
    <t xml:space="preserve">Contingency-Science Remodel Ph 2 </t>
  </si>
  <si>
    <t xml:space="preserve">Contingency-Consolidation Remodel Ph 2 </t>
  </si>
  <si>
    <t xml:space="preserve">Contingency-Clsrm/Technology Bldg </t>
  </si>
  <si>
    <t>Science Lab Renovation</t>
  </si>
  <si>
    <t xml:space="preserve">   2000 Other Funding</t>
  </si>
  <si>
    <t xml:space="preserve">   1998 Other Funding</t>
  </si>
  <si>
    <t xml:space="preserve">   1996 Other Funding</t>
  </si>
  <si>
    <t>Fine Arts Bldg Roof</t>
  </si>
  <si>
    <t>Building Envelopes</t>
  </si>
  <si>
    <t>Consolid Remodel Ph I</t>
  </si>
  <si>
    <t>Science Building</t>
  </si>
  <si>
    <t>037120</t>
  </si>
  <si>
    <t>998054-56</t>
  </si>
  <si>
    <t>Albert Lea</t>
  </si>
  <si>
    <t>Albert Lea Fire &amp; Smoke Detectors</t>
  </si>
  <si>
    <t>MSCST</t>
  </si>
  <si>
    <t>MinnesotaWest</t>
  </si>
  <si>
    <t>All</t>
  </si>
  <si>
    <t>Contingency-Science Lab Renovation</t>
  </si>
  <si>
    <t>200008-200058</t>
  </si>
  <si>
    <t>871300-871407</t>
  </si>
  <si>
    <t>590005/690006/710037</t>
  </si>
  <si>
    <t>100830-100890</t>
  </si>
  <si>
    <t>992203-992208</t>
  </si>
  <si>
    <t>992146-446</t>
  </si>
  <si>
    <t xml:space="preserve">   2002 Other Funding</t>
  </si>
  <si>
    <t>Tornado Insurance</t>
  </si>
  <si>
    <t>Mesabi Fire Alarm &amp; Panel Upgrade</t>
  </si>
  <si>
    <t>037300</t>
  </si>
  <si>
    <t>092067</t>
  </si>
  <si>
    <t>Activities Roof</t>
  </si>
  <si>
    <t>Preoffering Premium</t>
  </si>
  <si>
    <t>Albert Lea HVAC Repairs</t>
  </si>
  <si>
    <t>Building Demolition</t>
  </si>
  <si>
    <t>087021</t>
  </si>
  <si>
    <t>High Voltage System Repairs</t>
  </si>
  <si>
    <t>Fire Detection and Protection Upgrades</t>
  </si>
  <si>
    <t>Water Infiltration</t>
  </si>
  <si>
    <t>All Campuses</t>
  </si>
  <si>
    <t>0075</t>
  </si>
  <si>
    <t>Student Union Renovation</t>
  </si>
  <si>
    <t>Residence Hall</t>
  </si>
  <si>
    <t>Design for next phase</t>
  </si>
  <si>
    <t>Gage Deficiency Reduction</t>
  </si>
  <si>
    <t>Union Replace Roof</t>
  </si>
  <si>
    <t>Air Condition/AHU</t>
  </si>
  <si>
    <t>Nelson Hall HVAC Design</t>
  </si>
  <si>
    <t>995203-04</t>
  </si>
  <si>
    <t>995003-09</t>
  </si>
  <si>
    <t>760001-760007</t>
  </si>
  <si>
    <t>Proj Info</t>
  </si>
  <si>
    <t xml:space="preserve">&amp; Rptg </t>
  </si>
  <si>
    <t>Sheet Ret</t>
  </si>
  <si>
    <t>X</t>
  </si>
  <si>
    <t>Gen Ed Bldg/CLA Tech Eqpt</t>
  </si>
  <si>
    <t>Backup Generators</t>
  </si>
  <si>
    <t>Student Svcs Addition</t>
  </si>
  <si>
    <t>Advance Design</t>
  </si>
  <si>
    <t>Advance Roof Design, East Campus Area G</t>
  </si>
  <si>
    <t>037410</t>
  </si>
  <si>
    <t>Southwest Mn SU</t>
  </si>
  <si>
    <t>Anoka TC</t>
  </si>
  <si>
    <t>Eveleth Cooling Units</t>
  </si>
  <si>
    <t>Virginia Bldg Automation System</t>
  </si>
  <si>
    <t>Heintz Center Asbestos Abatement</t>
  </si>
  <si>
    <t>Wieking Center Classroom Auditorium</t>
  </si>
  <si>
    <t>HVAC Replacement, Brooklyn Park</t>
  </si>
  <si>
    <t>Austin East Fire System</t>
  </si>
  <si>
    <t>Blakeslee Stadium Lighting</t>
  </si>
  <si>
    <t>170004-171009</t>
  </si>
  <si>
    <t>Fire Sprinkler System Replacement</t>
  </si>
  <si>
    <t>2003 CAPITAL PROJECTS</t>
  </si>
  <si>
    <t>Dsgn Rnv Tech &amp; Telecom</t>
  </si>
  <si>
    <t>Dsgn IT/Fine Arts/Mtnce</t>
  </si>
  <si>
    <t>Capital Renovations</t>
  </si>
  <si>
    <t>710950-710953</t>
  </si>
  <si>
    <t>Replace Electrical Infrastructure PH1</t>
  </si>
  <si>
    <t>HVAC North Radiant</t>
  </si>
  <si>
    <t>Dsgn Stdnt Svcs Addn</t>
  </si>
  <si>
    <t>Dsgn Acad &amp; St Svc Addn</t>
  </si>
  <si>
    <t>Dsgn/Const Clsrms</t>
  </si>
  <si>
    <t>Dsgn St Svc Rnv LRC</t>
  </si>
  <si>
    <t>992370-992377</t>
  </si>
  <si>
    <t>Dsgn Bldg Addn Rnv</t>
  </si>
  <si>
    <t>Dsgn Lab Rnv</t>
  </si>
  <si>
    <t>Southwest MN SU</t>
  </si>
  <si>
    <t>Dsgn Cnst Cent Hall Rnv</t>
  </si>
  <si>
    <t>Contingency Dsgn IT/Fine Arts/Mtnce</t>
  </si>
  <si>
    <t>Contingency Capital Renovations</t>
  </si>
  <si>
    <t>Contingency Dsgn/Const Clsrms</t>
  </si>
  <si>
    <t>Contingency Dsgn St Svc Rnv LRC</t>
  </si>
  <si>
    <t xml:space="preserve">   2003 Capital Total</t>
  </si>
  <si>
    <t>Design Adv Tech &amp; Health</t>
  </si>
  <si>
    <t>Dsgn/Const Athl Fac Rnv Ph 3</t>
  </si>
  <si>
    <t>Sci Labs/LRC Rnv</t>
  </si>
  <si>
    <t>Contingency Sci Labs/LRC Rnv</t>
  </si>
  <si>
    <t>Dsgn Const Sci/Health Rnv</t>
  </si>
  <si>
    <t>Optimize Chilled Water System</t>
  </si>
  <si>
    <t>Contingency Dsgn Const Sci/Health Rnv</t>
  </si>
  <si>
    <t>Dsgn Cnst Library Rnv</t>
  </si>
  <si>
    <t>Contingency Dsgn Cnst Library Rnv</t>
  </si>
  <si>
    <t>Dsgn Addn/Wkfc Ctr/G Wing</t>
  </si>
  <si>
    <t>Contingency Dsgn/Const Athl Fac Rnv Ph 3</t>
  </si>
  <si>
    <t>Smoke Doors</t>
  </si>
  <si>
    <t>Fire Detection &amp; Monitoring</t>
  </si>
  <si>
    <t>992363-992369</t>
  </si>
  <si>
    <t>895053-895059</t>
  </si>
  <si>
    <t>992372-992373</t>
  </si>
  <si>
    <t xml:space="preserve">Science Lab Dsgn </t>
  </si>
  <si>
    <t>790100-790103</t>
  </si>
  <si>
    <t>037210</t>
  </si>
  <si>
    <t>200108-200768</t>
  </si>
  <si>
    <t>Central Heating &amp; Cooling Plant Upgrades</t>
  </si>
  <si>
    <t>Boilers, Air Handling Units and Controls Upgrades</t>
  </si>
  <si>
    <t>Hot/Chilled Water &amp; Elec Distr System Upgrades</t>
  </si>
  <si>
    <t>Central Heating Plant</t>
  </si>
  <si>
    <t>Central Chiller Plant</t>
  </si>
  <si>
    <t>Riverland College</t>
  </si>
  <si>
    <t>Reroofing Area C2</t>
  </si>
  <si>
    <t>839380-839410</t>
  </si>
  <si>
    <t>992310-992361</t>
  </si>
  <si>
    <t>Biology Fume Hoods</t>
  </si>
  <si>
    <t>Metropolitan State</t>
  </si>
  <si>
    <t>Parking Ramp</t>
  </si>
  <si>
    <t>0076</t>
  </si>
  <si>
    <t>St. Cloud RH</t>
  </si>
  <si>
    <t>Contingency Dsgn Cnst Cent Hall Rnv</t>
  </si>
  <si>
    <t>871009-10</t>
  </si>
  <si>
    <t>Reroof Area C2</t>
  </si>
  <si>
    <t>Replace Master Clocks</t>
  </si>
  <si>
    <t>Highland North Sprinkler System</t>
  </si>
  <si>
    <t>Austin East Flooring</t>
  </si>
  <si>
    <t>BGEA Renovation</t>
  </si>
  <si>
    <t>Rainy River Monitoring &amp; Detection</t>
  </si>
  <si>
    <t>Energy Mgmt Work Station</t>
  </si>
  <si>
    <t>Hockey Center Fire Alarm System</t>
  </si>
  <si>
    <t>BGEA Property Monitoring &amp; Detection</t>
  </si>
  <si>
    <t>Highland Center Asbestos Abatement</t>
  </si>
  <si>
    <t>Utility Plant Boilers 1-3, Replace 02 Trim</t>
  </si>
  <si>
    <t>HVAC Drives Replacements</t>
  </si>
  <si>
    <t>ADA Entrance Concrete Repair</t>
  </si>
  <si>
    <t>Library &amp; Learning Ctr</t>
  </si>
  <si>
    <t xml:space="preserve">Contingency-Library &amp; Learning Ctr </t>
  </si>
  <si>
    <t>Door Replacements</t>
  </si>
  <si>
    <t>St. Paul College</t>
  </si>
  <si>
    <t>Fire &amp; Burglar Alarm Upgrades</t>
  </si>
  <si>
    <t>Site Drainage &amp; Roof Replacement</t>
  </si>
  <si>
    <t>CCE Bldg New Restrooms</t>
  </si>
  <si>
    <t>Watkins Hall HVAC Repairs</t>
  </si>
  <si>
    <t>Sci Labs/LRC Rnv FF&amp;E</t>
  </si>
  <si>
    <t>Chemistry Lab Renovation</t>
  </si>
  <si>
    <t>992251-992258</t>
  </si>
  <si>
    <t>Heinz Center FY05 Asbestos Abatement</t>
  </si>
  <si>
    <t>Backes Ctr Water Pipe Rplcmnt</t>
  </si>
  <si>
    <t>Plaza Floor Renewal</t>
  </si>
  <si>
    <t>Irrigation System</t>
  </si>
  <si>
    <t>Cable Replacement</t>
  </si>
  <si>
    <t>Emergency Generators</t>
  </si>
  <si>
    <t>Exterior Door Closers</t>
  </si>
  <si>
    <t>Painting Labs HVAC &amp; Electronics</t>
  </si>
  <si>
    <t>Replace Lighting, Auto Body Lab</t>
  </si>
  <si>
    <t>Both</t>
  </si>
  <si>
    <t>Replace Auditorium Control Systems</t>
  </si>
  <si>
    <t>Mold Abatement</t>
  </si>
  <si>
    <t>Courtyard Renovation</t>
  </si>
  <si>
    <t>Computer Info Syst Lab Remodeling</t>
  </si>
  <si>
    <t>Student Services Bldg Carpet</t>
  </si>
  <si>
    <t>Replace Exterior Doors &amp; Closers</t>
  </si>
  <si>
    <t>Gen Ed East Entrance Renovation</t>
  </si>
  <si>
    <t>992200-992210</t>
  </si>
  <si>
    <t>A&amp;B Wings Remodel</t>
  </si>
  <si>
    <t xml:space="preserve">   2002 Revenue Fund Total</t>
  </si>
  <si>
    <t>Hagen Hall</t>
  </si>
  <si>
    <t>Performing Arts Stage Lighting</t>
  </si>
  <si>
    <t>2000 HEAPR System Office Projects Total</t>
  </si>
  <si>
    <t>2002 HEAPR System Office Projects Total</t>
  </si>
  <si>
    <t>991040-991041</t>
  </si>
  <si>
    <t>Kise Design</t>
  </si>
  <si>
    <t xml:space="preserve">Gateway Land Prep, Design, Construction </t>
  </si>
  <si>
    <t>0074</t>
  </si>
  <si>
    <t>2002 REVENUE FUND PROJECTS - COMPLETE</t>
  </si>
  <si>
    <t>Tau Center</t>
  </si>
  <si>
    <t>DEBT SERVICE AND ISSUANCE COSTS</t>
  </si>
  <si>
    <t>Debt Service Reserve</t>
  </si>
  <si>
    <t>090-RSV</t>
  </si>
  <si>
    <t>Debt Service Acct</t>
  </si>
  <si>
    <t>090-SVC</t>
  </si>
  <si>
    <t>Underground Tank Monitoring System</t>
  </si>
  <si>
    <t>Issuance Costs</t>
  </si>
  <si>
    <t>Tuckpointing &amp; Brick Repair</t>
  </si>
  <si>
    <t>2005 CAPITAL PROJECTS</t>
  </si>
  <si>
    <t xml:space="preserve">Const Acad Add Cambridge </t>
  </si>
  <si>
    <t>Renov Bridgeman &amp; Add BSU/NTC</t>
  </si>
  <si>
    <t xml:space="preserve">D/C Hvy Equip &amp; Music Staples/Brainerd </t>
  </si>
  <si>
    <t>Staples/Brainerd</t>
  </si>
  <si>
    <t>Renov Tech Cntr</t>
  </si>
  <si>
    <t>Dsgn Science &amp; LRC</t>
  </si>
  <si>
    <t>Renov Info Tech/Telcom</t>
  </si>
  <si>
    <t>Fond du Lac T&amp;CC</t>
  </si>
  <si>
    <t>Dsgn LRC/Cultural Cntr</t>
  </si>
  <si>
    <t>D/C Student Svcs</t>
  </si>
  <si>
    <t>Const Acad/Std Scvs</t>
  </si>
  <si>
    <t>Dsgn Health &amp; Sciences</t>
  </si>
  <si>
    <t xml:space="preserve">Renov Std Svcs/Nurse </t>
  </si>
  <si>
    <t>Const IT &amp; Arts</t>
  </si>
  <si>
    <t>MSCTC</t>
  </si>
  <si>
    <t>Const Science &amp; Trade</t>
  </si>
  <si>
    <t>Dsgn Trafton Hall</t>
  </si>
  <si>
    <t>Renov Hagen Hall Ph 2</t>
  </si>
  <si>
    <t>Dsgn MacLean Renov</t>
  </si>
  <si>
    <t>Northland C&amp;TC</t>
  </si>
  <si>
    <t>Thief Rvr Falls</t>
  </si>
  <si>
    <t>D/C Workforce &amp; Nurse</t>
  </si>
  <si>
    <t>Riverland C&amp;TC</t>
  </si>
  <si>
    <t>Austin/Albert Lea</t>
  </si>
  <si>
    <t>D/R Science Labs</t>
  </si>
  <si>
    <t>Dsgn/Renov Health Science</t>
  </si>
  <si>
    <t>Renov Centennial Ph 2</t>
  </si>
  <si>
    <t>Dsgn Brown Science &amp; Math</t>
  </si>
  <si>
    <t>Const Class &amp; Workforce</t>
  </si>
  <si>
    <t>Dsgn/Renov Const Trades</t>
  </si>
  <si>
    <t>Mankato/Faribault</t>
  </si>
  <si>
    <t>Renov App Lab</t>
  </si>
  <si>
    <t>Renov Pasteur Hall Ph 2</t>
  </si>
  <si>
    <t>D/C Science Labs Contingency</t>
  </si>
  <si>
    <t>System</t>
  </si>
  <si>
    <t>D/C Workforce Clsrms Contingency</t>
  </si>
  <si>
    <t>D/C Tech Clsrms Contingency</t>
  </si>
  <si>
    <t>D/C Program Consolid Contingency</t>
  </si>
  <si>
    <t>Allied Health Lab</t>
  </si>
  <si>
    <t>Multi-Purpose Science Lab</t>
  </si>
  <si>
    <t>Allied Health Science Lab</t>
  </si>
  <si>
    <t>NEHED</t>
  </si>
  <si>
    <t>Environmental Science Lab</t>
  </si>
  <si>
    <t>Ridgewater CTC</t>
  </si>
  <si>
    <t>Nursing Lab</t>
  </si>
  <si>
    <t>Biology, Agronomy Labs</t>
  </si>
  <si>
    <t xml:space="preserve">Biology (A&amp;P) Lab </t>
  </si>
  <si>
    <t>Biology Labs</t>
  </si>
  <si>
    <t>Horticulture Relocation to Main</t>
  </si>
  <si>
    <t>Robotics &amp; Fluid Power Labs</t>
  </si>
  <si>
    <t>Murray Commons Remodel</t>
  </si>
  <si>
    <t xml:space="preserve">   2005 Other Funding</t>
  </si>
  <si>
    <t xml:space="preserve">Nursing Lab </t>
  </si>
  <si>
    <t xml:space="preserve">Industrial Lab Space </t>
  </si>
  <si>
    <t xml:space="preserve">Willmar </t>
  </si>
  <si>
    <t>Photo Technology Lab</t>
  </si>
  <si>
    <t>Rochester CTC</t>
  </si>
  <si>
    <t>Veterinary Tech Lab</t>
  </si>
  <si>
    <t>Repair Air Handler #2</t>
  </si>
  <si>
    <t>Smart Classrooms</t>
  </si>
  <si>
    <t>Riverland CTC</t>
  </si>
  <si>
    <t>Studio Building Demolition</t>
  </si>
  <si>
    <t xml:space="preserve">Farm Buildings Demolition </t>
  </si>
  <si>
    <t>Tennis Court Demolition</t>
  </si>
  <si>
    <t>Power Plant Demolition</t>
  </si>
  <si>
    <t>760011-760013</t>
  </si>
  <si>
    <t xml:space="preserve">   2005 Capital Total</t>
  </si>
  <si>
    <t>Farm &amp; Mechanics Demolition</t>
  </si>
  <si>
    <t>North Ag Bldg Demolition</t>
  </si>
  <si>
    <t>Demo Two Houses</t>
  </si>
  <si>
    <t>Courtyard Demolition</t>
  </si>
  <si>
    <t xml:space="preserve">2008 REVENUE FUND PROJECTS </t>
  </si>
  <si>
    <t>090-SV8</t>
  </si>
  <si>
    <t>Well House Demolition</t>
  </si>
  <si>
    <t>2006 CAPITAL PROJECTS</t>
  </si>
  <si>
    <t>Law Enforcement Center Design</t>
  </si>
  <si>
    <t>Sattgast Hall Addition/Renovation Design</t>
  </si>
  <si>
    <t>Science &amp; Learning Resource Center Constr</t>
  </si>
  <si>
    <t>Library Addn &amp; Cultural Cntr Constr</t>
  </si>
  <si>
    <t>Fine Arts Bldg Addition/Renovation Design</t>
  </si>
  <si>
    <t>Health &amp; Science Center Design</t>
  </si>
  <si>
    <t xml:space="preserve">Science &amp; Allied Health Renovation  </t>
  </si>
  <si>
    <t>MSC-Southeast Tech</t>
  </si>
  <si>
    <t>LRC &amp; Student Svcs Renov</t>
  </si>
  <si>
    <t>Lommen Hall Renovation Design</t>
  </si>
  <si>
    <t>MacLean Hall Renovation</t>
  </si>
  <si>
    <t>Trafton Hall Addition/Renovation, PH I</t>
  </si>
  <si>
    <t>Fine Arts Building Addition/Renovation</t>
  </si>
  <si>
    <t>Business &amp; Tech Add/Renovation Dsgn</t>
  </si>
  <si>
    <t>Mesabi Tech Lab Addition/Renovation</t>
  </si>
  <si>
    <t>E Gr Forks</t>
  </si>
  <si>
    <t>Nursing, Health Care &amp; LRC Add/Rnv Dsgn</t>
  </si>
  <si>
    <t xml:space="preserve">St. Cloud SU </t>
  </si>
  <si>
    <t>Wick Science Bldg Addition/Renovation</t>
  </si>
  <si>
    <t xml:space="preserve">Riverview Hall Renovation </t>
  </si>
  <si>
    <t>Transp &amp; Appl Tech Lab Renovation Dsgn</t>
  </si>
  <si>
    <t>Science &amp; Hotel &amp; Restaurant Lab Renov Design</t>
  </si>
  <si>
    <t>0211</t>
  </si>
  <si>
    <t xml:space="preserve">Maxwell Hall Renovation </t>
  </si>
  <si>
    <t>Memorial Hall Addition/Renovation Design</t>
  </si>
  <si>
    <t>Demolition, Residence Hall</t>
  </si>
  <si>
    <t>Mn West CTC</t>
  </si>
  <si>
    <t>Demolition, Englund Hall Addition</t>
  </si>
  <si>
    <t>Demolition, Maintenance Shed</t>
  </si>
  <si>
    <t>Demolition, Lincoln School Building</t>
  </si>
  <si>
    <t>Demolition, Howell Hall</t>
  </si>
  <si>
    <t>Science Lab &amp; Workforce Initiatives</t>
  </si>
  <si>
    <t xml:space="preserve">Brainerd </t>
  </si>
  <si>
    <t>Biology &amp; Earth Sci Lab</t>
  </si>
  <si>
    <t xml:space="preserve">Austin  </t>
  </si>
  <si>
    <t>Nursing Simulation Lab</t>
  </si>
  <si>
    <t>Detroit Lks</t>
  </si>
  <si>
    <t>Rural Enterprise Ctr, Student Life Ctr, and Bkstore</t>
  </si>
  <si>
    <t>Thief Rvr Fls</t>
  </si>
  <si>
    <t>Mfg Process Tech &amp; Welding Lab</t>
  </si>
  <si>
    <t>Machine Tool Lab</t>
  </si>
  <si>
    <t>Automotive Technology Lab</t>
  </si>
  <si>
    <t>General Smart Classrooms</t>
  </si>
  <si>
    <t>Construction Trades Incubator Lab</t>
  </si>
  <si>
    <t>Allied Health Smart Classroom</t>
  </si>
  <si>
    <t>Construction Technology Labs</t>
  </si>
  <si>
    <t>Property Acquisition</t>
  </si>
  <si>
    <t>Regional Event Center</t>
  </si>
  <si>
    <t xml:space="preserve">   2006 Capital Total</t>
  </si>
  <si>
    <t>2006 HEAPR - System Office Projects</t>
  </si>
  <si>
    <t>Minnesota State C&amp;TC</t>
  </si>
  <si>
    <t>Minnesota West C&amp;TC</t>
  </si>
  <si>
    <t>Replace Roof Areas A,B,E</t>
  </si>
  <si>
    <t>Replace Roof -Sanford</t>
  </si>
  <si>
    <t>Replace Roof Sect D, E1, E2</t>
  </si>
  <si>
    <t xml:space="preserve">Replace Roof </t>
  </si>
  <si>
    <t>Replace Roof CC Bldg &amp; Maint Shop</t>
  </si>
  <si>
    <t>Replace Roof - Art Building #1</t>
  </si>
  <si>
    <t>Replace Roof Regional Center</t>
  </si>
  <si>
    <t>Replace Hagen Roof, Areas A &amp; C</t>
  </si>
  <si>
    <t>Replace Roof Area B</t>
  </si>
  <si>
    <t>Dailey Hall Roof Area B</t>
  </si>
  <si>
    <t xml:space="preserve">Roof Replacement, Area C </t>
  </si>
  <si>
    <t xml:space="preserve">Replace Roof  -  Areas B &amp; C </t>
  </si>
  <si>
    <t xml:space="preserve">Replace Roof Area A - Eastman </t>
  </si>
  <si>
    <t>Replace Roof Areas C, C1, D Halenbeck</t>
  </si>
  <si>
    <t>Replace Roof - Areas A2 and E</t>
  </si>
  <si>
    <t>Replace Roof  - Area A</t>
  </si>
  <si>
    <t xml:space="preserve">Replace Roof  </t>
  </si>
  <si>
    <t>2006 HEAPR System Office Projects Total</t>
  </si>
  <si>
    <t>2006 HEAPR - Delegated Projects</t>
  </si>
  <si>
    <t>Dakota Co TC</t>
  </si>
  <si>
    <t>MSC-SE Technical</t>
  </si>
  <si>
    <t>Southwest MSU</t>
  </si>
  <si>
    <t>Design Activities Roof</t>
  </si>
  <si>
    <t>Replace Chillers</t>
  </si>
  <si>
    <t>Replace Air Handlers #1, #2, #3</t>
  </si>
  <si>
    <t xml:space="preserve">Replace Boilers </t>
  </si>
  <si>
    <t xml:space="preserve">Replace Chiller Plant </t>
  </si>
  <si>
    <t>Replace HVAC &amp; Controls Phase 2</t>
  </si>
  <si>
    <t>2008 HEAPR Delegated Total</t>
  </si>
  <si>
    <t>2008 HEAPR GRAND TOTAL</t>
  </si>
  <si>
    <t>2008 HEAPR System Office Projects Total</t>
  </si>
  <si>
    <t>2008 HEAPR - System Office Projects</t>
  </si>
  <si>
    <t>Replace Roof Area D, I</t>
  </si>
  <si>
    <t>Replace Roof - Bangsberg Hall</t>
  </si>
  <si>
    <t>Replace Roof, Areas A, B, D, E1-4</t>
  </si>
  <si>
    <t>Roof Replacement, Area C</t>
  </si>
  <si>
    <t>Replace Roof, MacLean Hall</t>
  </si>
  <si>
    <t xml:space="preserve">Replace Roof, Grier Hall </t>
  </si>
  <si>
    <t xml:space="preserve">Replace Roof, Performing Arts Center </t>
  </si>
  <si>
    <t>Replace Roof, Fine Arts</t>
  </si>
  <si>
    <t>Replace Roof Area H, Backes Student Center</t>
  </si>
  <si>
    <t>Replace Roof Area H</t>
  </si>
  <si>
    <t>Replace Roof Areas N, U, &amp; Partial F, Sci Bldg D</t>
  </si>
  <si>
    <t>Replace Roof Area C</t>
  </si>
  <si>
    <t>Replace Roof, D Building, Austin West</t>
  </si>
  <si>
    <t>Replace Roof, Heintz Center Building</t>
  </si>
  <si>
    <t>Replace Bldg A Roof Areas C, D, I</t>
  </si>
  <si>
    <t>Replace Roof - ECC Bldg, Area A</t>
  </si>
  <si>
    <t>Replace Roof Areas H and J</t>
  </si>
  <si>
    <t xml:space="preserve">St Cloud </t>
  </si>
  <si>
    <t>Replace Roof Area A</t>
  </si>
  <si>
    <t xml:space="preserve">Repair Storm Water System </t>
  </si>
  <si>
    <t>H Bldg Rpl Air Handling Units 1,2, &amp; 3</t>
  </si>
  <si>
    <t>Upgrade Elevators - Code</t>
  </si>
  <si>
    <t>Repair Boiler</t>
  </si>
  <si>
    <t>Repair Exterior Walls PH 2</t>
  </si>
  <si>
    <t>Rpl Elevators &amp; Walkways</t>
  </si>
  <si>
    <t xml:space="preserve">Implement Energy Projects </t>
  </si>
  <si>
    <t>Rpl Chiller &amp; Cooling Tower PH 2</t>
  </si>
  <si>
    <t>Rpl Boiler &amp; HVAC Syst</t>
  </si>
  <si>
    <t>Repair Restrooms - ADA Code</t>
  </si>
  <si>
    <t>Repair Bldg Foundation PH 1</t>
  </si>
  <si>
    <t>Repair East End Cooling</t>
  </si>
  <si>
    <t>Tuckpointing &amp; Window Rplcmnt</t>
  </si>
  <si>
    <t>Rpr/Rpl Security, HVAC, EMS Syst</t>
  </si>
  <si>
    <t>Update Fire Suppression System</t>
  </si>
  <si>
    <t>Code Corrections</t>
  </si>
  <si>
    <t>Drainage Corrections</t>
  </si>
  <si>
    <t>Plumbing Repairs</t>
  </si>
  <si>
    <t>Replace HVAC, King Hall</t>
  </si>
  <si>
    <t xml:space="preserve">Rpl Roof and Wall PH 1, Lommen Hall </t>
  </si>
  <si>
    <t>Rpl Storage Tank &amp; Entr Rd</t>
  </si>
  <si>
    <t xml:space="preserve">Rpr Ext Masonry, Armstrong </t>
  </si>
  <si>
    <t xml:space="preserve">Rpr HVAC Syst, Armstrong </t>
  </si>
  <si>
    <t>Rpr Ext Shell, Morris Hall Addn</t>
  </si>
  <si>
    <t>Rpr Ext Shell, Wigley Admin</t>
  </si>
  <si>
    <t xml:space="preserve">Rpl Boiler Main Bldg, Mesabi </t>
  </si>
  <si>
    <t>Tuckpointing, Classroom Building</t>
  </si>
  <si>
    <t>Replace Roof Area D, Activities Addition</t>
  </si>
  <si>
    <t>Rpl Cndnsrs, Air Hndlrs, Generator</t>
  </si>
  <si>
    <t>Replace HVAC</t>
  </si>
  <si>
    <t>Rpl Central Heating Syst</t>
  </si>
  <si>
    <t>Repair Building Envelope PH 3</t>
  </si>
  <si>
    <t>Replace HVAC PH 1 - Dsgn</t>
  </si>
  <si>
    <t>Rpl Air Handling Unit; Code Compl</t>
  </si>
  <si>
    <t>Repair Memorial Hall Exterior Structure</t>
  </si>
  <si>
    <t>Repair/Replace HVAC, Exterior Envelope</t>
  </si>
  <si>
    <t xml:space="preserve">Infrastructure Rpl &amp; Chilled Water Plant </t>
  </si>
  <si>
    <t>Repair Astronomy Lab &amp; Electrical Sys</t>
  </si>
  <si>
    <t>St Paul College</t>
  </si>
  <si>
    <t>Rebuild Boiler &amp; Burner (Unit Number 3)</t>
  </si>
  <si>
    <t>Replace HVAC System Dsgn, Ed Bldg</t>
  </si>
  <si>
    <t>Replace HVAC System, Admin Services</t>
  </si>
  <si>
    <t>Replace Electrical Infrastructure PH 1</t>
  </si>
  <si>
    <t>Replace Heating &amp; Distribution System</t>
  </si>
  <si>
    <t>Replace HVAC System, Phelps Hall</t>
  </si>
  <si>
    <t>MnSCU Capital Project Progress  Appropriation Yrs 1994-2008</t>
  </si>
  <si>
    <t>2008 CAPITAL PROJECTS</t>
  </si>
  <si>
    <t xml:space="preserve">   2008 Capital Total</t>
  </si>
  <si>
    <t xml:space="preserve">Sattgast Add &amp; Rnv </t>
  </si>
  <si>
    <t xml:space="preserve">Law Enforcement Center </t>
  </si>
  <si>
    <t>Classroom Renovation</t>
  </si>
  <si>
    <t xml:space="preserve">Transp &amp; Tech Dsgn  </t>
  </si>
  <si>
    <t>Science &amp; LRC Dsgn</t>
  </si>
  <si>
    <t>Classrooms Dsgn &amp; Cnst</t>
  </si>
  <si>
    <t>Classroom Add &amp; Rnv</t>
  </si>
  <si>
    <t xml:space="preserve">Law Enf Const Metro/MCTC </t>
  </si>
  <si>
    <t xml:space="preserve">Wrkfc &amp; Infstr Rnv Dsgn  </t>
  </si>
  <si>
    <t xml:space="preserve">Trades LRC Design </t>
  </si>
  <si>
    <t>Trafton Science Renovation</t>
  </si>
  <si>
    <t>Lommen Hall Renov</t>
  </si>
  <si>
    <t xml:space="preserve">Livingston Lord Lib Dsgn </t>
  </si>
  <si>
    <t xml:space="preserve">Fieldhouse Renov &amp; Add Dsgn </t>
  </si>
  <si>
    <t xml:space="preserve">Classroom Add &amp; Rnv </t>
  </si>
  <si>
    <t xml:space="preserve">BioSci &amp; Allied Hlth Dsgn </t>
  </si>
  <si>
    <t>Tech Inst Dsgn/Const</t>
  </si>
  <si>
    <t>Owatonna</t>
  </si>
  <si>
    <t xml:space="preserve">Workforce Ctr Co-locate Dsgn </t>
  </si>
  <si>
    <t xml:space="preserve">Clsrm Rnv &amp; Add Dsgn </t>
  </si>
  <si>
    <t>Sci &amp; HRA Labs Renov</t>
  </si>
  <si>
    <t>Julia Sears Res Hall</t>
  </si>
  <si>
    <t xml:space="preserve">Science Renov Dsgn </t>
  </si>
  <si>
    <t>Brown Hall Renovation</t>
  </si>
  <si>
    <t xml:space="preserve">Allied Health Ctr Dsgn  </t>
  </si>
  <si>
    <t xml:space="preserve">Transp &amp; Tech Lab Renovation </t>
  </si>
  <si>
    <t xml:space="preserve">Mem Hall Add &amp; Renov </t>
  </si>
  <si>
    <t>Renov Biology Labs</t>
  </si>
  <si>
    <t>Renov Clinical Rsrch Ctr</t>
  </si>
  <si>
    <t>Renov Dental Clinic</t>
  </si>
  <si>
    <t>Renov Multi-prp Sci Lab</t>
  </si>
  <si>
    <t>Rnv Radiology Lab</t>
  </si>
  <si>
    <t>Renov Gen Sci Lab</t>
  </si>
  <si>
    <t>Vermilion CC Rnv Sci Lab</t>
  </si>
  <si>
    <t>Ely</t>
  </si>
  <si>
    <t>Renov Science Lab</t>
  </si>
  <si>
    <t>Ntl Hockey Ctr Dsgn Const</t>
  </si>
  <si>
    <t xml:space="preserve">Phase I of Wall/Window Repair  - Exterior </t>
  </si>
  <si>
    <t xml:space="preserve">Replace Ramp - Exterior </t>
  </si>
  <si>
    <t>Fire Sprinkler System</t>
  </si>
  <si>
    <t xml:space="preserve">Repair Loading Dock </t>
  </si>
  <si>
    <t xml:space="preserve">Orthotics and Prosthesis </t>
  </si>
  <si>
    <t xml:space="preserve">Fire Suppression System - Boiler Plant Phase 2 </t>
  </si>
  <si>
    <t xml:space="preserve">King Hall HVAC and Lab Renovation </t>
  </si>
  <si>
    <t>Renovation of Ceramic Lab Move-Up Air/HVAC</t>
  </si>
  <si>
    <t>Replace Floor (ADA)</t>
  </si>
  <si>
    <t xml:space="preserve">Armstrong Replace Elevator </t>
  </si>
  <si>
    <t xml:space="preserve">Morris Replace Elevator </t>
  </si>
  <si>
    <t xml:space="preserve">Memorial Library Replace Elevator </t>
  </si>
  <si>
    <t>Repair Exterior Shell (Water Infiltration)</t>
  </si>
  <si>
    <t>Replacement of HVAC &amp; ADA Compliance- Ph 1</t>
  </si>
  <si>
    <t xml:space="preserve">Replace Ventilation System </t>
  </si>
  <si>
    <t xml:space="preserve">Replace Mechanical Systems </t>
  </si>
  <si>
    <t xml:space="preserve">Replace Main Boiler </t>
  </si>
  <si>
    <t>Air Quality/Ventilation</t>
  </si>
  <si>
    <t>Fire Safety Phase 2</t>
  </si>
  <si>
    <t>Replace Ventilation/Life Safety -Business Bldg</t>
  </si>
  <si>
    <t>Itasca Electrical Re-closer Installation</t>
  </si>
  <si>
    <t>Replace Energy Mgmt System</t>
  </si>
  <si>
    <t>Replace Air Handlers (District Energy) - Phase 2</t>
  </si>
  <si>
    <t>HVAC &amp; Locker Room Renovation</t>
  </si>
  <si>
    <t>2006 HEAPR Delegated Total</t>
  </si>
  <si>
    <t>2006 HEAPR GRAND TOTAL</t>
  </si>
  <si>
    <t xml:space="preserve">Replace Ventilation </t>
  </si>
  <si>
    <t xml:space="preserve">Smoke Stack Repair &amp; Heating/Distribution </t>
  </si>
  <si>
    <t>Repair/replace windows - Exterior</t>
  </si>
  <si>
    <t>Asbestos abatement, ADA</t>
  </si>
  <si>
    <t xml:space="preserve">Replace HVAC  </t>
  </si>
  <si>
    <t xml:space="preserve">Replace HVAC &amp; A/C Ph 1 </t>
  </si>
  <si>
    <t xml:space="preserve">Replace Boiler </t>
  </si>
  <si>
    <t xml:space="preserve">Exterior Envelope Repair </t>
  </si>
  <si>
    <t xml:space="preserve">Replace HVAC &amp; Sprinklers </t>
  </si>
  <si>
    <t>Northwest Technical College</t>
  </si>
  <si>
    <t xml:space="preserve">   2006 Other Funding</t>
  </si>
  <si>
    <t>Chiller, Emergency Generator, Air Handlers, EGF</t>
  </si>
  <si>
    <t xml:space="preserve">Replace Roof, Area D </t>
  </si>
  <si>
    <t>Replace Roof, Area B  - Tuckpointing (05)</t>
  </si>
  <si>
    <t>Storage Shed Demolition</t>
  </si>
  <si>
    <t>Machine Tool</t>
  </si>
  <si>
    <t xml:space="preserve">Orthotics and Prosthesis  </t>
  </si>
  <si>
    <t>MN West CTC</t>
  </si>
  <si>
    <t>Wind Energy Lab</t>
  </si>
  <si>
    <t>Taxidermy Lab</t>
  </si>
  <si>
    <t>Dental Project</t>
  </si>
  <si>
    <t>2005 HEAPR - System Office Projects</t>
  </si>
  <si>
    <t>MnSCU System</t>
  </si>
  <si>
    <t>Adv Dsgn Roofs, HVAC, etc.</t>
  </si>
  <si>
    <t>Roof Area J,L</t>
  </si>
  <si>
    <t>Roof Area B (dsgn)</t>
  </si>
  <si>
    <t>Deputy Hall Roof A&amp;D</t>
  </si>
  <si>
    <t>Sanford Hall Rf (dsgn) A&amp;B</t>
  </si>
  <si>
    <t>Roof Areas A thru F</t>
  </si>
  <si>
    <t>Roofs, Trans Wing &amp; Auto Add</t>
  </si>
  <si>
    <t>Roof (dsgn) Area D</t>
  </si>
  <si>
    <t>Roof Fine Arts</t>
  </si>
  <si>
    <t>Roof Main Area I  (dsgn)</t>
  </si>
  <si>
    <t>Other Funds</t>
  </si>
  <si>
    <t xml:space="preserve">MnSCU Revenue Fund Project Progress  </t>
  </si>
  <si>
    <t>Roof Sections B,D,E</t>
  </si>
  <si>
    <t>Roof Section A (1 Ply)</t>
  </si>
  <si>
    <t xml:space="preserve">Winona  </t>
  </si>
  <si>
    <t>Roof Area F</t>
  </si>
  <si>
    <t>Inflatable Sports Dome</t>
  </si>
  <si>
    <t>Roof King Areas D,G</t>
  </si>
  <si>
    <t>Roof Areas C,D Library</t>
  </si>
  <si>
    <t>Rf Compl Lommen Area B</t>
  </si>
  <si>
    <t>Roof Area A, Library</t>
  </si>
  <si>
    <t xml:space="preserve">NEHED </t>
  </si>
  <si>
    <t xml:space="preserve">Virginia </t>
  </si>
  <si>
    <t>Roof Areas F,H</t>
  </si>
  <si>
    <t>Roof Area E, Main</t>
  </si>
  <si>
    <t>Roof Area D, Library</t>
  </si>
  <si>
    <t>Thief River Fls</t>
  </si>
  <si>
    <t>Hutch &amp; Willmar</t>
  </si>
  <si>
    <t>Roofs</t>
  </si>
  <si>
    <t>Austin W</t>
  </si>
  <si>
    <t>Roof Areas A &amp; D (dsgn)</t>
  </si>
  <si>
    <t>Replace Main Entrance Doors</t>
  </si>
  <si>
    <t>Northwest Technical</t>
  </si>
  <si>
    <t>Thf Rvr Falls</t>
  </si>
  <si>
    <t>Auto Lab Indoor Air Quality</t>
  </si>
  <si>
    <t>EMS Controls</t>
  </si>
  <si>
    <t>Security Modifications</t>
  </si>
  <si>
    <t>Control System</t>
  </si>
  <si>
    <t xml:space="preserve">Server Room (Elec/Cooling) </t>
  </si>
  <si>
    <t>Wellness &amp; Fine Arts Ctr Asbestos Abate</t>
  </si>
  <si>
    <t>Hill Theater</t>
  </si>
  <si>
    <t xml:space="preserve">Controls </t>
  </si>
  <si>
    <t>Boiler Controls</t>
  </si>
  <si>
    <t>Correct Terrazzo Flooring</t>
  </si>
  <si>
    <t>HVAC Controls</t>
  </si>
  <si>
    <t>Roof B,C (dsgn) Heintz</t>
  </si>
  <si>
    <t>Design Diesel Shop Ventilation</t>
  </si>
  <si>
    <t>Roof, Drmrs, &amp; Gttrs Rvervw</t>
  </si>
  <si>
    <t>Cleaning &amp; Varnishing of Canopy</t>
  </si>
  <si>
    <t>Roof Areas H &amp; J (dsgn)</t>
  </si>
  <si>
    <t>Roof Area A (dsgn)</t>
  </si>
  <si>
    <t>2005 HEAPR System Office Projects Total</t>
  </si>
  <si>
    <t>2005 HEAPR - Delegated Projects</t>
  </si>
  <si>
    <t>2005 HEAPR Delegated Total</t>
  </si>
  <si>
    <t xml:space="preserve">HVAC (dsgn ) </t>
  </si>
  <si>
    <t xml:space="preserve">Rainy River Fire Alarm System Repair </t>
  </si>
  <si>
    <t>Chiller Replace</t>
  </si>
  <si>
    <t>HVAC Replace (PhI)</t>
  </si>
  <si>
    <t>HVAC, Controls, Boiler Ph1</t>
  </si>
  <si>
    <t>Replace Ventilation</t>
  </si>
  <si>
    <t>Fire Sprinkler Gym/Bus</t>
  </si>
  <si>
    <t>Chiller/Boiler Replace Ph2</t>
  </si>
  <si>
    <t>Fire Sprinkler Syst Ph1</t>
  </si>
  <si>
    <t xml:space="preserve">Chiller Replace Ph2 </t>
  </si>
  <si>
    <t>Fire Sprinkler T Bldg Ph1</t>
  </si>
  <si>
    <t>Boiler Plant Repair Ph1</t>
  </si>
  <si>
    <t>Sprinkler Repair Main</t>
  </si>
  <si>
    <t>Roof (Aviation-TC)</t>
  </si>
  <si>
    <t>Repair Site Drainage</t>
  </si>
  <si>
    <t>Replace Energy Management System</t>
  </si>
  <si>
    <t>Air Quality &amp; Vent Main</t>
  </si>
  <si>
    <t>HVAC Repair</t>
  </si>
  <si>
    <t>HVAC Rpr &amp; Rpl Nelson</t>
  </si>
  <si>
    <t>Elec Switch Gear Rpl</t>
  </si>
  <si>
    <t>HVAC &amp; Bldg Int Wigley</t>
  </si>
  <si>
    <t>Water Line &amp; Sewer Rpl</t>
  </si>
  <si>
    <t>Hot Wtr &amp; Elec Lns Rpl Ph1</t>
  </si>
  <si>
    <t>Grnd Wtr Drainage Rpr RR</t>
  </si>
  <si>
    <t>Repair Egress</t>
  </si>
  <si>
    <t>Sprinkler System, Main</t>
  </si>
  <si>
    <t>Bldg Env Rpr, Ph1</t>
  </si>
  <si>
    <t>HVAC &amp; Sprkl Syst (dsgn)</t>
  </si>
  <si>
    <t>Cntrl Chiller Plant Rpl</t>
  </si>
  <si>
    <t xml:space="preserve">Plbg, HVAC, Sprkl &amp; Flr </t>
  </si>
  <si>
    <t>Undergrnd Fuel Tank Rpl</t>
  </si>
  <si>
    <t>Cooling System Rpl</t>
  </si>
  <si>
    <t>Air Handling Rpl, Ph1</t>
  </si>
  <si>
    <t xml:space="preserve">Abate Asbestos &amp; Floor </t>
  </si>
  <si>
    <t xml:space="preserve">HVAC Rpl, Locker Rm, Mem </t>
  </si>
  <si>
    <t>2005 HEAPR GRAND TOTAL</t>
  </si>
  <si>
    <t>Proceeds</t>
  </si>
  <si>
    <t xml:space="preserve">Bond </t>
  </si>
  <si>
    <t>Income</t>
  </si>
  <si>
    <t xml:space="preserve">Investment </t>
  </si>
  <si>
    <t>Fire Detection System, Mtnce Bldg</t>
  </si>
  <si>
    <t>Fire Sprinkler Test Stations</t>
  </si>
  <si>
    <t>Utility Plant Fire Alarm</t>
  </si>
  <si>
    <t>Dlgtd</t>
  </si>
  <si>
    <t>Total</t>
  </si>
  <si>
    <t>College/University</t>
  </si>
  <si>
    <t>Campus</t>
  </si>
  <si>
    <t>Appr</t>
  </si>
  <si>
    <t>Systemwide Property Acquistion</t>
  </si>
  <si>
    <t>Project Title</t>
  </si>
  <si>
    <t>Student Center Complex</t>
  </si>
  <si>
    <t>Org #</t>
  </si>
  <si>
    <t>Approp</t>
  </si>
  <si>
    <t>Cumulative</t>
  </si>
  <si>
    <t>Encumb</t>
  </si>
  <si>
    <t>Year</t>
  </si>
  <si>
    <t>Amount</t>
  </si>
  <si>
    <t>Enc</t>
  </si>
  <si>
    <t>This Quarter</t>
  </si>
  <si>
    <t>Free</t>
  </si>
  <si>
    <t>Expend</t>
  </si>
  <si>
    <t>Balance</t>
  </si>
  <si>
    <t>Winona SU</t>
  </si>
  <si>
    <t>Winona</t>
  </si>
  <si>
    <t>*</t>
  </si>
  <si>
    <t>Library Construction</t>
  </si>
  <si>
    <t>Bemidji SU</t>
  </si>
  <si>
    <t>Bemidji</t>
  </si>
  <si>
    <t>Library Rehab.</t>
  </si>
  <si>
    <t>St. Cloud SU</t>
  </si>
  <si>
    <t>St. Cloud</t>
  </si>
  <si>
    <t>Library Design</t>
  </si>
  <si>
    <t>Design</t>
  </si>
  <si>
    <t>Planning Co-located Facility</t>
  </si>
  <si>
    <t>Dakota County TC</t>
  </si>
  <si>
    <t>Rosemount</t>
  </si>
  <si>
    <t>Driving Course</t>
  </si>
  <si>
    <t>Chiller Plant</t>
  </si>
  <si>
    <t>Business &amp; Technology Ctr Rf Rplcmnt</t>
  </si>
  <si>
    <t>Land Acquisition</t>
  </si>
  <si>
    <t>Northland CC &amp; TC</t>
  </si>
  <si>
    <t>Thief River Falls</t>
  </si>
  <si>
    <t>Multi-Event Facility</t>
  </si>
  <si>
    <t>Rochester CC &amp; TC</t>
  </si>
  <si>
    <t>Rochester</t>
  </si>
  <si>
    <t>Integrated Campus Plans</t>
  </si>
  <si>
    <t>Normandale CC</t>
  </si>
  <si>
    <t>Bloomington</t>
  </si>
  <si>
    <t>Construct Remodel</t>
  </si>
  <si>
    <t>Century CC</t>
  </si>
  <si>
    <t>Lakewood</t>
  </si>
  <si>
    <t>Schematic Design</t>
  </si>
  <si>
    <t>Brooklyn Park</t>
  </si>
  <si>
    <t>Construction</t>
  </si>
  <si>
    <t>Lake Superior College</t>
  </si>
  <si>
    <t>Duluth</t>
  </si>
  <si>
    <t>Integrated Campus</t>
  </si>
  <si>
    <t>Moorhead SU</t>
  </si>
  <si>
    <t>Moorhead</t>
  </si>
  <si>
    <t>Repair and Rebuild Boiler and Burner (Unit Number 3)</t>
  </si>
  <si>
    <t>St. Paul</t>
  </si>
  <si>
    <t>A&amp;C Rehab.</t>
  </si>
  <si>
    <t>Northwest TC</t>
  </si>
  <si>
    <t>East Grand Forks</t>
  </si>
  <si>
    <t>Campus Addition</t>
  </si>
  <si>
    <t>St. Cloud TC</t>
  </si>
  <si>
    <t>Remodeling</t>
  </si>
  <si>
    <t>Boiler Replacement</t>
  </si>
  <si>
    <t>* This amount includes unused proceeds from the 2002 sale that were transferred to this project</t>
  </si>
  <si>
    <t>Anoka-Ramsey CC</t>
  </si>
  <si>
    <t>Cambridge</t>
  </si>
  <si>
    <t>Laurentian CC &amp; TC</t>
  </si>
  <si>
    <t>Vermilion</t>
  </si>
  <si>
    <t>Schematic Plans</t>
  </si>
  <si>
    <t>Inver Hills CC</t>
  </si>
  <si>
    <t>Land Acq-Schem Plan</t>
  </si>
  <si>
    <t>Central Lakes College</t>
  </si>
  <si>
    <t>Brainerd</t>
  </si>
  <si>
    <t>Design Document</t>
  </si>
  <si>
    <t>Ridgewater CC &amp; TC</t>
  </si>
  <si>
    <t>Hutchinson</t>
  </si>
  <si>
    <t>Campus Addition Design</t>
  </si>
  <si>
    <t>Minneapolis CC&amp;TC</t>
  </si>
  <si>
    <t>Minneapolis</t>
  </si>
  <si>
    <t>Working Drawings</t>
  </si>
  <si>
    <t>Southwest SU</t>
  </si>
  <si>
    <t>Marshall</t>
  </si>
  <si>
    <t>Recreation Facility</t>
  </si>
  <si>
    <t>Hibbing CC &amp; TC</t>
  </si>
  <si>
    <t>Hibbing</t>
  </si>
  <si>
    <t>Mesabi</t>
  </si>
  <si>
    <t>1995 CAPITAL PROJECT</t>
  </si>
  <si>
    <t xml:space="preserve">Metro SU </t>
  </si>
  <si>
    <t>Land Purchase</t>
  </si>
  <si>
    <t>1996 CAPITAL PROJECTS</t>
  </si>
  <si>
    <t>Learning Resource Center</t>
  </si>
  <si>
    <t>Minneapolis CC &amp; TC</t>
  </si>
  <si>
    <t>Air &amp; Fire System Modify</t>
  </si>
  <si>
    <t>Willmar</t>
  </si>
  <si>
    <t>HVAC/Sprinkler/Telcom</t>
  </si>
  <si>
    <t>HVAC System</t>
  </si>
  <si>
    <t>Chiller Plant Addition</t>
  </si>
  <si>
    <t>Code Comp. Telcom, etc.</t>
  </si>
  <si>
    <t>Fond du Lac Tribal &amp; CC</t>
  </si>
  <si>
    <t>Cloquet</t>
  </si>
  <si>
    <t>Alarm System Addition</t>
  </si>
  <si>
    <t>Residence Facility</t>
  </si>
  <si>
    <t>Staples</t>
  </si>
  <si>
    <t>Classroom Facility</t>
  </si>
  <si>
    <t>Mankato SU</t>
  </si>
  <si>
    <t>Mankato</t>
  </si>
  <si>
    <t>Hazardous Waste Facility</t>
  </si>
  <si>
    <t>Utility Tunnel Demolition</t>
  </si>
  <si>
    <t xml:space="preserve">Anoka/Ramsey CC </t>
  </si>
  <si>
    <t>Anoka</t>
  </si>
  <si>
    <t>Addition &amp; Remodel</t>
  </si>
  <si>
    <t>Learning Resrc Ctr</t>
  </si>
  <si>
    <t>Electrical Switchgear</t>
  </si>
  <si>
    <t>Wigley Administration HVAC</t>
  </si>
  <si>
    <t>Energy Plant &amp; Srv Elv.</t>
  </si>
  <si>
    <t>Storm Water Drainage</t>
  </si>
  <si>
    <t>Code Comp/Telcom/etc.</t>
  </si>
  <si>
    <t>300018-300078</t>
  </si>
  <si>
    <t>1997 CAPITAL PROJECT</t>
  </si>
  <si>
    <t>Co-Location</t>
  </si>
  <si>
    <t>1998 CAPITAL PROJECTS</t>
  </si>
  <si>
    <t>North Hennepin CC</t>
  </si>
  <si>
    <t>North Hennepin</t>
  </si>
  <si>
    <t>Science,Clsrm, Office Space</t>
  </si>
  <si>
    <t>St Paul TC</t>
  </si>
  <si>
    <t>RidgewaterTC &amp; CC</t>
  </si>
  <si>
    <t>Addition &amp; Remodeling</t>
  </si>
  <si>
    <t>Northland CC TC</t>
  </si>
  <si>
    <t>Century CC &amp; TC</t>
  </si>
  <si>
    <t>Century</t>
  </si>
  <si>
    <t>Pine TC</t>
  </si>
  <si>
    <t>Technology Center</t>
  </si>
  <si>
    <t>Red Wing/Winona TC</t>
  </si>
  <si>
    <t>RWing/Winona TC</t>
  </si>
  <si>
    <t>Cosmetology</t>
  </si>
  <si>
    <t>Truck Driving Course</t>
  </si>
  <si>
    <t>Metro SU</t>
  </si>
  <si>
    <t>Design New Library</t>
  </si>
  <si>
    <t xml:space="preserve">Riverland CC &amp; TC </t>
  </si>
  <si>
    <t xml:space="preserve">Austin </t>
  </si>
  <si>
    <t>St Cloud SU</t>
  </si>
  <si>
    <t>St Cloud</t>
  </si>
  <si>
    <t>St Cloud TC</t>
  </si>
  <si>
    <t xml:space="preserve">Addition &amp; Remodeling </t>
  </si>
  <si>
    <t>LRC &amp; Classrooms</t>
  </si>
  <si>
    <t>Master Facility Plan</t>
  </si>
  <si>
    <t>98 Master Facility Plan</t>
  </si>
  <si>
    <t>Anoka-Henn TC</t>
  </si>
  <si>
    <t>Anoka Hennepin</t>
  </si>
  <si>
    <t xml:space="preserve">Mpls </t>
  </si>
  <si>
    <t>Addition &amp; Library</t>
  </si>
  <si>
    <t>Northwest</t>
  </si>
  <si>
    <t>Master Facility Planning</t>
  </si>
  <si>
    <t>Remodel Maxwell Library</t>
  </si>
  <si>
    <t>MN West</t>
  </si>
  <si>
    <t>Hennepin TC</t>
  </si>
  <si>
    <t>Hennepin</t>
  </si>
  <si>
    <t>Southwest</t>
  </si>
  <si>
    <t>Ridgewater</t>
  </si>
  <si>
    <t>Rainy River</t>
  </si>
  <si>
    <t>Fond Du Lac</t>
  </si>
  <si>
    <t>Lake Superior</t>
  </si>
  <si>
    <t>Dakota Cty TC</t>
  </si>
  <si>
    <t>Classroom Building Design</t>
  </si>
  <si>
    <t>Riverland</t>
  </si>
  <si>
    <t>Alexandria TC</t>
  </si>
  <si>
    <t>Alexandria</t>
  </si>
  <si>
    <t>Laurentian</t>
  </si>
  <si>
    <t xml:space="preserve">St Paul  </t>
  </si>
  <si>
    <t>St Paul</t>
  </si>
  <si>
    <t xml:space="preserve">Mankato </t>
  </si>
  <si>
    <t>Itasca CC</t>
  </si>
  <si>
    <t>Grand Rapids</t>
  </si>
  <si>
    <t>Fergus Falls CC</t>
  </si>
  <si>
    <t>Fergus Falls</t>
  </si>
  <si>
    <t>SUMMARY AND TOTAL PAGE</t>
  </si>
  <si>
    <t>MnSCU</t>
  </si>
  <si>
    <t>Board</t>
  </si>
  <si>
    <t>Transfer</t>
  </si>
  <si>
    <t>Integrated Campus Design</t>
  </si>
  <si>
    <t>Rainy River CC</t>
  </si>
  <si>
    <t>International Falls</t>
  </si>
  <si>
    <t>Student Housing</t>
  </si>
  <si>
    <t>NE Metro</t>
  </si>
  <si>
    <t>Truck Driving Facility</t>
  </si>
  <si>
    <t>Expendit</t>
  </si>
  <si>
    <t xml:space="preserve">This </t>
  </si>
  <si>
    <t>Quarter</t>
  </si>
  <si>
    <t>Free Balance</t>
  </si>
  <si>
    <t>Total of  Projects Completed/Closed</t>
  </si>
  <si>
    <t>Total 1994 SU HEAPR Projects</t>
  </si>
  <si>
    <t>Total 1994 CC HEAPR Projects</t>
  </si>
  <si>
    <t>St. Paul TC</t>
  </si>
  <si>
    <t>Asbestos</t>
  </si>
  <si>
    <t>Dakota County</t>
  </si>
  <si>
    <t>Greenhouse</t>
  </si>
  <si>
    <t xml:space="preserve">Alexandria </t>
  </si>
  <si>
    <t>Safety/Roof</t>
  </si>
  <si>
    <t>Life Safety</t>
  </si>
  <si>
    <t>Parking Bond</t>
  </si>
  <si>
    <t>Central Lakes</t>
  </si>
  <si>
    <t>Anoka Hennepin TC</t>
  </si>
  <si>
    <t>Lakes Superior</t>
  </si>
  <si>
    <t>D/C Workforce Ctr</t>
  </si>
  <si>
    <t>95 Const TC HEAPR</t>
  </si>
  <si>
    <t>Northland TC</t>
  </si>
  <si>
    <t>Northland</t>
  </si>
  <si>
    <t>Pine City</t>
  </si>
  <si>
    <t>System Office</t>
  </si>
  <si>
    <t>Mankato TC</t>
  </si>
  <si>
    <t>Mesabi Range</t>
  </si>
  <si>
    <t>Southwest TC</t>
  </si>
  <si>
    <t>Jackson</t>
  </si>
  <si>
    <t>Systemwide Tanks</t>
  </si>
  <si>
    <t xml:space="preserve">hide </t>
  </si>
  <si>
    <t>Ridgewater TC</t>
  </si>
  <si>
    <t>Riverland CC/TC</t>
  </si>
  <si>
    <t>Austin</t>
  </si>
  <si>
    <t>Life Safety Code</t>
  </si>
  <si>
    <t>Century College</t>
  </si>
  <si>
    <t>White Br Lk</t>
  </si>
  <si>
    <t>Storage Tank Emergency</t>
  </si>
  <si>
    <t>Fire Damage Repair Physical Plant Roof</t>
  </si>
  <si>
    <t>West Campus HVAC Upgrades</t>
  </si>
  <si>
    <t>College Services Roof, Area B</t>
  </si>
  <si>
    <t>Replace Chiller</t>
  </si>
  <si>
    <t>Re-route Electrical Conduit</t>
  </si>
  <si>
    <t>991060-991061</t>
  </si>
  <si>
    <t>2008 HEAPR - Delegated Projects</t>
  </si>
  <si>
    <t>Student Housing Repairs</t>
  </si>
  <si>
    <t>Replace HVAC, Mesabi</t>
  </si>
  <si>
    <t>MnSCU HEAPR Project Progress  Appropriation Years 1994-2009</t>
  </si>
  <si>
    <t>1994-2009 HEAPR ACCOUNT AVAILABLE BALANCES</t>
  </si>
  <si>
    <t>2009 HEAPR - System Office Projects</t>
  </si>
  <si>
    <t>Replace Roof, Activities Bldg</t>
  </si>
  <si>
    <t>Replace Roof, College Services Bldg</t>
  </si>
  <si>
    <t>2009 HEAPR System Office Projects Total</t>
  </si>
  <si>
    <t>2009 HEAPR - Delegated Projects</t>
  </si>
  <si>
    <t>Elevator Main Bldg</t>
  </si>
  <si>
    <t>Replace Computer Floor</t>
  </si>
  <si>
    <t>Converter (steam to hot water)</t>
  </si>
  <si>
    <t>Repair Concrete Panels</t>
  </si>
  <si>
    <t>Elevator - Humanities</t>
  </si>
  <si>
    <t xml:space="preserve">Elevator Modifications  - Library </t>
  </si>
  <si>
    <t>Elevator Modifications  - Student Ctr</t>
  </si>
  <si>
    <t>Replace Windows - Library</t>
  </si>
  <si>
    <t>Replace Windows - Technology</t>
  </si>
  <si>
    <t>Welding Area Exhaust System</t>
  </si>
  <si>
    <t>Elevator Modifications</t>
  </si>
  <si>
    <t>Tuckpoint &amp; Abate Bangsberg</t>
  </si>
  <si>
    <t>Repair Plumbing in Phy Ed</t>
  </si>
  <si>
    <t xml:space="preserve">Install ADA Lift - Bangsberg </t>
  </si>
  <si>
    <t xml:space="preserve">Replace Bleachers </t>
  </si>
  <si>
    <t>Replace Air Handlers</t>
  </si>
  <si>
    <t>Elevator &amp; ADA</t>
  </si>
  <si>
    <t>Exterior Entry &amp; ADA</t>
  </si>
  <si>
    <t>Emergency Generator</t>
  </si>
  <si>
    <t>Replace Lighting</t>
  </si>
  <si>
    <t>Elevator - Science</t>
  </si>
  <si>
    <t>Elevator - Business</t>
  </si>
  <si>
    <t>Foundation - Science</t>
  </si>
  <si>
    <t>Upgrade HVAC</t>
  </si>
  <si>
    <t>Replace Exterior Doors &amp; Renew Restroom</t>
  </si>
  <si>
    <t>Elevator - St Johns Hall</t>
  </si>
  <si>
    <t xml:space="preserve">Elevator - Founders Hall </t>
  </si>
  <si>
    <t xml:space="preserve">Drain Pipe - City of Saint Paul </t>
  </si>
  <si>
    <t>Repair Foundation - Plaza Area</t>
  </si>
  <si>
    <t>Replace Water System</t>
  </si>
  <si>
    <t xml:space="preserve">HVAC Coils &amp; VAV Boxes </t>
  </si>
  <si>
    <t>Winona/Red Wing</t>
  </si>
  <si>
    <t>Exterior Stoops - ADA</t>
  </si>
  <si>
    <t xml:space="preserve">Steam Piping Replacement </t>
  </si>
  <si>
    <t>Switchgear &amp; Motor Control</t>
  </si>
  <si>
    <t>Exterior Windows &amp; Doors</t>
  </si>
  <si>
    <t>all campuses</t>
  </si>
  <si>
    <t xml:space="preserve">Shop Sinks, Eyewash, Sidewalk &amp; Doors </t>
  </si>
  <si>
    <t>Replace Curtain Wall</t>
  </si>
  <si>
    <t>Elevator, Envelope, Windows &amp; Water Main - LL</t>
  </si>
  <si>
    <t xml:space="preserve">Elevators - M C &amp; Ctr for Arts </t>
  </si>
  <si>
    <t>Replace Gym Floor - HCN</t>
  </si>
  <si>
    <t>Elevator Mod - PA &amp; ML</t>
  </si>
  <si>
    <t>Transformers/Switchgear - MH &amp;HN</t>
  </si>
  <si>
    <t>Data Center AC - ML</t>
  </si>
  <si>
    <t>Air Handlers - ONH &amp; NH</t>
  </si>
  <si>
    <t>Replace 4 Rooftop AHUs - AFC</t>
  </si>
  <si>
    <t>Perimeter Heating System  Ph1 - WC</t>
  </si>
  <si>
    <t>Clean Ductwork - W ,PA, L, M, &amp; N</t>
  </si>
  <si>
    <t xml:space="preserve">Cooling Coil in Library </t>
  </si>
  <si>
    <t>Fire Alarm System</t>
  </si>
  <si>
    <t>Replace Brick, Windows, &amp; Flashing</t>
  </si>
  <si>
    <t>Elevator</t>
  </si>
  <si>
    <t xml:space="preserve">Tuckpointing, Mesabi </t>
  </si>
  <si>
    <t xml:space="preserve">Tuckpointing , Mesabi </t>
  </si>
  <si>
    <t>Elevator Modifications, Itasca</t>
  </si>
  <si>
    <t>Replace Domestic Water Piping, Itasca</t>
  </si>
  <si>
    <t>Repair Main Power Distribution, Itasca</t>
  </si>
  <si>
    <t>Air Handlers &amp; Univents, RR</t>
  </si>
  <si>
    <t>AHU &amp; Distribution, Srpinkler, Ceiling &amp; Lighting, Vermilion</t>
  </si>
  <si>
    <t>Air Handlers in 700 Wing</t>
  </si>
  <si>
    <t>Exterior Entrance Doors</t>
  </si>
  <si>
    <t>Pine Technical College</t>
  </si>
  <si>
    <t xml:space="preserve">Boilers/HVAC </t>
  </si>
  <si>
    <t xml:space="preserve">Lighting Retrofit </t>
  </si>
  <si>
    <t xml:space="preserve">Power Factor Correction </t>
  </si>
  <si>
    <t xml:space="preserve">Dust Collection System </t>
  </si>
  <si>
    <t xml:space="preserve">Building Envelope Repairs </t>
  </si>
  <si>
    <t>Austin E</t>
  </si>
  <si>
    <t>Elevator Modifications - CC, GL &amp; PH</t>
  </si>
  <si>
    <t>Lighting Upgrade - Campus Wide</t>
  </si>
  <si>
    <t>Emergency Lighting - Hill Theater</t>
  </si>
  <si>
    <t>Elevator &amp; ADA Restrooms</t>
  </si>
  <si>
    <t>Ramp Restructure - Main Corridor ADA</t>
  </si>
  <si>
    <t>Elevator Mods - B, FA, CH, IL, S&amp;T, S&amp;M,  &amp; SS</t>
  </si>
  <si>
    <t>Replace Primary Electrical Switches</t>
  </si>
  <si>
    <t>Burner &amp; Rebuild Boiler</t>
  </si>
  <si>
    <t>Elevator Mods - Admin, Kiehle VA Ctr, Stewart, Riverview, Ed, Halenbeck, N 51B , Miller</t>
  </si>
  <si>
    <t xml:space="preserve">Replace Domestic Water Line </t>
  </si>
  <si>
    <t xml:space="preserve">Central Compressed Air &amp; Piping </t>
  </si>
  <si>
    <t>Replace Mech &amp; Elect Systems in Tech Ctr</t>
  </si>
  <si>
    <t>Elevator Mods - Somsen &amp; Gildemeister</t>
  </si>
  <si>
    <t>Windows &amp; Repair Wall - Wabasha</t>
  </si>
  <si>
    <t>Renew Restrooms - Phelps</t>
  </si>
  <si>
    <t>2009 HEAPR Delegated Total</t>
  </si>
  <si>
    <t>2009 HEAPR GRAND TOTAL</t>
  </si>
  <si>
    <t>Capital Improvement Program  1994-2009</t>
  </si>
  <si>
    <t>Unifier Project</t>
  </si>
  <si>
    <t>Smoke Stack Repair &amp; Heating/Distribution</t>
  </si>
  <si>
    <t>Window &amp; Door Replace - Austin E</t>
  </si>
  <si>
    <t>Renew Restroom - Austin E</t>
  </si>
  <si>
    <t>Replace Roof, Service Plant, Area A</t>
  </si>
  <si>
    <t>Replace Auditorium Audio System</t>
  </si>
  <si>
    <t>Repair Culinary Arts Kitchen - M</t>
  </si>
  <si>
    <t>Replace Roof, Health &amp; Wellness Center</t>
  </si>
  <si>
    <t>Renov Multi-Purpose Science Lab</t>
  </si>
  <si>
    <t>Truck Diesel Lab Ventilation</t>
  </si>
  <si>
    <t xml:space="preserve">2009 REVENUE FUND PROJECTS </t>
  </si>
  <si>
    <t>Parking Renovation</t>
  </si>
  <si>
    <t>0304</t>
  </si>
  <si>
    <t>MCTC</t>
  </si>
  <si>
    <t>Student Center Addition</t>
  </si>
  <si>
    <t>0305</t>
  </si>
  <si>
    <t>0156</t>
  </si>
  <si>
    <t>Athletic Fields</t>
  </si>
  <si>
    <t xml:space="preserve">   2008 Revenue Fund Total</t>
  </si>
  <si>
    <t>090-SV9</t>
  </si>
  <si>
    <t xml:space="preserve">   2009 Revenue Fund Total</t>
  </si>
  <si>
    <t xml:space="preserve">Century </t>
  </si>
  <si>
    <t>G/L</t>
  </si>
  <si>
    <t>895076-095076</t>
  </si>
  <si>
    <t>877201 - 877201</t>
  </si>
  <si>
    <t>2005 REVENUE FUND PROJECTS - COMPLETE</t>
  </si>
  <si>
    <t xml:space="preserve">Normandale </t>
  </si>
  <si>
    <t xml:space="preserve">Student Center </t>
  </si>
  <si>
    <t xml:space="preserve">2009 -  Student Center </t>
  </si>
  <si>
    <t xml:space="preserve">2009  - Student Center </t>
  </si>
  <si>
    <t>760029 - 060029</t>
  </si>
  <si>
    <t>621562 - 621561</t>
  </si>
  <si>
    <t>631562 - 631561</t>
  </si>
  <si>
    <t>880000 - 088000</t>
  </si>
  <si>
    <t>093051 - 093051</t>
  </si>
  <si>
    <t>601561 - 611562</t>
  </si>
  <si>
    <t>991905 - 081901</t>
  </si>
  <si>
    <t>895089 - 095089</t>
  </si>
  <si>
    <t>991721 - 991721</t>
  </si>
  <si>
    <t>991720 - 991720</t>
  </si>
  <si>
    <t>Last Quarter 6/30/09</t>
  </si>
  <si>
    <t>This Quarter 9/30/09</t>
  </si>
  <si>
    <t>BP &amp; EP</t>
  </si>
  <si>
    <t>Fire Alarm Upgrade</t>
  </si>
  <si>
    <t>Replace Windows &amp; Doors</t>
  </si>
  <si>
    <t>Fire Protection - Facilities Svcs Bldg</t>
  </si>
  <si>
    <t>Repair Entrance Sign</t>
  </si>
  <si>
    <t>Replace Boiler Burner Unit</t>
  </si>
  <si>
    <t>2009 CAPITAL PROJECTS</t>
  </si>
  <si>
    <t xml:space="preserve">   2009 Capital Total</t>
  </si>
  <si>
    <t>Mesabi Range CTC Renovations</t>
  </si>
  <si>
    <t>Property Improvement</t>
  </si>
  <si>
    <t xml:space="preserve">Fine Arts Building Foundation </t>
  </si>
  <si>
    <t>081080 - 881080</t>
  </si>
  <si>
    <t>Install New Fire Sprinkler Riser, Main Bldg</t>
  </si>
  <si>
    <t>Funds to be encumbered with 2010 Capital project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</si>
</sst>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General_)"/>
    <numFmt numFmtId="165" formatCode="mmm\-yy_)"/>
    <numFmt numFmtId="166" formatCode="_(* #,##0.0_);_(* \(#,##0.0\);_(* &quot;-&quot;??_);_(@_)"/>
    <numFmt numFmtId="167" formatCode="_(* #,##0_);_(* \(#,##0\);_(* &quot;-&quot;??_);_(@_)"/>
    <numFmt numFmtId="168" formatCode="[$-409]mmmm\ d\,\ yyyy;@"/>
  </numFmts>
  <fonts count="50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14"/>
      <name val="Albertus (W1)"/>
      <family val="2"/>
    </font>
    <font>
      <sz val="8"/>
      <name val="Albertus (W1)"/>
      <family val="2"/>
    </font>
    <font>
      <b/>
      <sz val="8"/>
      <name val="Albertus (W1)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sz val="9"/>
      <name val="Albertus (W1)"/>
      <family val="2"/>
    </font>
    <font>
      <sz val="9"/>
      <name val="Albertus (W1)"/>
      <family val="2"/>
    </font>
    <font>
      <sz val="9"/>
      <name val="Arial"/>
      <family val="2"/>
    </font>
    <font>
      <b/>
      <sz val="9"/>
      <name val="Albertus (W1)"/>
    </font>
    <font>
      <sz val="8"/>
      <name val="Arial"/>
      <family val="2"/>
    </font>
    <font>
      <b/>
      <sz val="12"/>
      <name val="Albertus (W1)"/>
    </font>
    <font>
      <sz val="12"/>
      <name val="Albertus (W1)"/>
      <family val="2"/>
    </font>
    <font>
      <sz val="14"/>
      <name val="Albertus (W1)"/>
    </font>
    <font>
      <b/>
      <sz val="8"/>
      <name val="Albertus (W1)"/>
    </font>
    <font>
      <b/>
      <sz val="10"/>
      <name val="Albertus (W1)"/>
    </font>
    <font>
      <sz val="8"/>
      <name val="Albertus (W1)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"/>
      <name val="Albertus (W1)"/>
    </font>
    <font>
      <sz val="10"/>
      <name val="Arial"/>
      <family val="2"/>
    </font>
    <font>
      <sz val="9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b/>
      <sz val="9"/>
      <name val="Albertus Medium"/>
      <family val="2"/>
    </font>
    <font>
      <sz val="8"/>
      <name val="Albertus Medium"/>
      <family val="2"/>
    </font>
    <font>
      <b/>
      <sz val="14"/>
      <name val="Albertus Medium"/>
      <family val="2"/>
    </font>
    <font>
      <sz val="14"/>
      <name val="Albertus Medium"/>
      <family val="2"/>
    </font>
    <font>
      <b/>
      <sz val="8"/>
      <name val="Albertus Medium"/>
      <family val="2"/>
    </font>
    <font>
      <sz val="9"/>
      <name val="Albertus (W1)"/>
    </font>
    <font>
      <b/>
      <i/>
      <sz val="10"/>
      <name val="Albertus Medium"/>
      <family val="2"/>
    </font>
    <font>
      <b/>
      <sz val="10"/>
      <color indexed="10"/>
      <name val="Albertus Medium"/>
      <family val="2"/>
    </font>
    <font>
      <sz val="9"/>
      <name val="Albertus Medium"/>
    </font>
    <font>
      <b/>
      <sz val="9"/>
      <color indexed="10"/>
      <name val="Albertus (W1)"/>
      <family val="2"/>
    </font>
    <font>
      <b/>
      <sz val="8"/>
      <color indexed="10"/>
      <name val="Albertus Medium"/>
      <family val="2"/>
    </font>
    <font>
      <b/>
      <sz val="10"/>
      <color indexed="10"/>
      <name val="Albertus Medium"/>
    </font>
    <font>
      <b/>
      <sz val="9"/>
      <color indexed="10"/>
      <name val="Albertus Medium"/>
      <family val="2"/>
    </font>
    <font>
      <b/>
      <sz val="8"/>
      <color indexed="10"/>
      <name val="Albertus (W1)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Albertus (W1)"/>
    </font>
    <font>
      <b/>
      <sz val="10"/>
      <color indexed="10"/>
      <name val="Albertus (W1)"/>
      <family val="2"/>
    </font>
    <font>
      <sz val="10"/>
      <color indexed="10"/>
      <name val="Albertus (W1)"/>
      <family val="2"/>
    </font>
    <font>
      <b/>
      <sz val="8"/>
      <color rgb="FFFF0000"/>
      <name val="Albertus (W1)"/>
      <family val="2"/>
    </font>
    <font>
      <sz val="10"/>
      <color rgb="FFFF0000"/>
      <name val="Albertus (W1)"/>
      <family val="2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5">
    <xf numFmtId="0" fontId="0" fillId="0" borderId="0" xfId="0"/>
    <xf numFmtId="0" fontId="0" fillId="0" borderId="0" xfId="0" applyFill="1"/>
    <xf numFmtId="0" fontId="7" fillId="0" borderId="0" xfId="0" applyFont="1" applyFill="1"/>
    <xf numFmtId="164" fontId="8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Continuous" vertical="center"/>
    </xf>
    <xf numFmtId="9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horizontal="left"/>
    </xf>
    <xf numFmtId="164" fontId="4" fillId="0" borderId="0" xfId="0" quotePrefix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9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3" fontId="8" fillId="0" borderId="2" xfId="0" applyNumberFormat="1" applyFont="1" applyFill="1" applyBorder="1" applyAlignment="1" applyProtection="1">
      <alignment horizontal="centerContinuous" vertical="center"/>
      <protection locked="0"/>
    </xf>
    <xf numFmtId="9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3" fontId="5" fillId="0" borderId="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9" fontId="5" fillId="0" borderId="0" xfId="0" applyNumberFormat="1" applyFont="1" applyFill="1" applyBorder="1" applyAlignment="1" applyProtection="1">
      <alignment horizontal="center" vertical="top"/>
      <protection locked="0"/>
    </xf>
    <xf numFmtId="164" fontId="14" fillId="0" borderId="0" xfId="0" applyNumberFormat="1" applyFont="1" applyFill="1" applyBorder="1" applyProtection="1"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Protection="1">
      <protection locked="0"/>
    </xf>
    <xf numFmtId="9" fontId="14" fillId="0" borderId="0" xfId="0" applyNumberFormat="1" applyFont="1" applyFill="1" applyBorder="1" applyProtection="1">
      <protection locked="0"/>
    </xf>
    <xf numFmtId="9" fontId="1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9" fontId="7" fillId="0" borderId="0" xfId="0" applyNumberFormat="1" applyFont="1" applyAlignment="1" applyProtection="1">
      <alignment horizontal="right"/>
      <protection locked="0"/>
    </xf>
    <xf numFmtId="4" fontId="7" fillId="2" borderId="10" xfId="0" applyNumberFormat="1" applyFont="1" applyFill="1" applyBorder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Protection="1"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9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Protection="1">
      <protection locked="0"/>
    </xf>
    <xf numFmtId="3" fontId="0" fillId="0" borderId="0" xfId="0" applyNumberFormat="1"/>
    <xf numFmtId="4" fontId="7" fillId="0" borderId="0" xfId="0" applyNumberFormat="1" applyFont="1" applyFill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164" fontId="16" fillId="0" borderId="14" xfId="0" applyNumberFormat="1" applyFont="1" applyFill="1" applyBorder="1" applyAlignment="1" applyProtection="1">
      <alignment horizontal="left" vertical="center"/>
      <protection locked="0"/>
    </xf>
    <xf numFmtId="165" fontId="5" fillId="0" borderId="14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horizontal="right" vertical="center"/>
      <protection locked="0"/>
    </xf>
    <xf numFmtId="4" fontId="16" fillId="0" borderId="15" xfId="0" applyNumberFormat="1" applyFont="1" applyFill="1" applyBorder="1" applyAlignment="1" applyProtection="1">
      <alignment horizontal="right" vertical="center"/>
      <protection locked="0"/>
    </xf>
    <xf numFmtId="9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vertical="center"/>
      <protection locked="0"/>
    </xf>
    <xf numFmtId="4" fontId="16" fillId="0" borderId="15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Border="1" applyProtection="1">
      <protection locked="0"/>
    </xf>
    <xf numFmtId="9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Protection="1">
      <protection locked="0"/>
    </xf>
    <xf numFmtId="3" fontId="4" fillId="0" borderId="12" xfId="0" applyNumberFormat="1" applyFont="1" applyBorder="1" applyProtection="1">
      <protection locked="0"/>
    </xf>
    <xf numFmtId="9" fontId="4" fillId="0" borderId="12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Protection="1">
      <protection locked="0"/>
    </xf>
    <xf numFmtId="9" fontId="4" fillId="0" borderId="18" xfId="0" applyNumberFormat="1" applyFont="1" applyFill="1" applyBorder="1" applyAlignment="1" applyProtection="1">
      <alignment horizontal="right"/>
      <protection locked="0"/>
    </xf>
    <xf numFmtId="9" fontId="16" fillId="0" borderId="19" xfId="0" applyNumberFormat="1" applyFont="1" applyFill="1" applyBorder="1" applyAlignment="1" applyProtection="1">
      <alignment horizontal="right" vertical="center"/>
      <protection locked="0"/>
    </xf>
    <xf numFmtId="9" fontId="11" fillId="0" borderId="19" xfId="0" applyNumberFormat="1" applyFont="1" applyFill="1" applyBorder="1" applyAlignment="1" applyProtection="1">
      <alignment horizontal="right" vertical="center"/>
      <protection locked="0"/>
    </xf>
    <xf numFmtId="9" fontId="5" fillId="0" borderId="20" xfId="0" applyNumberFormat="1" applyFont="1" applyFill="1" applyBorder="1" applyAlignment="1" applyProtection="1">
      <alignment horizontal="center"/>
      <protection locked="0"/>
    </xf>
    <xf numFmtId="9" fontId="5" fillId="0" borderId="21" xfId="0" applyNumberFormat="1" applyFont="1" applyFill="1" applyBorder="1" applyAlignment="1" applyProtection="1">
      <alignment horizontal="center"/>
      <protection locked="0"/>
    </xf>
    <xf numFmtId="9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Border="1" applyProtection="1">
      <protection locked="0"/>
    </xf>
    <xf numFmtId="9" fontId="16" fillId="0" borderId="28" xfId="0" applyNumberFormat="1" applyFont="1" applyFill="1" applyBorder="1" applyAlignment="1" applyProtection="1">
      <alignment horizontal="right" vertical="center"/>
      <protection locked="0"/>
    </xf>
    <xf numFmtId="9" fontId="8" fillId="0" borderId="28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/>
    <xf numFmtId="0" fontId="4" fillId="0" borderId="0" xfId="0" applyFont="1" applyFill="1" applyBorder="1"/>
    <xf numFmtId="164" fontId="4" fillId="0" borderId="24" xfId="0" applyNumberFormat="1" applyFont="1" applyFill="1" applyBorder="1" applyAlignment="1" applyProtection="1">
      <alignment horizontal="left"/>
      <protection locked="0"/>
    </xf>
    <xf numFmtId="0" fontId="4" fillId="0" borderId="24" xfId="0" applyFont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25" fillId="0" borderId="0" xfId="0" applyFont="1"/>
    <xf numFmtId="0" fontId="21" fillId="0" borderId="0" xfId="0" applyFont="1" applyFill="1" applyAlignment="1">
      <alignment horizontal="left"/>
    </xf>
    <xf numFmtId="164" fontId="21" fillId="0" borderId="29" xfId="0" applyNumberFormat="1" applyFont="1" applyFill="1" applyBorder="1" applyAlignment="1" applyProtection="1">
      <alignment horizontal="center"/>
    </xf>
    <xf numFmtId="1" fontId="21" fillId="0" borderId="30" xfId="0" applyNumberFormat="1" applyFont="1" applyFill="1" applyBorder="1" applyAlignment="1" applyProtection="1">
      <alignment horizontal="center"/>
    </xf>
    <xf numFmtId="0" fontId="19" fillId="0" borderId="0" xfId="0" applyFont="1"/>
    <xf numFmtId="37" fontId="19" fillId="0" borderId="11" xfId="0" applyNumberFormat="1" applyFont="1" applyFill="1" applyBorder="1" applyAlignment="1" applyProtection="1">
      <alignment horizontal="right"/>
    </xf>
    <xf numFmtId="37" fontId="19" fillId="0" borderId="4" xfId="0" applyNumberFormat="1" applyFont="1" applyFill="1" applyBorder="1" applyAlignment="1" applyProtection="1">
      <alignment horizontal="right"/>
    </xf>
    <xf numFmtId="37" fontId="19" fillId="0" borderId="11" xfId="0" applyNumberFormat="1" applyFont="1" applyFill="1" applyBorder="1" applyAlignment="1">
      <alignment horizontal="right"/>
    </xf>
    <xf numFmtId="37" fontId="19" fillId="0" borderId="4" xfId="0" applyNumberFormat="1" applyFont="1" applyFill="1" applyBorder="1" applyAlignment="1">
      <alignment horizontal="right"/>
    </xf>
    <xf numFmtId="0" fontId="18" fillId="0" borderId="11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Protection="1"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31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Protection="1">
      <protection locked="0"/>
    </xf>
    <xf numFmtId="164" fontId="4" fillId="0" borderId="11" xfId="0" applyNumberFormat="1" applyFont="1" applyFill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9" fontId="7" fillId="0" borderId="31" xfId="0" applyNumberFormat="1" applyFont="1" applyBorder="1" applyAlignment="1" applyProtection="1">
      <alignment horizontal="right"/>
      <protection locked="0"/>
    </xf>
    <xf numFmtId="3" fontId="8" fillId="0" borderId="34" xfId="0" applyNumberFormat="1" applyFont="1" applyFill="1" applyBorder="1" applyAlignment="1" applyProtection="1">
      <alignment horizontal="center" vertical="top"/>
    </xf>
    <xf numFmtId="0" fontId="0" fillId="0" borderId="2" xfId="0" applyBorder="1" applyAlignment="1"/>
    <xf numFmtId="3" fontId="0" fillId="0" borderId="2" xfId="0" applyNumberFormat="1" applyBorder="1" applyAlignment="1"/>
    <xf numFmtId="164" fontId="4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Border="1" applyProtection="1">
      <protection locked="0"/>
    </xf>
    <xf numFmtId="164" fontId="26" fillId="0" borderId="24" xfId="0" applyNumberFormat="1" applyFont="1" applyFill="1" applyBorder="1" applyAlignment="1" applyProtection="1">
      <alignment horizontal="left"/>
    </xf>
    <xf numFmtId="164" fontId="26" fillId="0" borderId="18" xfId="0" applyNumberFormat="1" applyFont="1" applyFill="1" applyBorder="1" applyAlignment="1" applyProtection="1">
      <alignment horizontal="center"/>
    </xf>
    <xf numFmtId="1" fontId="26" fillId="4" borderId="35" xfId="0" applyNumberFormat="1" applyFont="1" applyFill="1" applyBorder="1" applyAlignment="1" applyProtection="1">
      <alignment horizontal="center"/>
    </xf>
    <xf numFmtId="37" fontId="26" fillId="0" borderId="17" xfId="0" applyNumberFormat="1" applyFont="1" applyFill="1" applyBorder="1" applyProtection="1"/>
    <xf numFmtId="9" fontId="26" fillId="0" borderId="17" xfId="0" applyNumberFormat="1" applyFont="1" applyFill="1" applyBorder="1" applyAlignment="1" applyProtection="1">
      <alignment horizontal="right"/>
    </xf>
    <xf numFmtId="3" fontId="26" fillId="0" borderId="18" xfId="0" applyNumberFormat="1" applyFont="1" applyFill="1" applyBorder="1" applyProtection="1"/>
    <xf numFmtId="0" fontId="27" fillId="0" borderId="0" xfId="0" applyFont="1" applyFill="1"/>
    <xf numFmtId="164" fontId="26" fillId="0" borderId="18" xfId="0" quotePrefix="1" applyNumberFormat="1" applyFont="1" applyFill="1" applyBorder="1" applyAlignment="1" applyProtection="1">
      <alignment horizontal="left"/>
    </xf>
    <xf numFmtId="164" fontId="26" fillId="0" borderId="36" xfId="0" applyNumberFormat="1" applyFont="1" applyFill="1" applyBorder="1" applyAlignment="1" applyProtection="1">
      <alignment horizontal="center"/>
    </xf>
    <xf numFmtId="9" fontId="26" fillId="0" borderId="12" xfId="0" applyNumberFormat="1" applyFont="1" applyFill="1" applyBorder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center"/>
    </xf>
    <xf numFmtId="164" fontId="28" fillId="0" borderId="1" xfId="0" applyNumberFormat="1" applyFont="1" applyFill="1" applyBorder="1" applyAlignment="1" applyProtection="1">
      <alignment horizontal="left"/>
    </xf>
    <xf numFmtId="164" fontId="28" fillId="0" borderId="0" xfId="0" applyNumberFormat="1" applyFont="1" applyFill="1" applyBorder="1" applyAlignment="1" applyProtection="1">
      <alignment horizontal="left"/>
    </xf>
    <xf numFmtId="164" fontId="28" fillId="0" borderId="0" xfId="0" applyNumberFormat="1" applyFont="1" applyFill="1" applyBorder="1" applyAlignment="1" applyProtection="1">
      <alignment horizontal="center"/>
    </xf>
    <xf numFmtId="9" fontId="28" fillId="0" borderId="15" xfId="0" applyNumberFormat="1" applyFont="1" applyFill="1" applyBorder="1" applyAlignment="1" applyProtection="1">
      <alignment horizontal="right"/>
    </xf>
    <xf numFmtId="1" fontId="26" fillId="4" borderId="37" xfId="0" applyNumberFormat="1" applyFont="1" applyFill="1" applyBorder="1" applyAlignment="1" applyProtection="1">
      <alignment horizontal="center"/>
    </xf>
    <xf numFmtId="3" fontId="26" fillId="0" borderId="38" xfId="0" applyNumberFormat="1" applyFont="1" applyFill="1" applyBorder="1" applyProtection="1"/>
    <xf numFmtId="164" fontId="28" fillId="0" borderId="25" xfId="0" applyNumberFormat="1" applyFont="1" applyFill="1" applyBorder="1" applyAlignment="1" applyProtection="1">
      <alignment horizontal="left"/>
    </xf>
    <xf numFmtId="164" fontId="28" fillId="0" borderId="12" xfId="0" applyNumberFormat="1" applyFont="1" applyFill="1" applyBorder="1" applyAlignment="1" applyProtection="1">
      <alignment horizontal="left"/>
    </xf>
    <xf numFmtId="164" fontId="28" fillId="0" borderId="12" xfId="0" applyNumberFormat="1" applyFont="1" applyFill="1" applyBorder="1" applyAlignment="1" applyProtection="1">
      <alignment horizontal="center"/>
    </xf>
    <xf numFmtId="0" fontId="28" fillId="0" borderId="1" xfId="0" applyFont="1" applyFill="1" applyBorder="1"/>
    <xf numFmtId="0" fontId="27" fillId="0" borderId="0" xfId="0" applyFont="1" applyFill="1" applyBorder="1"/>
    <xf numFmtId="164" fontId="26" fillId="0" borderId="11" xfId="0" applyNumberFormat="1" applyFont="1" applyFill="1" applyBorder="1" applyAlignment="1" applyProtection="1">
      <alignment horizontal="left"/>
    </xf>
    <xf numFmtId="3" fontId="26" fillId="4" borderId="39" xfId="0" applyNumberFormat="1" applyFont="1" applyFill="1" applyBorder="1" applyProtection="1"/>
    <xf numFmtId="9" fontId="27" fillId="0" borderId="31" xfId="0" applyNumberFormat="1" applyFont="1" applyFill="1" applyBorder="1" applyAlignment="1" applyProtection="1">
      <alignment horizontal="right"/>
    </xf>
    <xf numFmtId="3" fontId="27" fillId="0" borderId="40" xfId="0" applyNumberFormat="1" applyFont="1" applyFill="1" applyBorder="1" applyProtection="1"/>
    <xf numFmtId="164" fontId="28" fillId="0" borderId="31" xfId="0" applyNumberFormat="1" applyFont="1" applyFill="1" applyBorder="1" applyAlignment="1" applyProtection="1">
      <alignment horizontal="left"/>
    </xf>
    <xf numFmtId="164" fontId="28" fillId="0" borderId="31" xfId="0" applyNumberFormat="1" applyFont="1" applyFill="1" applyBorder="1" applyAlignment="1" applyProtection="1">
      <alignment horizontal="center"/>
    </xf>
    <xf numFmtId="37" fontId="28" fillId="0" borderId="31" xfId="0" applyNumberFormat="1" applyFont="1" applyFill="1" applyBorder="1" applyProtection="1"/>
    <xf numFmtId="9" fontId="28" fillId="0" borderId="31" xfId="0" applyNumberFormat="1" applyFont="1" applyFill="1" applyBorder="1" applyAlignment="1" applyProtection="1">
      <alignment horizontal="right"/>
    </xf>
    <xf numFmtId="37" fontId="28" fillId="0" borderId="31" xfId="0" applyNumberFormat="1" applyFont="1" applyFill="1" applyBorder="1" applyAlignment="1" applyProtection="1">
      <alignment horizontal="right"/>
    </xf>
    <xf numFmtId="3" fontId="28" fillId="0" borderId="40" xfId="0" applyNumberFormat="1" applyFont="1" applyFill="1" applyBorder="1" applyProtection="1"/>
    <xf numFmtId="0" fontId="28" fillId="0" borderId="0" xfId="0" applyFont="1" applyFill="1" applyBorder="1"/>
    <xf numFmtId="0" fontId="26" fillId="0" borderId="24" xfId="0" applyFont="1" applyFill="1" applyBorder="1"/>
    <xf numFmtId="1" fontId="26" fillId="4" borderId="41" xfId="0" applyNumberFormat="1" applyFont="1" applyFill="1" applyBorder="1" applyAlignment="1" applyProtection="1">
      <alignment horizontal="center"/>
    </xf>
    <xf numFmtId="37" fontId="26" fillId="0" borderId="27" xfId="0" applyNumberFormat="1" applyFont="1" applyFill="1" applyBorder="1" applyProtection="1"/>
    <xf numFmtId="9" fontId="28" fillId="0" borderId="0" xfId="0" applyNumberFormat="1" applyFont="1" applyFill="1" applyBorder="1" applyAlignment="1" applyProtection="1">
      <alignment horizontal="right"/>
    </xf>
    <xf numFmtId="0" fontId="26" fillId="0" borderId="18" xfId="0" applyFont="1" applyFill="1" applyBorder="1" applyAlignment="1">
      <alignment horizontal="center"/>
    </xf>
    <xf numFmtId="1" fontId="26" fillId="4" borderId="35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 applyProtection="1">
      <alignment horizontal="centerContinuous" vertical="center"/>
    </xf>
    <xf numFmtId="165" fontId="28" fillId="0" borderId="0" xfId="0" applyNumberFormat="1" applyFont="1" applyFill="1" applyBorder="1" applyAlignment="1" applyProtection="1">
      <alignment horizontal="left" vertical="center"/>
    </xf>
    <xf numFmtId="3" fontId="28" fillId="0" borderId="0" xfId="0" applyNumberFormat="1" applyFont="1" applyFill="1" applyBorder="1" applyAlignment="1" applyProtection="1">
      <alignment vertical="center"/>
    </xf>
    <xf numFmtId="9" fontId="28" fillId="0" borderId="0" xfId="0" applyNumberFormat="1" applyFont="1" applyFill="1" applyBorder="1" applyAlignment="1" applyProtection="1">
      <alignment horizontal="right" vertical="center"/>
    </xf>
    <xf numFmtId="3" fontId="28" fillId="0" borderId="42" xfId="0" applyNumberFormat="1" applyFont="1" applyFill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horizontal="centerContinuous"/>
    </xf>
    <xf numFmtId="0" fontId="26" fillId="0" borderId="11" xfId="0" applyFont="1" applyFill="1" applyBorder="1"/>
    <xf numFmtId="164" fontId="26" fillId="0" borderId="11" xfId="0" applyNumberFormat="1" applyFont="1" applyFill="1" applyBorder="1" applyAlignment="1" applyProtection="1">
      <alignment horizontal="center"/>
    </xf>
    <xf numFmtId="3" fontId="26" fillId="0" borderId="24" xfId="0" applyNumberFormat="1" applyFont="1" applyFill="1" applyBorder="1" applyAlignment="1">
      <alignment horizontal="right"/>
    </xf>
    <xf numFmtId="3" fontId="26" fillId="0" borderId="17" xfId="0" applyNumberFormat="1" applyFont="1" applyFill="1" applyBorder="1" applyAlignment="1">
      <alignment horizontal="right"/>
    </xf>
    <xf numFmtId="3" fontId="26" fillId="0" borderId="17" xfId="0" applyNumberFormat="1" applyFont="1" applyFill="1" applyBorder="1" applyProtection="1"/>
    <xf numFmtId="3" fontId="26" fillId="5" borderId="24" xfId="0" applyNumberFormat="1" applyFont="1" applyFill="1" applyBorder="1" applyAlignment="1" applyProtection="1">
      <alignment horizontal="right"/>
    </xf>
    <xf numFmtId="3" fontId="26" fillId="0" borderId="24" xfId="0" applyNumberFormat="1" applyFont="1" applyFill="1" applyBorder="1" applyProtection="1"/>
    <xf numFmtId="3" fontId="26" fillId="5" borderId="43" xfId="0" applyNumberFormat="1" applyFont="1" applyFill="1" applyBorder="1" applyAlignment="1" applyProtection="1">
      <alignment horizontal="right"/>
    </xf>
    <xf numFmtId="0" fontId="26" fillId="0" borderId="4" xfId="0" applyFont="1" applyFill="1" applyBorder="1"/>
    <xf numFmtId="3" fontId="26" fillId="0" borderId="12" xfId="0" applyNumberFormat="1" applyFont="1" applyFill="1" applyBorder="1" applyProtection="1"/>
    <xf numFmtId="165" fontId="28" fillId="0" borderId="14" xfId="0" applyNumberFormat="1" applyFont="1" applyFill="1" applyBorder="1" applyAlignment="1" applyProtection="1">
      <alignment horizontal="left"/>
    </xf>
    <xf numFmtId="165" fontId="28" fillId="0" borderId="14" xfId="0" applyNumberFormat="1" applyFont="1" applyFill="1" applyBorder="1" applyAlignment="1" applyProtection="1"/>
    <xf numFmtId="3" fontId="28" fillId="0" borderId="26" xfId="0" applyNumberFormat="1" applyFont="1" applyFill="1" applyBorder="1" applyProtection="1"/>
    <xf numFmtId="3" fontId="28" fillId="0" borderId="15" xfId="0" applyNumberFormat="1" applyFont="1" applyFill="1" applyBorder="1" applyProtection="1"/>
    <xf numFmtId="3" fontId="28" fillId="0" borderId="19" xfId="0" applyNumberFormat="1" applyFont="1" applyFill="1" applyBorder="1" applyProtection="1"/>
    <xf numFmtId="3" fontId="28" fillId="0" borderId="23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7" fontId="28" fillId="0" borderId="15" xfId="0" applyNumberFormat="1" applyFont="1" applyFill="1" applyBorder="1" applyAlignment="1" applyProtection="1"/>
    <xf numFmtId="3" fontId="28" fillId="0" borderId="19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3" fontId="28" fillId="0" borderId="44" xfId="0" applyNumberFormat="1" applyFont="1" applyFill="1" applyBorder="1" applyAlignment="1" applyProtection="1"/>
    <xf numFmtId="164" fontId="28" fillId="0" borderId="13" xfId="0" applyNumberFormat="1" applyFont="1" applyFill="1" applyBorder="1" applyAlignment="1" applyProtection="1">
      <alignment horizontal="center"/>
    </xf>
    <xf numFmtId="165" fontId="28" fillId="0" borderId="14" xfId="0" applyNumberFormat="1" applyFont="1" applyFill="1" applyBorder="1" applyAlignment="1" applyProtection="1">
      <alignment horizontal="center"/>
    </xf>
    <xf numFmtId="0" fontId="32" fillId="0" borderId="45" xfId="0" applyFont="1" applyFill="1" applyBorder="1"/>
    <xf numFmtId="0" fontId="32" fillId="0" borderId="45" xfId="0" applyFont="1" applyFill="1" applyBorder="1" applyAlignment="1">
      <alignment horizontal="center"/>
    </xf>
    <xf numFmtId="3" fontId="33" fillId="0" borderId="45" xfId="0" applyNumberFormat="1" applyFont="1" applyFill="1" applyBorder="1" applyAlignment="1">
      <alignment horizontal="right"/>
    </xf>
    <xf numFmtId="3" fontId="32" fillId="0" borderId="45" xfId="0" applyNumberFormat="1" applyFont="1" applyFill="1" applyBorder="1"/>
    <xf numFmtId="9" fontId="32" fillId="0" borderId="45" xfId="0" applyNumberFormat="1" applyFont="1" applyFill="1" applyBorder="1" applyAlignment="1">
      <alignment horizontal="right"/>
    </xf>
    <xf numFmtId="3" fontId="32" fillId="0" borderId="45" xfId="0" applyNumberFormat="1" applyFont="1" applyFill="1" applyBorder="1" applyAlignment="1">
      <alignment horizontal="right"/>
    </xf>
    <xf numFmtId="164" fontId="29" fillId="0" borderId="5" xfId="0" applyNumberFormat="1" applyFont="1" applyFill="1" applyBorder="1" applyAlignment="1" applyProtection="1">
      <alignment horizontal="center"/>
    </xf>
    <xf numFmtId="164" fontId="29" fillId="0" borderId="6" xfId="0" applyNumberFormat="1" applyFont="1" applyFill="1" applyBorder="1" applyAlignment="1" applyProtection="1">
      <alignment horizontal="center"/>
    </xf>
    <xf numFmtId="3" fontId="29" fillId="0" borderId="6" xfId="0" applyNumberFormat="1" applyFont="1" applyFill="1" applyBorder="1" applyAlignment="1" applyProtection="1">
      <alignment horizontal="center"/>
    </xf>
    <xf numFmtId="3" fontId="29" fillId="0" borderId="46" xfId="0" applyNumberFormat="1" applyFont="1" applyFill="1" applyBorder="1" applyAlignment="1" applyProtection="1">
      <alignment horizontal="center"/>
    </xf>
    <xf numFmtId="9" fontId="29" fillId="0" borderId="6" xfId="0" applyNumberFormat="1" applyFont="1" applyFill="1" applyBorder="1" applyAlignment="1" applyProtection="1">
      <alignment horizontal="center"/>
    </xf>
    <xf numFmtId="3" fontId="29" fillId="0" borderId="46" xfId="0" applyNumberFormat="1" applyFont="1" applyFill="1" applyBorder="1" applyAlignment="1">
      <alignment horizontal="center" vertical="top"/>
    </xf>
    <xf numFmtId="3" fontId="28" fillId="0" borderId="6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 applyProtection="1">
      <alignment horizontal="center"/>
    </xf>
    <xf numFmtId="0" fontId="26" fillId="0" borderId="8" xfId="0" applyFont="1" applyFill="1" applyBorder="1"/>
    <xf numFmtId="0" fontId="26" fillId="0" borderId="9" xfId="0" applyFont="1" applyFill="1" applyBorder="1"/>
    <xf numFmtId="164" fontId="29" fillId="0" borderId="9" xfId="0" applyNumberFormat="1" applyFont="1" applyFill="1" applyBorder="1" applyAlignment="1" applyProtection="1">
      <alignment horizontal="center"/>
    </xf>
    <xf numFmtId="3" fontId="29" fillId="0" borderId="9" xfId="0" applyNumberFormat="1" applyFont="1" applyFill="1" applyBorder="1" applyAlignment="1" applyProtection="1">
      <alignment horizontal="center"/>
    </xf>
    <xf numFmtId="3" fontId="29" fillId="0" borderId="47" xfId="0" applyNumberFormat="1" applyFont="1" applyFill="1" applyBorder="1" applyAlignment="1">
      <alignment horizontal="center" vertical="top"/>
    </xf>
    <xf numFmtId="9" fontId="29" fillId="0" borderId="9" xfId="0" applyNumberFormat="1" applyFont="1" applyFill="1" applyBorder="1" applyAlignment="1">
      <alignment horizontal="center" vertical="top"/>
    </xf>
    <xf numFmtId="3" fontId="29" fillId="0" borderId="9" xfId="0" applyNumberFormat="1" applyFont="1" applyFill="1" applyBorder="1" applyAlignment="1">
      <alignment horizontal="center" vertical="top"/>
    </xf>
    <xf numFmtId="3" fontId="29" fillId="0" borderId="22" xfId="0" applyNumberFormat="1" applyFont="1" applyFill="1" applyBorder="1" applyAlignment="1" applyProtection="1">
      <alignment horizontal="center" vertical="top"/>
    </xf>
    <xf numFmtId="0" fontId="4" fillId="0" borderId="11" xfId="0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left"/>
      <protection locked="0"/>
    </xf>
    <xf numFmtId="164" fontId="4" fillId="0" borderId="48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4" fillId="0" borderId="3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32" xfId="0" applyFont="1" applyBorder="1" applyProtection="1">
      <protection locked="0"/>
    </xf>
    <xf numFmtId="3" fontId="4" fillId="0" borderId="35" xfId="0" applyNumberFormat="1" applyFont="1" applyBorder="1" applyProtection="1">
      <protection locked="0"/>
    </xf>
    <xf numFmtId="9" fontId="4" fillId="0" borderId="33" xfId="0" applyNumberFormat="1" applyFont="1" applyFill="1" applyBorder="1" applyAlignment="1" applyProtection="1">
      <alignment horizontal="right"/>
      <protection locked="0"/>
    </xf>
    <xf numFmtId="9" fontId="4" fillId="0" borderId="41" xfId="0" applyNumberFormat="1" applyFont="1" applyFill="1" applyBorder="1" applyAlignment="1" applyProtection="1">
      <alignment horizontal="right"/>
      <protection locked="0"/>
    </xf>
    <xf numFmtId="9" fontId="29" fillId="0" borderId="19" xfId="0" applyNumberFormat="1" applyFont="1" applyFill="1" applyBorder="1" applyAlignment="1" applyProtection="1">
      <alignment horizontal="right"/>
    </xf>
    <xf numFmtId="9" fontId="29" fillId="0" borderId="21" xfId="0" applyNumberFormat="1" applyFont="1" applyFill="1" applyBorder="1" applyAlignment="1" applyProtection="1">
      <alignment horizontal="center"/>
    </xf>
    <xf numFmtId="9" fontId="29" fillId="0" borderId="22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0" fontId="4" fillId="0" borderId="11" xfId="0" applyFont="1" applyBorder="1" applyAlignment="1" applyProtection="1">
      <alignment horizontal="left"/>
      <protection locked="0"/>
    </xf>
    <xf numFmtId="0" fontId="27" fillId="0" borderId="45" xfId="0" applyFont="1" applyBorder="1" applyAlignment="1"/>
    <xf numFmtId="4" fontId="4" fillId="5" borderId="33" xfId="0" applyNumberFormat="1" applyFont="1" applyFill="1" applyBorder="1" applyProtection="1">
      <protection locked="0"/>
    </xf>
    <xf numFmtId="4" fontId="4" fillId="5" borderId="12" xfId="0" applyNumberFormat="1" applyFont="1" applyFill="1" applyBorder="1" applyProtection="1">
      <protection locked="0"/>
    </xf>
    <xf numFmtId="3" fontId="4" fillId="5" borderId="32" xfId="0" applyNumberFormat="1" applyFont="1" applyFill="1" applyBorder="1" applyProtection="1">
      <protection locked="0"/>
    </xf>
    <xf numFmtId="4" fontId="4" fillId="5" borderId="41" xfId="0" applyNumberFormat="1" applyFont="1" applyFill="1" applyBorder="1" applyProtection="1">
      <protection locked="0"/>
    </xf>
    <xf numFmtId="4" fontId="4" fillId="5" borderId="50" xfId="0" applyNumberFormat="1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14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3" fontId="4" fillId="5" borderId="51" xfId="0" applyNumberFormat="1" applyFont="1" applyFill="1" applyBorder="1" applyProtection="1">
      <protection locked="0"/>
    </xf>
    <xf numFmtId="4" fontId="4" fillId="5" borderId="52" xfId="0" applyNumberFormat="1" applyFont="1" applyFill="1" applyBorder="1" applyProtection="1">
      <protection locked="0"/>
    </xf>
    <xf numFmtId="4" fontId="4" fillId="5" borderId="53" xfId="0" applyNumberFormat="1" applyFont="1" applyFill="1" applyBorder="1" applyProtection="1">
      <protection locked="0"/>
    </xf>
    <xf numFmtId="3" fontId="29" fillId="0" borderId="0" xfId="0" applyNumberFormat="1" applyFont="1" applyFill="1" applyBorder="1" applyAlignment="1" applyProtection="1">
      <alignment horizontal="center"/>
    </xf>
    <xf numFmtId="3" fontId="26" fillId="6" borderId="24" xfId="0" applyNumberFormat="1" applyFont="1" applyFill="1" applyBorder="1" applyAlignment="1" applyProtection="1">
      <alignment horizontal="right"/>
    </xf>
    <xf numFmtId="3" fontId="26" fillId="5" borderId="24" xfId="0" applyNumberFormat="1" applyFont="1" applyFill="1" applyBorder="1"/>
    <xf numFmtId="3" fontId="26" fillId="6" borderId="33" xfId="0" applyNumberFormat="1" applyFont="1" applyFill="1" applyBorder="1" applyAlignment="1" applyProtection="1">
      <alignment horizontal="right"/>
    </xf>
    <xf numFmtId="3" fontId="26" fillId="5" borderId="33" xfId="0" applyNumberFormat="1" applyFont="1" applyFill="1" applyBorder="1" applyAlignment="1" applyProtection="1">
      <alignment horizontal="right"/>
    </xf>
    <xf numFmtId="3" fontId="26" fillId="5" borderId="33" xfId="0" applyNumberFormat="1" applyFont="1" applyFill="1" applyBorder="1"/>
    <xf numFmtId="37" fontId="26" fillId="5" borderId="32" xfId="0" applyNumberFormat="1" applyFont="1" applyFill="1" applyBorder="1" applyAlignment="1" applyProtection="1">
      <alignment horizontal="right"/>
    </xf>
    <xf numFmtId="3" fontId="28" fillId="0" borderId="31" xfId="0" applyNumberFormat="1" applyFont="1" applyFill="1" applyBorder="1" applyAlignment="1" applyProtection="1">
      <alignment horizontal="right"/>
    </xf>
    <xf numFmtId="37" fontId="29" fillId="0" borderId="15" xfId="0" applyNumberFormat="1" applyFont="1" applyFill="1" applyBorder="1" applyAlignment="1" applyProtection="1">
      <alignment horizontal="right"/>
    </xf>
    <xf numFmtId="37" fontId="26" fillId="0" borderId="31" xfId="0" applyNumberFormat="1" applyFont="1" applyFill="1" applyBorder="1" applyAlignment="1" applyProtection="1">
      <alignment horizontal="right"/>
    </xf>
    <xf numFmtId="1" fontId="4" fillId="5" borderId="54" xfId="0" applyNumberFormat="1" applyFont="1" applyFill="1" applyBorder="1" applyAlignment="1" applyProtection="1">
      <alignment horizontal="center"/>
      <protection locked="0"/>
    </xf>
    <xf numFmtId="3" fontId="4" fillId="0" borderId="55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9" fontId="11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5" xfId="0" applyNumberFormat="1" applyFont="1" applyFill="1" applyBorder="1" applyAlignment="1" applyProtection="1">
      <alignment horizontal="center"/>
    </xf>
    <xf numFmtId="3" fontId="29" fillId="0" borderId="8" xfId="0" applyNumberFormat="1" applyFont="1" applyFill="1" applyBorder="1" applyAlignment="1" applyProtection="1">
      <alignment horizontal="center"/>
    </xf>
    <xf numFmtId="0" fontId="28" fillId="0" borderId="56" xfId="0" applyFont="1" applyFill="1" applyBorder="1" applyAlignment="1">
      <alignment horizontal="left"/>
    </xf>
    <xf numFmtId="165" fontId="28" fillId="0" borderId="44" xfId="0" applyNumberFormat="1" applyFont="1" applyFill="1" applyBorder="1" applyAlignment="1" applyProtection="1">
      <alignment horizontal="left"/>
    </xf>
    <xf numFmtId="3" fontId="26" fillId="5" borderId="55" xfId="0" applyNumberFormat="1" applyFont="1" applyFill="1" applyBorder="1" applyAlignment="1" applyProtection="1">
      <alignment horizontal="right"/>
    </xf>
    <xf numFmtId="37" fontId="28" fillId="0" borderId="23" xfId="0" applyNumberFormat="1" applyFont="1" applyFill="1" applyBorder="1" applyAlignment="1" applyProtection="1"/>
    <xf numFmtId="3" fontId="26" fillId="5" borderId="25" xfId="0" applyNumberFormat="1" applyFont="1" applyFill="1" applyBorder="1" applyAlignment="1" applyProtection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1" fontId="5" fillId="5" borderId="7" xfId="0" applyNumberFormat="1" applyFont="1" applyFill="1" applyBorder="1" applyAlignment="1" applyProtection="1">
      <alignment horizontal="center"/>
      <protection locked="0"/>
    </xf>
    <xf numFmtId="1" fontId="5" fillId="5" borderId="46" xfId="0" applyNumberFormat="1" applyFont="1" applyFill="1" applyBorder="1" applyAlignment="1" applyProtection="1">
      <alignment horizontal="center"/>
      <protection locked="0"/>
    </xf>
    <xf numFmtId="1" fontId="5" fillId="5" borderId="47" xfId="0" applyNumberFormat="1" applyFont="1" applyFill="1" applyBorder="1" applyAlignment="1" applyProtection="1">
      <alignment horizontal="center"/>
      <protection locked="0"/>
    </xf>
    <xf numFmtId="0" fontId="16" fillId="5" borderId="4" xfId="0" applyFont="1" applyFill="1" applyBorder="1" applyAlignment="1" applyProtection="1">
      <alignment horizontal="center"/>
      <protection locked="0"/>
    </xf>
    <xf numFmtId="4" fontId="5" fillId="5" borderId="6" xfId="0" applyNumberFormat="1" applyFont="1" applyFill="1" applyBorder="1" applyAlignment="1" applyProtection="1">
      <alignment horizontal="center"/>
      <protection locked="0"/>
    </xf>
    <xf numFmtId="3" fontId="5" fillId="5" borderId="6" xfId="0" applyNumberFormat="1" applyFont="1" applyFill="1" applyBorder="1" applyAlignment="1" applyProtection="1">
      <alignment horizontal="center"/>
      <protection locked="0"/>
    </xf>
    <xf numFmtId="3" fontId="5" fillId="5" borderId="47" xfId="0" applyNumberFormat="1" applyFont="1" applyFill="1" applyBorder="1" applyAlignment="1" applyProtection="1">
      <alignment horizontal="center" vertical="center"/>
      <protection locked="0"/>
    </xf>
    <xf numFmtId="1" fontId="30" fillId="0" borderId="4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right" vertical="center"/>
    </xf>
    <xf numFmtId="1" fontId="28" fillId="0" borderId="31" xfId="0" applyNumberFormat="1" applyFont="1" applyFill="1" applyBorder="1" applyAlignment="1" applyProtection="1">
      <alignment horizontal="center"/>
    </xf>
    <xf numFmtId="0" fontId="26" fillId="0" borderId="18" xfId="0" quotePrefix="1" applyFont="1" applyFill="1" applyBorder="1" applyAlignment="1">
      <alignment horizontal="center"/>
    </xf>
    <xf numFmtId="0" fontId="26" fillId="0" borderId="35" xfId="0" applyFont="1" applyFill="1" applyBorder="1"/>
    <xf numFmtId="0" fontId="30" fillId="0" borderId="11" xfId="0" applyFont="1" applyBorder="1" applyProtection="1">
      <protection locked="0"/>
    </xf>
    <xf numFmtId="3" fontId="28" fillId="0" borderId="12" xfId="0" applyNumberFormat="1" applyFont="1" applyFill="1" applyBorder="1" applyAlignment="1" applyProtection="1">
      <alignment horizontal="centerContinuous"/>
    </xf>
    <xf numFmtId="3" fontId="28" fillId="0" borderId="56" xfId="0" applyNumberFormat="1" applyFont="1" applyFill="1" applyBorder="1" applyAlignment="1" applyProtection="1">
      <alignment horizontal="centerContinuous" vertical="center"/>
    </xf>
    <xf numFmtId="3" fontId="28" fillId="0" borderId="44" xfId="0" applyNumberFormat="1" applyFont="1" applyFill="1" applyBorder="1" applyAlignment="1" applyProtection="1">
      <alignment horizontal="left" vertical="center"/>
    </xf>
    <xf numFmtId="3" fontId="29" fillId="0" borderId="15" xfId="0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/>
    </xf>
    <xf numFmtId="0" fontId="4" fillId="5" borderId="54" xfId="0" applyFont="1" applyFill="1" applyBorder="1" applyAlignment="1" applyProtection="1">
      <alignment horizontal="center"/>
      <protection locked="0"/>
    </xf>
    <xf numFmtId="1" fontId="16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3" borderId="0" xfId="0" applyNumberFormat="1" applyFont="1" applyFill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9" fontId="1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Protection="1">
      <protection locked="0"/>
    </xf>
    <xf numFmtId="3" fontId="4" fillId="0" borderId="31" xfId="0" applyNumberFormat="1" applyFont="1" applyFill="1" applyBorder="1" applyProtection="1">
      <protection locked="0"/>
    </xf>
    <xf numFmtId="9" fontId="4" fillId="0" borderId="31" xfId="0" applyNumberFormat="1" applyFont="1" applyFill="1" applyBorder="1" applyAlignment="1" applyProtection="1">
      <alignment horizontal="right"/>
      <protection locked="0"/>
    </xf>
    <xf numFmtId="164" fontId="26" fillId="0" borderId="38" xfId="0" applyNumberFormat="1" applyFont="1" applyFill="1" applyBorder="1" applyAlignment="1" applyProtection="1">
      <alignment horizontal="center"/>
    </xf>
    <xf numFmtId="1" fontId="26" fillId="4" borderId="3" xfId="0" applyNumberFormat="1" applyFont="1" applyFill="1" applyBorder="1" applyAlignment="1" applyProtection="1">
      <alignment horizontal="center"/>
    </xf>
    <xf numFmtId="3" fontId="26" fillId="5" borderId="50" xfId="0" applyNumberFormat="1" applyFont="1" applyFill="1" applyBorder="1" applyAlignment="1" applyProtection="1">
      <alignment horizontal="right"/>
    </xf>
    <xf numFmtId="9" fontId="26" fillId="0" borderId="27" xfId="0" applyNumberFormat="1" applyFont="1" applyFill="1" applyBorder="1" applyAlignment="1" applyProtection="1">
      <alignment horizontal="right"/>
    </xf>
    <xf numFmtId="3" fontId="26" fillId="0" borderId="36" xfId="0" applyNumberFormat="1" applyFont="1" applyFill="1" applyBorder="1" applyProtection="1"/>
    <xf numFmtId="3" fontId="26" fillId="0" borderId="27" xfId="0" applyNumberFormat="1" applyFont="1" applyFill="1" applyBorder="1" applyProtection="1"/>
    <xf numFmtId="3" fontId="28" fillId="0" borderId="31" xfId="0" applyNumberFormat="1" applyFont="1" applyFill="1" applyBorder="1" applyProtection="1"/>
    <xf numFmtId="3" fontId="26" fillId="0" borderId="31" xfId="0" applyNumberFormat="1" applyFont="1" applyFill="1" applyBorder="1" applyAlignment="1">
      <alignment horizontal="right"/>
    </xf>
    <xf numFmtId="9" fontId="28" fillId="0" borderId="19" xfId="0" applyNumberFormat="1" applyFont="1" applyFill="1" applyBorder="1" applyAlignment="1" applyProtection="1">
      <alignment horizontal="right"/>
    </xf>
    <xf numFmtId="164" fontId="21" fillId="4" borderId="30" xfId="0" applyNumberFormat="1" applyFont="1" applyFill="1" applyBorder="1" applyAlignment="1" applyProtection="1">
      <alignment horizontal="center"/>
    </xf>
    <xf numFmtId="37" fontId="19" fillId="4" borderId="11" xfId="0" applyNumberFormat="1" applyFont="1" applyFill="1" applyBorder="1" applyAlignment="1" applyProtection="1">
      <alignment horizontal="right"/>
    </xf>
    <xf numFmtId="37" fontId="19" fillId="4" borderId="4" xfId="0" applyNumberFormat="1" applyFont="1" applyFill="1" applyBorder="1" applyAlignment="1" applyProtection="1">
      <alignment horizontal="right"/>
    </xf>
    <xf numFmtId="37" fontId="19" fillId="4" borderId="11" xfId="0" applyNumberFormat="1" applyFont="1" applyFill="1" applyBorder="1" applyAlignment="1">
      <alignment horizontal="right"/>
    </xf>
    <xf numFmtId="37" fontId="19" fillId="4" borderId="4" xfId="0" applyNumberFormat="1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4" fillId="0" borderId="35" xfId="0" applyFont="1" applyFill="1" applyBorder="1" applyProtection="1">
      <protection locked="0"/>
    </xf>
    <xf numFmtId="0" fontId="18" fillId="0" borderId="35" xfId="0" applyFont="1" applyFill="1" applyBorder="1"/>
    <xf numFmtId="164" fontId="4" fillId="0" borderId="35" xfId="0" applyNumberFormat="1" applyFont="1" applyFill="1" applyBorder="1" applyAlignment="1" applyProtection="1">
      <alignment horizontal="left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164" fontId="26" fillId="0" borderId="4" xfId="0" applyNumberFormat="1" applyFont="1" applyFill="1" applyBorder="1" applyAlignment="1" applyProtection="1">
      <alignment horizontal="center"/>
    </xf>
    <xf numFmtId="0" fontId="26" fillId="0" borderId="54" xfId="0" applyFont="1" applyFill="1" applyBorder="1" applyAlignment="1">
      <alignment horizontal="center"/>
    </xf>
    <xf numFmtId="164" fontId="26" fillId="0" borderId="11" xfId="0" applyNumberFormat="1" applyFont="1" applyFill="1" applyBorder="1" applyProtection="1"/>
    <xf numFmtId="10" fontId="0" fillId="0" borderId="0" xfId="0" applyNumberFormat="1"/>
    <xf numFmtId="10" fontId="25" fillId="0" borderId="0" xfId="0" applyNumberFormat="1" applyFont="1"/>
    <xf numFmtId="10" fontId="25" fillId="4" borderId="0" xfId="0" applyNumberFormat="1" applyFont="1" applyFill="1" applyAlignment="1">
      <alignment horizontal="center"/>
    </xf>
    <xf numFmtId="10" fontId="21" fillId="4" borderId="30" xfId="0" applyNumberFormat="1" applyFont="1" applyFill="1" applyBorder="1" applyAlignment="1">
      <alignment horizontal="center"/>
    </xf>
    <xf numFmtId="10" fontId="19" fillId="4" borderId="11" xfId="0" applyNumberFormat="1" applyFont="1" applyFill="1" applyBorder="1" applyAlignment="1" applyProtection="1">
      <alignment horizontal="right"/>
    </xf>
    <xf numFmtId="10" fontId="19" fillId="4" borderId="4" xfId="0" applyNumberFormat="1" applyFont="1" applyFill="1" applyBorder="1" applyAlignment="1" applyProtection="1">
      <alignment horizontal="right"/>
    </xf>
    <xf numFmtId="9" fontId="26" fillId="0" borderId="54" xfId="0" applyNumberFormat="1" applyFont="1" applyFill="1" applyBorder="1" applyAlignment="1" applyProtection="1">
      <alignment horizontal="right"/>
    </xf>
    <xf numFmtId="164" fontId="29" fillId="0" borderId="21" xfId="0" applyNumberFormat="1" applyFont="1" applyFill="1" applyBorder="1" applyAlignment="1" applyProtection="1">
      <alignment horizontal="center"/>
    </xf>
    <xf numFmtId="164" fontId="29" fillId="0" borderId="22" xfId="0" applyNumberFormat="1" applyFont="1" applyFill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  <protection locked="0"/>
    </xf>
    <xf numFmtId="4" fontId="5" fillId="5" borderId="5" xfId="0" applyNumberFormat="1" applyFont="1" applyFill="1" applyBorder="1" applyAlignment="1" applyProtection="1">
      <alignment horizontal="center"/>
      <protection locked="0"/>
    </xf>
    <xf numFmtId="4" fontId="5" fillId="5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Protection="1">
      <protection locked="0"/>
    </xf>
    <xf numFmtId="164" fontId="4" fillId="0" borderId="32" xfId="0" applyNumberFormat="1" applyFont="1" applyBorder="1" applyAlignment="1" applyProtection="1">
      <alignment horizontal="left"/>
      <protection locked="0"/>
    </xf>
    <xf numFmtId="0" fontId="4" fillId="0" borderId="51" xfId="0" applyFont="1" applyBorder="1" applyProtection="1">
      <protection locked="0"/>
    </xf>
    <xf numFmtId="164" fontId="4" fillId="0" borderId="32" xfId="0" applyNumberFormat="1" applyFont="1" applyFill="1" applyBorder="1" applyAlignment="1" applyProtection="1">
      <alignment horizontal="left"/>
      <protection locked="0"/>
    </xf>
    <xf numFmtId="164" fontId="4" fillId="0" borderId="51" xfId="0" applyNumberFormat="1" applyFont="1" applyBorder="1" applyAlignment="1" applyProtection="1">
      <alignment horizontal="left"/>
      <protection locked="0"/>
    </xf>
    <xf numFmtId="164" fontId="4" fillId="0" borderId="48" xfId="0" applyNumberFormat="1" applyFont="1" applyBorder="1" applyAlignment="1" applyProtection="1">
      <alignment horizontal="left"/>
      <protection locked="0"/>
    </xf>
    <xf numFmtId="4" fontId="11" fillId="0" borderId="16" xfId="0" applyNumberFormat="1" applyFont="1" applyFill="1" applyBorder="1" applyAlignment="1" applyProtection="1">
      <alignment vertical="center"/>
      <protection locked="0"/>
    </xf>
    <xf numFmtId="4" fontId="11" fillId="0" borderId="15" xfId="0" applyNumberFormat="1" applyFont="1" applyFill="1" applyBorder="1" applyAlignment="1" applyProtection="1">
      <alignment vertical="center"/>
      <protection locked="0"/>
    </xf>
    <xf numFmtId="3" fontId="26" fillId="5" borderId="41" xfId="0" applyNumberFormat="1" applyFont="1" applyFill="1" applyBorder="1" applyAlignment="1" applyProtection="1">
      <alignment horizontal="right"/>
    </xf>
    <xf numFmtId="3" fontId="4" fillId="0" borderId="37" xfId="0" applyNumberFormat="1" applyFont="1" applyFill="1" applyBorder="1" applyProtection="1">
      <protection locked="0"/>
    </xf>
    <xf numFmtId="37" fontId="26" fillId="5" borderId="51" xfId="0" applyNumberFormat="1" applyFont="1" applyFill="1" applyBorder="1" applyProtection="1"/>
    <xf numFmtId="1" fontId="4" fillId="0" borderId="33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164" fontId="4" fillId="0" borderId="33" xfId="0" applyNumberFormat="1" applyFont="1" applyFill="1" applyBorder="1" applyAlignment="1" applyProtection="1">
      <alignment horizontal="center"/>
      <protection locked="0"/>
    </xf>
    <xf numFmtId="164" fontId="4" fillId="0" borderId="33" xfId="0" applyNumberFormat="1" applyFont="1" applyBorder="1" applyAlignment="1" applyProtection="1">
      <alignment horizontal="center"/>
      <protection locked="0"/>
    </xf>
    <xf numFmtId="164" fontId="4" fillId="0" borderId="50" xfId="0" applyNumberFormat="1" applyFont="1" applyBorder="1" applyAlignment="1" applyProtection="1">
      <alignment horizontal="center"/>
      <protection locked="0"/>
    </xf>
    <xf numFmtId="164" fontId="4" fillId="0" borderId="41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9" fontId="5" fillId="0" borderId="45" xfId="0" applyNumberFormat="1" applyFont="1" applyFill="1" applyBorder="1" applyAlignment="1" applyProtection="1">
      <alignment horizontal="center" vertical="top"/>
      <protection locked="0"/>
    </xf>
    <xf numFmtId="4" fontId="5" fillId="0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9" fontId="7" fillId="0" borderId="31" xfId="0" applyNumberFormat="1" applyFont="1" applyFill="1" applyBorder="1" applyAlignment="1" applyProtection="1">
      <alignment horizontal="right"/>
      <protection locked="0"/>
    </xf>
    <xf numFmtId="9" fontId="4" fillId="0" borderId="50" xfId="0" applyNumberFormat="1" applyFont="1" applyFill="1" applyBorder="1" applyAlignment="1" applyProtection="1">
      <alignment horizontal="right"/>
      <protection locked="0"/>
    </xf>
    <xf numFmtId="165" fontId="28" fillId="0" borderId="56" xfId="0" applyNumberFormat="1" applyFont="1" applyFill="1" applyBorder="1" applyAlignment="1" applyProtection="1"/>
    <xf numFmtId="164" fontId="26" fillId="0" borderId="32" xfId="0" applyNumberFormat="1" applyFont="1" applyFill="1" applyBorder="1" applyAlignment="1" applyProtection="1">
      <alignment horizontal="left"/>
    </xf>
    <xf numFmtId="164" fontId="26" fillId="0" borderId="7" xfId="0" applyNumberFormat="1" applyFont="1" applyFill="1" applyBorder="1" applyAlignment="1" applyProtection="1">
      <alignment horizontal="left"/>
    </xf>
    <xf numFmtId="164" fontId="26" fillId="0" borderId="51" xfId="0" applyNumberFormat="1" applyFont="1" applyFill="1" applyBorder="1" applyAlignment="1" applyProtection="1">
      <alignment horizontal="left"/>
    </xf>
    <xf numFmtId="164" fontId="26" fillId="0" borderId="51" xfId="0" applyNumberFormat="1" applyFont="1" applyFill="1" applyBorder="1" applyProtection="1"/>
    <xf numFmtId="0" fontId="26" fillId="0" borderId="32" xfId="0" applyFont="1" applyFill="1" applyBorder="1"/>
    <xf numFmtId="9" fontId="26" fillId="0" borderId="39" xfId="0" applyNumberFormat="1" applyFont="1" applyFill="1" applyBorder="1" applyAlignment="1" applyProtection="1">
      <alignment horizontal="right"/>
    </xf>
    <xf numFmtId="3" fontId="26" fillId="5" borderId="58" xfId="0" applyNumberFormat="1" applyFont="1" applyFill="1" applyBorder="1" applyAlignment="1" applyProtection="1">
      <alignment horizontal="right"/>
    </xf>
    <xf numFmtId="164" fontId="27" fillId="0" borderId="31" xfId="0" applyNumberFormat="1" applyFont="1" applyFill="1" applyBorder="1" applyAlignment="1" applyProtection="1">
      <alignment horizontal="left"/>
    </xf>
    <xf numFmtId="164" fontId="27" fillId="0" borderId="31" xfId="0" applyNumberFormat="1" applyFont="1" applyFill="1" applyBorder="1" applyAlignment="1" applyProtection="1">
      <alignment horizontal="center"/>
    </xf>
    <xf numFmtId="1" fontId="27" fillId="0" borderId="31" xfId="0" applyNumberFormat="1" applyFont="1" applyFill="1" applyBorder="1" applyAlignment="1" applyProtection="1">
      <alignment horizontal="center"/>
    </xf>
    <xf numFmtId="3" fontId="27" fillId="0" borderId="31" xfId="0" applyNumberFormat="1" applyFont="1" applyFill="1" applyBorder="1" applyProtection="1"/>
    <xf numFmtId="0" fontId="28" fillId="0" borderId="31" xfId="0" applyFont="1" applyFill="1" applyBorder="1"/>
    <xf numFmtId="0" fontId="27" fillId="0" borderId="31" xfId="0" applyFont="1" applyFill="1" applyBorder="1"/>
    <xf numFmtId="0" fontId="27" fillId="0" borderId="31" xfId="0" applyFont="1" applyFill="1" applyBorder="1" applyAlignment="1">
      <alignment horizontal="center"/>
    </xf>
    <xf numFmtId="1" fontId="27" fillId="0" borderId="31" xfId="0" applyNumberFormat="1" applyFont="1" applyFill="1" applyBorder="1"/>
    <xf numFmtId="3" fontId="27" fillId="0" borderId="31" xfId="0" applyNumberFormat="1" applyFont="1" applyFill="1" applyBorder="1"/>
    <xf numFmtId="3" fontId="27" fillId="0" borderId="31" xfId="0" applyNumberFormat="1" applyFont="1" applyFill="1" applyBorder="1" applyAlignment="1">
      <alignment horizontal="center"/>
    </xf>
    <xf numFmtId="9" fontId="27" fillId="0" borderId="31" xfId="0" applyNumberFormat="1" applyFont="1" applyFill="1" applyBorder="1"/>
    <xf numFmtId="37" fontId="27" fillId="0" borderId="31" xfId="0" applyNumberFormat="1" applyFont="1" applyFill="1" applyBorder="1"/>
    <xf numFmtId="3" fontId="27" fillId="0" borderId="40" xfId="0" applyNumberFormat="1" applyFont="1" applyFill="1" applyBorder="1"/>
    <xf numFmtId="3" fontId="27" fillId="0" borderId="31" xfId="0" applyNumberFormat="1" applyFont="1" applyFill="1" applyBorder="1" applyAlignment="1" applyProtection="1">
      <alignment horizontal="right"/>
    </xf>
    <xf numFmtId="37" fontId="27" fillId="0" borderId="31" xfId="0" applyNumberFormat="1" applyFont="1" applyFill="1" applyBorder="1" applyAlignment="1" applyProtection="1">
      <alignment horizontal="right"/>
    </xf>
    <xf numFmtId="37" fontId="27" fillId="0" borderId="31" xfId="0" applyNumberFormat="1" applyFont="1" applyFill="1" applyBorder="1" applyProtection="1"/>
    <xf numFmtId="9" fontId="4" fillId="0" borderId="0" xfId="0" applyNumberFormat="1" applyFont="1" applyBorder="1" applyAlignment="1" applyProtection="1">
      <alignment horizontal="right"/>
      <protection locked="0"/>
    </xf>
    <xf numFmtId="10" fontId="9" fillId="0" borderId="0" xfId="0" applyNumberFormat="1" applyFont="1" applyFill="1" applyBorder="1" applyAlignment="1" applyProtection="1">
      <alignment horizontal="right"/>
    </xf>
    <xf numFmtId="0" fontId="30" fillId="0" borderId="32" xfId="0" applyFont="1" applyBorder="1"/>
    <xf numFmtId="10" fontId="19" fillId="0" borderId="11" xfId="0" applyNumberFormat="1" applyFont="1" applyFill="1" applyBorder="1" applyAlignment="1" applyProtection="1">
      <alignment horizontal="right"/>
    </xf>
    <xf numFmtId="10" fontId="19" fillId="0" borderId="32" xfId="0" applyNumberFormat="1" applyFont="1" applyFill="1" applyBorder="1" applyAlignment="1" applyProtection="1">
      <alignment horizontal="right"/>
    </xf>
    <xf numFmtId="0" fontId="18" fillId="0" borderId="32" xfId="0" applyFont="1" applyBorder="1" applyProtection="1">
      <protection locked="0"/>
    </xf>
    <xf numFmtId="3" fontId="18" fillId="0" borderId="35" xfId="0" applyNumberFormat="1" applyFont="1" applyBorder="1" applyProtection="1">
      <protection locked="0"/>
    </xf>
    <xf numFmtId="165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/>
    <xf numFmtId="3" fontId="12" fillId="0" borderId="24" xfId="0" applyNumberFormat="1" applyFont="1" applyBorder="1"/>
    <xf numFmtId="164" fontId="34" fillId="0" borderId="59" xfId="0" applyNumberFormat="1" applyFont="1" applyBorder="1" applyAlignment="1" applyProtection="1">
      <alignment horizontal="left"/>
      <protection locked="0"/>
    </xf>
    <xf numFmtId="4" fontId="11" fillId="0" borderId="26" xfId="0" applyNumberFormat="1" applyFont="1" applyFill="1" applyBorder="1" applyAlignment="1" applyProtection="1">
      <alignment vertical="center"/>
      <protection locked="0"/>
    </xf>
    <xf numFmtId="9" fontId="11" fillId="0" borderId="28" xfId="0" applyNumberFormat="1" applyFont="1" applyFill="1" applyBorder="1" applyAlignment="1" applyProtection="1">
      <alignment horizontal="right" vertical="center"/>
      <protection locked="0"/>
    </xf>
    <xf numFmtId="165" fontId="17" fillId="0" borderId="14" xfId="0" applyNumberFormat="1" applyFont="1" applyFill="1" applyBorder="1" applyAlignment="1" applyProtection="1">
      <alignment horizontal="right" vertical="center"/>
      <protection locked="0"/>
    </xf>
    <xf numFmtId="3" fontId="29" fillId="0" borderId="46" xfId="0" applyNumberFormat="1" applyFont="1" applyFill="1" applyBorder="1" applyAlignment="1" applyProtection="1">
      <alignment horizontal="centerContinuous"/>
    </xf>
    <xf numFmtId="10" fontId="26" fillId="5" borderId="11" xfId="0" applyNumberFormat="1" applyFont="1" applyFill="1" applyBorder="1" applyAlignment="1" applyProtection="1">
      <alignment horizontal="right"/>
    </xf>
    <xf numFmtId="10" fontId="28" fillId="0" borderId="23" xfId="0" applyNumberFormat="1" applyFont="1" applyFill="1" applyBorder="1" applyAlignment="1" applyProtection="1"/>
    <xf numFmtId="1" fontId="4" fillId="0" borderId="14" xfId="0" applyNumberFormat="1" applyFont="1" applyFill="1" applyBorder="1" applyAlignment="1" applyProtection="1">
      <alignment horizontal="center"/>
      <protection locked="0"/>
    </xf>
    <xf numFmtId="1" fontId="4" fillId="0" borderId="60" xfId="0" applyNumberFormat="1" applyFont="1" applyFill="1" applyBorder="1" applyAlignment="1" applyProtection="1">
      <alignment horizontal="center"/>
      <protection locked="0"/>
    </xf>
    <xf numFmtId="1" fontId="5" fillId="0" borderId="60" xfId="0" applyNumberFormat="1" applyFont="1" applyFill="1" applyBorder="1" applyAlignment="1" applyProtection="1">
      <alignment horizontal="center"/>
      <protection locked="0"/>
    </xf>
    <xf numFmtId="3" fontId="8" fillId="0" borderId="60" xfId="0" applyNumberFormat="1" applyFont="1" applyFill="1" applyBorder="1" applyProtection="1">
      <protection locked="0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3" fontId="8" fillId="0" borderId="31" xfId="0" applyNumberFormat="1" applyFont="1" applyFill="1" applyBorder="1" applyProtection="1">
      <protection locked="0"/>
    </xf>
    <xf numFmtId="164" fontId="26" fillId="4" borderId="54" xfId="0" applyNumberFormat="1" applyFont="1" applyFill="1" applyBorder="1" applyAlignment="1" applyProtection="1">
      <alignment horizontal="center"/>
    </xf>
    <xf numFmtId="164" fontId="26" fillId="4" borderId="39" xfId="0" applyNumberFormat="1" applyFont="1" applyFill="1" applyBorder="1" applyAlignment="1" applyProtection="1">
      <alignment horizontal="center"/>
    </xf>
    <xf numFmtId="164" fontId="26" fillId="4" borderId="20" xfId="0" applyNumberFormat="1" applyFont="1" applyFill="1" applyBorder="1" applyAlignment="1" applyProtection="1">
      <alignment horizontal="center"/>
    </xf>
    <xf numFmtId="1" fontId="5" fillId="0" borderId="45" xfId="0" applyNumberFormat="1" applyFont="1" applyFill="1" applyBorder="1" applyAlignment="1" applyProtection="1">
      <alignment horizontal="center"/>
      <protection locked="0"/>
    </xf>
    <xf numFmtId="10" fontId="26" fillId="5" borderId="48" xfId="0" applyNumberFormat="1" applyFont="1" applyFill="1" applyBorder="1" applyAlignment="1" applyProtection="1">
      <alignment horizontal="right"/>
    </xf>
    <xf numFmtId="0" fontId="26" fillId="0" borderId="0" xfId="0" applyFont="1" applyFill="1" applyBorder="1"/>
    <xf numFmtId="164" fontId="15" fillId="5" borderId="11" xfId="0" applyNumberFormat="1" applyFont="1" applyFill="1" applyBorder="1" applyAlignment="1" applyProtection="1">
      <alignment horizontal="center"/>
      <protection locked="0"/>
    </xf>
    <xf numFmtId="164" fontId="15" fillId="5" borderId="6" xfId="0" applyNumberFormat="1" applyFont="1" applyFill="1" applyBorder="1" applyAlignment="1" applyProtection="1">
      <alignment horizontal="center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164" fontId="15" fillId="5" borderId="48" xfId="0" applyNumberFormat="1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164" fontId="15" fillId="5" borderId="32" xfId="0" applyNumberFormat="1" applyFont="1" applyFill="1" applyBorder="1" applyAlignment="1" applyProtection="1">
      <alignment horizontal="center"/>
      <protection locked="0"/>
    </xf>
    <xf numFmtId="164" fontId="15" fillId="5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0" fillId="0" borderId="0" xfId="0" applyBorder="1" applyAlignment="1">
      <alignment horizontal="left" vertical="center"/>
    </xf>
    <xf numFmtId="0" fontId="16" fillId="0" borderId="14" xfId="0" applyFont="1" applyFill="1" applyBorder="1" applyAlignment="1" applyProtection="1">
      <alignment horizontal="left" vertical="center"/>
      <protection locked="0"/>
    </xf>
    <xf numFmtId="3" fontId="16" fillId="0" borderId="56" xfId="0" applyNumberFormat="1" applyFont="1" applyBorder="1" applyAlignment="1" applyProtection="1">
      <alignment vertical="center"/>
      <protection locked="0"/>
    </xf>
    <xf numFmtId="3" fontId="16" fillId="0" borderId="14" xfId="0" applyNumberFormat="1" applyFont="1" applyBorder="1" applyAlignment="1" applyProtection="1">
      <alignment vertical="center"/>
      <protection locked="0"/>
    </xf>
    <xf numFmtId="9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16" fillId="0" borderId="13" xfId="0" applyNumberFormat="1" applyFont="1" applyFill="1" applyBorder="1" applyAlignment="1" applyProtection="1">
      <alignment horizontal="left" vertical="center"/>
      <protection locked="0"/>
    </xf>
    <xf numFmtId="165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164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vertical="center"/>
      <protection locked="0"/>
    </xf>
    <xf numFmtId="164" fontId="11" fillId="0" borderId="14" xfId="0" applyNumberFormat="1" applyFont="1" applyFill="1" applyBorder="1" applyAlignment="1" applyProtection="1">
      <alignment horizontal="left" vertical="center"/>
      <protection locked="0"/>
    </xf>
    <xf numFmtId="9" fontId="16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1" fontId="4" fillId="5" borderId="11" xfId="0" applyNumberFormat="1" applyFont="1" applyFill="1" applyBorder="1" applyAlignment="1" applyProtection="1">
      <alignment horizontal="center"/>
      <protection locked="0"/>
    </xf>
    <xf numFmtId="1" fontId="4" fillId="5" borderId="32" xfId="0" applyNumberFormat="1" applyFont="1" applyFill="1" applyBorder="1" applyAlignment="1" applyProtection="1">
      <alignment horizontal="center"/>
      <protection locked="0"/>
    </xf>
    <xf numFmtId="1" fontId="4" fillId="5" borderId="30" xfId="0" applyNumberFormat="1" applyFont="1" applyFill="1" applyBorder="1" applyAlignment="1" applyProtection="1">
      <alignment horizontal="center"/>
      <protection locked="0"/>
    </xf>
    <xf numFmtId="1" fontId="4" fillId="5" borderId="29" xfId="0" applyNumberFormat="1" applyFont="1" applyFill="1" applyBorder="1" applyAlignment="1" applyProtection="1">
      <alignment horizontal="center"/>
      <protection locked="0"/>
    </xf>
    <xf numFmtId="1" fontId="4" fillId="5" borderId="61" xfId="0" applyNumberFormat="1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 applyProtection="1">
      <alignment horizontal="left" vertical="center"/>
      <protection locked="0"/>
    </xf>
    <xf numFmtId="1" fontId="5" fillId="0" borderId="28" xfId="0" applyNumberFormat="1" applyFont="1" applyFill="1" applyBorder="1" applyAlignment="1" applyProtection="1">
      <alignment horizontal="left" vertical="center"/>
      <protection locked="0"/>
    </xf>
    <xf numFmtId="1" fontId="4" fillId="5" borderId="6" xfId="0" applyNumberFormat="1" applyFont="1" applyFill="1" applyBorder="1" applyAlignment="1" applyProtection="1">
      <alignment horizontal="center"/>
      <protection locked="0"/>
    </xf>
    <xf numFmtId="1" fontId="16" fillId="0" borderId="23" xfId="0" applyNumberFormat="1" applyFont="1" applyFill="1" applyBorder="1" applyAlignment="1" applyProtection="1">
      <alignment horizontal="center" vertical="center"/>
      <protection locked="0"/>
    </xf>
    <xf numFmtId="1" fontId="16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5" borderId="11" xfId="0" applyNumberFormat="1" applyFont="1" applyFill="1" applyBorder="1" applyAlignment="1" applyProtection="1">
      <alignment horizontal="center"/>
      <protection locked="0"/>
    </xf>
    <xf numFmtId="1" fontId="4" fillId="5" borderId="48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1" fontId="11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4" fillId="0" borderId="60" xfId="0" applyNumberFormat="1" applyFont="1" applyFill="1" applyBorder="1" applyProtection="1">
      <protection locked="0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3" fontId="7" fillId="0" borderId="31" xfId="0" applyNumberFormat="1" applyFont="1" applyBorder="1" applyProtection="1">
      <protection locked="0"/>
    </xf>
    <xf numFmtId="164" fontId="15" fillId="5" borderId="54" xfId="0" applyNumberFormat="1" applyFont="1" applyFill="1" applyBorder="1" applyAlignment="1" applyProtection="1">
      <alignment horizontal="center"/>
      <protection locked="0"/>
    </xf>
    <xf numFmtId="164" fontId="15" fillId="5" borderId="39" xfId="0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64" fontId="4" fillId="5" borderId="54" xfId="0" applyNumberFormat="1" applyFont="1" applyFill="1" applyBorder="1" applyAlignment="1" applyProtection="1">
      <alignment horizontal="center"/>
      <protection locked="0"/>
    </xf>
    <xf numFmtId="1" fontId="4" fillId="5" borderId="11" xfId="0" quotePrefix="1" applyNumberFormat="1" applyFont="1" applyFill="1" applyBorder="1" applyAlignment="1" applyProtection="1">
      <alignment horizontal="center"/>
      <protection locked="0"/>
    </xf>
    <xf numFmtId="164" fontId="15" fillId="5" borderId="20" xfId="0" applyNumberFormat="1" applyFont="1" applyFill="1" applyBorder="1" applyAlignment="1" applyProtection="1">
      <alignment horizontal="center"/>
      <protection locked="0"/>
    </xf>
    <xf numFmtId="164" fontId="4" fillId="5" borderId="39" xfId="0" applyNumberFormat="1" applyFont="1" applyFill="1" applyBorder="1" applyAlignment="1" applyProtection="1">
      <alignment horizontal="center"/>
      <protection locked="0"/>
    </xf>
    <xf numFmtId="1" fontId="34" fillId="0" borderId="23" xfId="0" applyNumberFormat="1" applyFont="1" applyFill="1" applyBorder="1" applyAlignment="1" applyProtection="1">
      <alignment horizontal="center"/>
      <protection locked="0"/>
    </xf>
    <xf numFmtId="1" fontId="34" fillId="0" borderId="19" xfId="0" applyNumberFormat="1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6" fillId="0" borderId="23" xfId="0" applyNumberFormat="1" applyFont="1" applyFill="1" applyBorder="1" applyAlignment="1" applyProtection="1">
      <alignment horizontal="center"/>
      <protection locked="0"/>
    </xf>
    <xf numFmtId="165" fontId="28" fillId="0" borderId="44" xfId="0" applyNumberFormat="1" applyFont="1" applyFill="1" applyBorder="1" applyAlignment="1" applyProtection="1">
      <alignment horizontal="center"/>
    </xf>
    <xf numFmtId="3" fontId="16" fillId="0" borderId="26" xfId="0" applyNumberFormat="1" applyFont="1" applyFill="1" applyBorder="1" applyAlignment="1" applyProtection="1">
      <alignment horizontal="right" vertical="center"/>
      <protection locked="0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165" fontId="28" fillId="0" borderId="0" xfId="0" applyNumberFormat="1" applyFont="1" applyFill="1" applyBorder="1" applyAlignment="1" applyProtection="1">
      <alignment horizontal="left"/>
    </xf>
    <xf numFmtId="10" fontId="28" fillId="0" borderId="0" xfId="0" applyNumberFormat="1" applyFont="1" applyFill="1" applyBorder="1" applyAlignment="1" applyProtection="1"/>
    <xf numFmtId="37" fontId="29" fillId="0" borderId="0" xfId="0" applyNumberFormat="1" applyFont="1" applyFill="1" applyBorder="1" applyAlignment="1" applyProtection="1">
      <alignment horizontal="right"/>
    </xf>
    <xf numFmtId="164" fontId="35" fillId="0" borderId="0" xfId="0" applyNumberFormat="1" applyFon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center"/>
    </xf>
    <xf numFmtId="10" fontId="28" fillId="0" borderId="15" xfId="0" applyNumberFormat="1" applyFont="1" applyFill="1" applyBorder="1" applyAlignment="1" applyProtection="1"/>
    <xf numFmtId="3" fontId="26" fillId="5" borderId="24" xfId="0" quotePrefix="1" applyNumberFormat="1" applyFont="1" applyFill="1" applyBorder="1" applyAlignment="1" applyProtection="1">
      <alignment horizontal="right"/>
    </xf>
    <xf numFmtId="3" fontId="9" fillId="5" borderId="33" xfId="0" applyNumberFormat="1" applyFont="1" applyFill="1" applyBorder="1" applyAlignment="1" applyProtection="1">
      <alignment horizontal="right"/>
    </xf>
    <xf numFmtId="9" fontId="26" fillId="0" borderId="19" xfId="0" applyNumberFormat="1" applyFont="1" applyFill="1" applyBorder="1" applyAlignment="1" applyProtection="1">
      <alignment horizontal="right"/>
    </xf>
    <xf numFmtId="3" fontId="28" fillId="0" borderId="0" xfId="0" applyNumberFormat="1" applyFont="1" applyFill="1" applyBorder="1"/>
    <xf numFmtId="0" fontId="35" fillId="0" borderId="0" xfId="0" applyFont="1" applyFill="1" applyBorder="1" applyAlignment="1"/>
    <xf numFmtId="165" fontId="28" fillId="0" borderId="60" xfId="0" applyNumberFormat="1" applyFont="1" applyFill="1" applyBorder="1" applyAlignment="1" applyProtection="1">
      <alignment horizontal="left"/>
    </xf>
    <xf numFmtId="0" fontId="0" fillId="0" borderId="60" xfId="0" applyBorder="1" applyAlignment="1">
      <alignment horizontal="left"/>
    </xf>
    <xf numFmtId="3" fontId="28" fillId="0" borderId="0" xfId="0" applyNumberFormat="1" applyFont="1" applyFill="1" applyBorder="1" applyAlignment="1" applyProtection="1">
      <alignment horizontal="centerContinuous"/>
    </xf>
    <xf numFmtId="3" fontId="28" fillId="0" borderId="14" xfId="0" applyNumberFormat="1" applyFont="1" applyFill="1" applyBorder="1" applyAlignment="1" applyProtection="1"/>
    <xf numFmtId="9" fontId="28" fillId="0" borderId="14" xfId="0" applyNumberFormat="1" applyFont="1" applyFill="1" applyBorder="1" applyAlignment="1" applyProtection="1">
      <alignment horizontal="right"/>
    </xf>
    <xf numFmtId="10" fontId="28" fillId="0" borderId="14" xfId="0" applyNumberFormat="1" applyFont="1" applyFill="1" applyBorder="1" applyAlignment="1" applyProtection="1"/>
    <xf numFmtId="9" fontId="28" fillId="0" borderId="62" xfId="0" applyNumberFormat="1" applyFont="1" applyFill="1" applyBorder="1" applyAlignment="1" applyProtection="1">
      <alignment horizontal="right"/>
    </xf>
    <xf numFmtId="164" fontId="28" fillId="0" borderId="14" xfId="0" applyNumberFormat="1" applyFont="1" applyFill="1" applyBorder="1" applyAlignment="1" applyProtection="1">
      <alignment horizontal="center"/>
    </xf>
    <xf numFmtId="9" fontId="26" fillId="0" borderId="14" xfId="0" applyNumberFormat="1" applyFont="1" applyFill="1" applyBorder="1" applyAlignment="1" applyProtection="1">
      <alignment horizontal="right"/>
    </xf>
    <xf numFmtId="37" fontId="28" fillId="0" borderId="14" xfId="0" applyNumberFormat="1" applyFont="1" applyFill="1" applyBorder="1" applyAlignment="1" applyProtection="1"/>
    <xf numFmtId="37" fontId="29" fillId="0" borderId="14" xfId="0" applyNumberFormat="1" applyFont="1" applyFill="1" applyBorder="1" applyAlignment="1" applyProtection="1">
      <alignment horizontal="right"/>
    </xf>
    <xf numFmtId="3" fontId="9" fillId="5" borderId="24" xfId="0" applyNumberFormat="1" applyFont="1" applyFill="1" applyBorder="1" applyAlignment="1" applyProtection="1">
      <alignment horizontal="right"/>
    </xf>
    <xf numFmtId="3" fontId="26" fillId="5" borderId="33" xfId="0" quotePrefix="1" applyNumberFormat="1" applyFont="1" applyFill="1" applyBorder="1" applyAlignment="1" applyProtection="1">
      <alignment horizontal="right"/>
    </xf>
    <xf numFmtId="3" fontId="9" fillId="5" borderId="55" xfId="0" applyNumberFormat="1" applyFont="1" applyFill="1" applyBorder="1" applyAlignment="1" applyProtection="1">
      <alignment horizontal="right"/>
    </xf>
    <xf numFmtId="3" fontId="9" fillId="5" borderId="50" xfId="0" applyNumberFormat="1" applyFont="1" applyFill="1" applyBorder="1" applyAlignment="1" applyProtection="1">
      <alignment horizontal="right"/>
    </xf>
    <xf numFmtId="3" fontId="9" fillId="5" borderId="43" xfId="0" applyNumberFormat="1" applyFont="1" applyFill="1" applyBorder="1" applyAlignment="1" applyProtection="1">
      <alignment horizontal="right"/>
    </xf>
    <xf numFmtId="3" fontId="9" fillId="5" borderId="58" xfId="0" applyNumberFormat="1" applyFont="1" applyFill="1" applyBorder="1" applyAlignment="1" applyProtection="1">
      <alignment horizontal="right"/>
    </xf>
    <xf numFmtId="3" fontId="9" fillId="5" borderId="25" xfId="0" applyNumberFormat="1" applyFont="1" applyFill="1" applyBorder="1" applyAlignment="1" applyProtection="1">
      <alignment horizontal="right"/>
    </xf>
    <xf numFmtId="3" fontId="9" fillId="5" borderId="41" xfId="0" applyNumberFormat="1" applyFont="1" applyFill="1" applyBorder="1" applyAlignment="1" applyProtection="1">
      <alignment horizontal="right"/>
    </xf>
    <xf numFmtId="3" fontId="36" fillId="0" borderId="45" xfId="0" applyNumberFormat="1" applyFont="1" applyFill="1" applyBorder="1" applyAlignment="1">
      <alignment horizontal="right"/>
    </xf>
    <xf numFmtId="0" fontId="9" fillId="0" borderId="45" xfId="0" applyFont="1" applyFill="1" applyBorder="1"/>
    <xf numFmtId="0" fontId="0" fillId="0" borderId="0" xfId="0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3" fontId="28" fillId="0" borderId="0" xfId="0" applyNumberFormat="1" applyFont="1" applyFill="1" applyBorder="1" applyProtection="1"/>
    <xf numFmtId="3" fontId="28" fillId="0" borderId="42" xfId="0" applyNumberFormat="1" applyFont="1" applyFill="1" applyBorder="1" applyProtection="1"/>
    <xf numFmtId="0" fontId="26" fillId="0" borderId="54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27" fillId="0" borderId="1" xfId="0" applyFont="1" applyFill="1" applyBorder="1"/>
    <xf numFmtId="3" fontId="28" fillId="0" borderId="1" xfId="0" applyNumberFormat="1" applyFont="1" applyFill="1" applyBorder="1"/>
    <xf numFmtId="164" fontId="19" fillId="0" borderId="12" xfId="0" applyNumberFormat="1" applyFont="1" applyFill="1" applyBorder="1" applyAlignment="1" applyProtection="1">
      <alignment horizontal="left"/>
    </xf>
    <xf numFmtId="164" fontId="19" fillId="0" borderId="12" xfId="0" applyNumberFormat="1" applyFont="1" applyFill="1" applyBorder="1" applyAlignment="1" applyProtection="1">
      <alignment horizontal="center"/>
    </xf>
    <xf numFmtId="37" fontId="19" fillId="0" borderId="12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3" fontId="38" fillId="0" borderId="2" xfId="0" applyNumberFormat="1" applyFont="1" applyFill="1" applyBorder="1" applyAlignment="1" applyProtection="1">
      <alignment horizontal="right" vertical="center"/>
      <protection locked="0"/>
    </xf>
    <xf numFmtId="164" fontId="27" fillId="0" borderId="31" xfId="0" quotePrefix="1" applyNumberFormat="1" applyFont="1" applyFill="1" applyBorder="1" applyAlignment="1" applyProtection="1">
      <alignment horizontal="left"/>
    </xf>
    <xf numFmtId="1" fontId="26" fillId="4" borderId="35" xfId="0" quotePrefix="1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Protection="1">
      <protection locked="0"/>
    </xf>
    <xf numFmtId="9" fontId="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Protection="1">
      <protection locked="0"/>
    </xf>
    <xf numFmtId="0" fontId="14" fillId="0" borderId="0" xfId="0" applyFont="1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28" fillId="0" borderId="62" xfId="0" applyNumberFormat="1" applyFont="1" applyFill="1" applyBorder="1" applyProtection="1"/>
    <xf numFmtId="4" fontId="26" fillId="0" borderId="0" xfId="0" applyNumberFormat="1" applyFont="1" applyFill="1" applyBorder="1"/>
    <xf numFmtId="4" fontId="16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" fontId="4" fillId="0" borderId="55" xfId="0" applyNumberFormat="1" applyFont="1" applyBorder="1" applyProtection="1">
      <protection locked="0"/>
    </xf>
    <xf numFmtId="4" fontId="4" fillId="0" borderId="27" xfId="0" applyNumberFormat="1" applyFont="1" applyBorder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6" fillId="0" borderId="60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Border="1"/>
    <xf numFmtId="0" fontId="4" fillId="0" borderId="6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164" fontId="26" fillId="0" borderId="35" xfId="0" applyNumberFormat="1" applyFont="1" applyFill="1" applyBorder="1" applyAlignment="1" applyProtection="1">
      <alignment horizontal="left"/>
    </xf>
    <xf numFmtId="3" fontId="39" fillId="0" borderId="45" xfId="0" applyNumberFormat="1" applyFont="1" applyFill="1" applyBorder="1" applyAlignment="1">
      <alignment horizontal="left"/>
    </xf>
    <xf numFmtId="0" fontId="16" fillId="7" borderId="21" xfId="0" applyFont="1" applyFill="1" applyBorder="1" applyAlignment="1" applyProtection="1">
      <alignment horizontal="center"/>
      <protection locked="0"/>
    </xf>
    <xf numFmtId="0" fontId="16" fillId="7" borderId="22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Protection="1"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4" fillId="0" borderId="64" xfId="0" applyFont="1" applyBorder="1" applyProtection="1">
      <protection locked="0"/>
    </xf>
    <xf numFmtId="0" fontId="4" fillId="0" borderId="65" xfId="0" applyFont="1" applyBorder="1" applyProtection="1">
      <protection locked="0"/>
    </xf>
    <xf numFmtId="0" fontId="16" fillId="0" borderId="65" xfId="0" applyFont="1" applyBorder="1" applyAlignment="1" applyProtection="1">
      <alignment horizontal="center"/>
      <protection locked="0"/>
    </xf>
    <xf numFmtId="0" fontId="16" fillId="0" borderId="64" xfId="0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17" fillId="0" borderId="65" xfId="0" applyFont="1" applyBorder="1" applyAlignment="1" applyProtection="1">
      <alignment horizontal="center"/>
      <protection locked="0"/>
    </xf>
    <xf numFmtId="0" fontId="16" fillId="0" borderId="65" xfId="0" applyFont="1" applyFill="1" applyBorder="1" applyAlignment="1" applyProtection="1">
      <alignment horizontal="center"/>
      <protection locked="0"/>
    </xf>
    <xf numFmtId="0" fontId="17" fillId="0" borderId="65" xfId="0" applyFont="1" applyFill="1" applyBorder="1" applyAlignment="1" applyProtection="1">
      <alignment horizontal="center"/>
      <protection locked="0"/>
    </xf>
    <xf numFmtId="3" fontId="36" fillId="0" borderId="31" xfId="0" applyNumberFormat="1" applyFont="1" applyFill="1" applyBorder="1" applyAlignment="1">
      <alignment horizontal="right"/>
    </xf>
    <xf numFmtId="3" fontId="28" fillId="0" borderId="25" xfId="0" applyNumberFormat="1" applyFont="1" applyFill="1" applyBorder="1" applyAlignment="1" applyProtection="1">
      <alignment horizontal="left"/>
    </xf>
    <xf numFmtId="164" fontId="35" fillId="0" borderId="1" xfId="0" applyNumberFormat="1" applyFont="1" applyFill="1" applyBorder="1" applyAlignment="1" applyProtection="1">
      <alignment horizontal="left"/>
    </xf>
    <xf numFmtId="3" fontId="29" fillId="0" borderId="67" xfId="0" applyNumberFormat="1" applyFont="1" applyFill="1" applyBorder="1" applyAlignment="1" applyProtection="1">
      <alignment horizontal="left"/>
    </xf>
    <xf numFmtId="0" fontId="27" fillId="0" borderId="67" xfId="0" applyFont="1" applyFill="1" applyBorder="1"/>
    <xf numFmtId="3" fontId="27" fillId="0" borderId="67" xfId="0" applyNumberFormat="1" applyFont="1" applyFill="1" applyBorder="1" applyAlignment="1">
      <alignment horizontal="right"/>
    </xf>
    <xf numFmtId="0" fontId="27" fillId="0" borderId="68" xfId="0" applyFont="1" applyFill="1" applyBorder="1"/>
    <xf numFmtId="3" fontId="29" fillId="0" borderId="67" xfId="0" applyNumberFormat="1" applyFont="1" applyFill="1" applyBorder="1" applyAlignment="1" applyProtection="1"/>
    <xf numFmtId="3" fontId="29" fillId="0" borderId="67" xfId="0" applyNumberFormat="1" applyFont="1" applyFill="1" applyBorder="1" applyAlignment="1" applyProtection="1">
      <alignment horizontal="centerContinuous"/>
    </xf>
    <xf numFmtId="0" fontId="9" fillId="0" borderId="69" xfId="0" applyFont="1" applyFill="1" applyBorder="1"/>
    <xf numFmtId="164" fontId="8" fillId="0" borderId="45" xfId="0" applyNumberFormat="1" applyFont="1" applyFill="1" applyBorder="1" applyAlignment="1" applyProtection="1">
      <alignment horizontal="center"/>
    </xf>
    <xf numFmtId="1" fontId="8" fillId="0" borderId="45" xfId="0" applyNumberFormat="1" applyFont="1" applyFill="1" applyBorder="1" applyAlignment="1" applyProtection="1">
      <alignment horizontal="center"/>
    </xf>
    <xf numFmtId="3" fontId="8" fillId="0" borderId="45" xfId="0" applyNumberFormat="1" applyFont="1" applyFill="1" applyBorder="1" applyAlignment="1" applyProtection="1">
      <alignment horizontal="center" vertical="top"/>
    </xf>
    <xf numFmtId="3" fontId="8" fillId="0" borderId="45" xfId="0" applyNumberFormat="1" applyFont="1" applyFill="1" applyBorder="1" applyAlignment="1" applyProtection="1">
      <alignment horizontal="center"/>
    </xf>
    <xf numFmtId="3" fontId="8" fillId="0" borderId="45" xfId="0" applyNumberFormat="1" applyFont="1" applyFill="1" applyBorder="1" applyAlignment="1">
      <alignment horizontal="center" vertical="top"/>
    </xf>
    <xf numFmtId="9" fontId="8" fillId="0" borderId="45" xfId="0" applyNumberFormat="1" applyFont="1" applyFill="1" applyBorder="1" applyAlignment="1">
      <alignment horizontal="center" vertical="top"/>
    </xf>
    <xf numFmtId="3" fontId="28" fillId="0" borderId="1" xfId="0" applyNumberFormat="1" applyFont="1" applyFill="1" applyBorder="1" applyAlignment="1" applyProtection="1">
      <alignment horizontal="left"/>
    </xf>
    <xf numFmtId="3" fontId="28" fillId="0" borderId="31" xfId="0" applyNumberFormat="1" applyFont="1" applyFill="1" applyBorder="1" applyAlignment="1" applyProtection="1">
      <alignment horizontal="centerContinuous" vertical="center"/>
    </xf>
    <xf numFmtId="3" fontId="28" fillId="0" borderId="31" xfId="0" applyNumberFormat="1" applyFont="1" applyFill="1" applyBorder="1" applyAlignment="1" applyProtection="1">
      <alignment horizontal="center" vertical="center"/>
    </xf>
    <xf numFmtId="3" fontId="28" fillId="0" borderId="31" xfId="0" applyNumberFormat="1" applyFont="1" applyFill="1" applyBorder="1" applyAlignment="1" applyProtection="1">
      <alignment horizontal="left" vertical="center"/>
    </xf>
    <xf numFmtId="3" fontId="28" fillId="0" borderId="31" xfId="0" applyNumberFormat="1" applyFont="1" applyFill="1" applyBorder="1" applyAlignment="1" applyProtection="1"/>
    <xf numFmtId="10" fontId="28" fillId="0" borderId="31" xfId="0" applyNumberFormat="1" applyFont="1" applyFill="1" applyBorder="1" applyAlignment="1" applyProtection="1"/>
    <xf numFmtId="3" fontId="29" fillId="0" borderId="31" xfId="0" applyNumberFormat="1" applyFont="1" applyFill="1" applyBorder="1" applyAlignment="1" applyProtection="1">
      <alignment horizontal="right"/>
    </xf>
    <xf numFmtId="3" fontId="28" fillId="0" borderId="40" xfId="0" applyNumberFormat="1" applyFont="1" applyFill="1" applyBorder="1" applyAlignment="1" applyProtection="1"/>
    <xf numFmtId="164" fontId="29" fillId="0" borderId="70" xfId="0" applyNumberFormat="1" applyFont="1" applyFill="1" applyBorder="1" applyAlignment="1" applyProtection="1">
      <alignment horizontal="center"/>
    </xf>
    <xf numFmtId="164" fontId="29" fillId="0" borderId="71" xfId="0" applyNumberFormat="1" applyFont="1" applyFill="1" applyBorder="1" applyAlignment="1" applyProtection="1">
      <alignment horizontal="center"/>
    </xf>
    <xf numFmtId="164" fontId="29" fillId="0" borderId="72" xfId="0" applyNumberFormat="1" applyFont="1" applyFill="1" applyBorder="1" applyAlignment="1" applyProtection="1">
      <alignment horizontal="center"/>
    </xf>
    <xf numFmtId="3" fontId="29" fillId="0" borderId="70" xfId="0" applyNumberFormat="1" applyFont="1" applyFill="1" applyBorder="1" applyAlignment="1" applyProtection="1">
      <alignment horizontal="center"/>
    </xf>
    <xf numFmtId="3" fontId="29" fillId="0" borderId="73" xfId="0" applyNumberFormat="1" applyFont="1" applyFill="1" applyBorder="1" applyAlignment="1" applyProtection="1">
      <alignment horizontal="center"/>
    </xf>
    <xf numFmtId="9" fontId="29" fillId="0" borderId="72" xfId="0" applyNumberFormat="1" applyFont="1" applyFill="1" applyBorder="1" applyAlignment="1" applyProtection="1">
      <alignment horizontal="center"/>
    </xf>
    <xf numFmtId="3" fontId="29" fillId="0" borderId="71" xfId="0" applyNumberFormat="1" applyFont="1" applyFill="1" applyBorder="1" applyAlignment="1" applyProtection="1">
      <alignment horizontal="centerContinuous"/>
    </xf>
    <xf numFmtId="3" fontId="29" fillId="0" borderId="73" xfId="0" applyNumberFormat="1" applyFont="1" applyFill="1" applyBorder="1" applyAlignment="1" applyProtection="1">
      <alignment horizontal="centerContinuous"/>
    </xf>
    <xf numFmtId="3" fontId="29" fillId="0" borderId="71" xfId="0" applyNumberFormat="1" applyFont="1" applyFill="1" applyBorder="1" applyAlignment="1" applyProtection="1">
      <alignment horizontal="center"/>
    </xf>
    <xf numFmtId="9" fontId="29" fillId="0" borderId="71" xfId="0" applyNumberFormat="1" applyFont="1" applyFill="1" applyBorder="1" applyAlignment="1" applyProtection="1">
      <alignment horizontal="center"/>
    </xf>
    <xf numFmtId="3" fontId="29" fillId="0" borderId="72" xfId="0" applyNumberFormat="1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26" fillId="0" borderId="74" xfId="0" applyFont="1" applyFill="1" applyBorder="1"/>
    <xf numFmtId="0" fontId="26" fillId="0" borderId="67" xfId="0" applyFont="1" applyFill="1" applyBorder="1"/>
    <xf numFmtId="164" fontId="29" fillId="0" borderId="67" xfId="0" applyNumberFormat="1" applyFont="1" applyFill="1" applyBorder="1" applyProtection="1"/>
    <xf numFmtId="3" fontId="29" fillId="0" borderId="67" xfId="0" applyNumberFormat="1" applyFont="1" applyFill="1" applyBorder="1" applyAlignment="1" applyProtection="1">
      <alignment horizontal="right"/>
    </xf>
    <xf numFmtId="3" fontId="27" fillId="0" borderId="75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3" fontId="18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164" fontId="13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4" fontId="4" fillId="0" borderId="25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43" xfId="0" applyFont="1" applyFill="1" applyBorder="1" applyAlignment="1" applyProtection="1">
      <alignment horizontal="left"/>
      <protection locked="0"/>
    </xf>
    <xf numFmtId="164" fontId="34" fillId="0" borderId="25" xfId="0" applyNumberFormat="1" applyFont="1" applyFill="1" applyBorder="1" applyAlignment="1" applyProtection="1">
      <alignment horizontal="left"/>
      <protection locked="0"/>
    </xf>
    <xf numFmtId="0" fontId="4" fillId="0" borderId="25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Border="1"/>
    <xf numFmtId="166" fontId="26" fillId="0" borderId="0" xfId="1" applyNumberFormat="1" applyFont="1" applyFill="1" applyBorder="1"/>
    <xf numFmtId="1" fontId="29" fillId="4" borderId="1" xfId="0" applyNumberFormat="1" applyFont="1" applyFill="1" applyBorder="1" applyAlignment="1" applyProtection="1">
      <alignment horizontal="center"/>
    </xf>
    <xf numFmtId="1" fontId="29" fillId="4" borderId="76" xfId="0" applyNumberFormat="1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  <protection locked="0"/>
    </xf>
    <xf numFmtId="0" fontId="27" fillId="0" borderId="46" xfId="0" applyFont="1" applyFill="1" applyBorder="1"/>
    <xf numFmtId="0" fontId="4" fillId="0" borderId="6" xfId="0" applyFont="1" applyBorder="1" applyProtection="1"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" fontId="4" fillId="5" borderId="39" xfId="0" applyNumberFormat="1" applyFont="1" applyFill="1" applyBorder="1" applyAlignment="1" applyProtection="1">
      <alignment horizontal="center"/>
      <protection locked="0"/>
    </xf>
    <xf numFmtId="0" fontId="4" fillId="0" borderId="77" xfId="0" applyFont="1" applyBorder="1" applyProtection="1">
      <protection locked="0"/>
    </xf>
    <xf numFmtId="3" fontId="36" fillId="0" borderId="0" xfId="0" applyNumberFormat="1" applyFont="1" applyFill="1" applyBorder="1" applyAlignment="1" applyProtection="1">
      <alignment vertical="center"/>
    </xf>
    <xf numFmtId="0" fontId="40" fillId="0" borderId="45" xfId="0" applyFont="1" applyBorder="1" applyAlignment="1"/>
    <xf numFmtId="0" fontId="28" fillId="0" borderId="62" xfId="0" applyFont="1" applyFill="1" applyBorder="1" applyAlignment="1">
      <alignment horizontal="left"/>
    </xf>
    <xf numFmtId="165" fontId="28" fillId="0" borderId="62" xfId="0" applyNumberFormat="1" applyFont="1" applyFill="1" applyBorder="1" applyAlignment="1" applyProtection="1">
      <alignment horizontal="left"/>
    </xf>
    <xf numFmtId="10" fontId="28" fillId="0" borderId="62" xfId="0" applyNumberFormat="1" applyFont="1" applyFill="1" applyBorder="1" applyAlignment="1" applyProtection="1"/>
    <xf numFmtId="37" fontId="29" fillId="0" borderId="62" xfId="0" applyNumberFormat="1" applyFont="1" applyFill="1" applyBorder="1" applyAlignment="1" applyProtection="1">
      <alignment horizontal="right"/>
    </xf>
    <xf numFmtId="3" fontId="28" fillId="0" borderId="78" xfId="0" applyNumberFormat="1" applyFont="1" applyFill="1" applyBorder="1" applyProtection="1"/>
    <xf numFmtId="9" fontId="41" fillId="0" borderId="31" xfId="0" applyNumberFormat="1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vertical="center"/>
      <protection locked="0"/>
    </xf>
    <xf numFmtId="3" fontId="29" fillId="0" borderId="31" xfId="0" applyNumberFormat="1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  <protection locked="0"/>
    </xf>
    <xf numFmtId="164" fontId="26" fillId="0" borderId="68" xfId="0" applyNumberFormat="1" applyFont="1" applyFill="1" applyBorder="1" applyAlignment="1" applyProtection="1">
      <alignment horizontal="center"/>
    </xf>
    <xf numFmtId="1" fontId="26" fillId="4" borderId="79" xfId="0" applyNumberFormat="1" applyFont="1" applyFill="1" applyBorder="1" applyAlignment="1" applyProtection="1">
      <alignment horizontal="center"/>
    </xf>
    <xf numFmtId="1" fontId="29" fillId="4" borderId="7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center" vertical="top"/>
      <protection locked="0"/>
    </xf>
    <xf numFmtId="3" fontId="14" fillId="0" borderId="42" xfId="0" applyNumberFormat="1" applyFont="1" applyFill="1" applyBorder="1" applyProtection="1">
      <protection locked="0"/>
    </xf>
    <xf numFmtId="3" fontId="0" fillId="0" borderId="42" xfId="0" applyNumberFormat="1" applyBorder="1" applyProtection="1">
      <protection locked="0"/>
    </xf>
    <xf numFmtId="3" fontId="7" fillId="0" borderId="42" xfId="0" applyNumberFormat="1" applyFont="1" applyBorder="1" applyProtection="1">
      <protection locked="0"/>
    </xf>
    <xf numFmtId="3" fontId="4" fillId="0" borderId="54" xfId="0" applyNumberFormat="1" applyFont="1" applyBorder="1" applyProtection="1"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Protection="1">
      <protection locked="0"/>
    </xf>
    <xf numFmtId="3" fontId="7" fillId="0" borderId="42" xfId="0" applyNumberFormat="1" applyFont="1" applyFill="1" applyBorder="1" applyProtection="1"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Protection="1"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Protection="1">
      <protection locked="0"/>
    </xf>
    <xf numFmtId="3" fontId="16" fillId="0" borderId="19" xfId="0" applyNumberFormat="1" applyFont="1" applyFill="1" applyBorder="1" applyAlignment="1" applyProtection="1">
      <alignment horizontal="right" vertical="center"/>
      <protection locked="0"/>
    </xf>
    <xf numFmtId="3" fontId="16" fillId="0" borderId="19" xfId="0" applyNumberFormat="1" applyFont="1" applyBorder="1" applyAlignment="1" applyProtection="1">
      <alignment vertical="center"/>
      <protection locked="0"/>
    </xf>
    <xf numFmtId="3" fontId="4" fillId="0" borderId="42" xfId="0" applyNumberFormat="1" applyFont="1" applyBorder="1" applyProtection="1">
      <protection locked="0"/>
    </xf>
    <xf numFmtId="3" fontId="0" fillId="0" borderId="42" xfId="0" applyNumberFormat="1" applyFill="1" applyBorder="1"/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60" xfId="0" applyNumberFormat="1" applyFont="1" applyFill="1" applyBorder="1" applyAlignment="1" applyProtection="1">
      <alignment vertical="center"/>
      <protection locked="0"/>
    </xf>
    <xf numFmtId="3" fontId="11" fillId="0" borderId="60" xfId="0" applyNumberFormat="1" applyFont="1" applyFill="1" applyBorder="1" applyAlignment="1" applyProtection="1">
      <alignment vertical="center"/>
      <protection locked="0"/>
    </xf>
    <xf numFmtId="9" fontId="11" fillId="0" borderId="6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4" fontId="25" fillId="0" borderId="60" xfId="0" applyNumberFormat="1" applyFont="1" applyBorder="1"/>
    <xf numFmtId="4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9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56" xfId="0" applyNumberFormat="1" applyFont="1" applyFill="1" applyBorder="1" applyAlignment="1" applyProtection="1">
      <alignment vertical="center"/>
      <protection locked="0"/>
    </xf>
    <xf numFmtId="0" fontId="28" fillId="0" borderId="43" xfId="0" applyFont="1" applyFill="1" applyBorder="1" applyAlignment="1">
      <alignment horizontal="left"/>
    </xf>
    <xf numFmtId="0" fontId="0" fillId="0" borderId="0" xfId="0" applyAlignment="1"/>
    <xf numFmtId="3" fontId="26" fillId="0" borderId="55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3" fontId="27" fillId="0" borderId="34" xfId="0" applyNumberFormat="1" applyFont="1" applyBorder="1" applyAlignment="1"/>
    <xf numFmtId="0" fontId="27" fillId="0" borderId="40" xfId="0" applyFont="1" applyFill="1" applyBorder="1"/>
    <xf numFmtId="0" fontId="31" fillId="0" borderId="69" xfId="0" applyFont="1" applyFill="1" applyBorder="1" applyAlignment="1" applyProtection="1">
      <alignment horizontal="left"/>
    </xf>
    <xf numFmtId="164" fontId="8" fillId="0" borderId="1" xfId="0" applyNumberFormat="1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Protection="1">
      <protection locked="0"/>
    </xf>
    <xf numFmtId="4" fontId="26" fillId="0" borderId="24" xfId="0" applyNumberFormat="1" applyFont="1" applyFill="1" applyBorder="1" applyAlignment="1">
      <alignment horizontal="right"/>
    </xf>
    <xf numFmtId="0" fontId="30" fillId="0" borderId="1" xfId="0" applyFont="1" applyFill="1" applyBorder="1"/>
    <xf numFmtId="3" fontId="26" fillId="5" borderId="27" xfId="0" applyNumberFormat="1" applyFont="1" applyFill="1" applyBorder="1" applyAlignment="1" applyProtection="1">
      <alignment horizontal="right"/>
    </xf>
    <xf numFmtId="3" fontId="29" fillId="0" borderId="22" xfId="0" applyNumberFormat="1" applyFont="1" applyFill="1" applyBorder="1" applyAlignment="1">
      <alignment horizontal="center" vertical="top"/>
    </xf>
    <xf numFmtId="3" fontId="29" fillId="0" borderId="5" xfId="0" applyNumberFormat="1" applyFont="1" applyFill="1" applyBorder="1" applyAlignment="1" applyProtection="1">
      <alignment horizontal="centerContinuous"/>
    </xf>
    <xf numFmtId="3" fontId="29" fillId="0" borderId="8" xfId="0" applyNumberFormat="1" applyFont="1" applyFill="1" applyBorder="1" applyAlignment="1">
      <alignment horizontal="center" vertical="top"/>
    </xf>
    <xf numFmtId="3" fontId="27" fillId="5" borderId="33" xfId="0" applyNumberFormat="1" applyFont="1" applyFill="1" applyBorder="1" applyAlignment="1">
      <alignment horizontal="right"/>
    </xf>
    <xf numFmtId="3" fontId="9" fillId="5" borderId="56" xfId="0" applyNumberFormat="1" applyFont="1" applyFill="1" applyBorder="1" applyAlignment="1" applyProtection="1">
      <alignment horizontal="right"/>
    </xf>
    <xf numFmtId="3" fontId="9" fillId="5" borderId="23" xfId="0" applyNumberFormat="1" applyFont="1" applyFill="1" applyBorder="1" applyAlignment="1" applyProtection="1">
      <alignment horizontal="right"/>
    </xf>
    <xf numFmtId="37" fontId="26" fillId="5" borderId="17" xfId="0" applyNumberFormat="1" applyFont="1" applyFill="1" applyBorder="1" applyAlignment="1" applyProtection="1">
      <alignment horizontal="right"/>
    </xf>
    <xf numFmtId="37" fontId="26" fillId="5" borderId="27" xfId="0" applyNumberFormat="1" applyFont="1" applyFill="1" applyBorder="1" applyAlignment="1" applyProtection="1">
      <alignment horizontal="right"/>
    </xf>
    <xf numFmtId="3" fontId="8" fillId="0" borderId="31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Protection="1">
      <protection locked="0"/>
    </xf>
    <xf numFmtId="4" fontId="4" fillId="5" borderId="27" xfId="0" applyNumberFormat="1" applyFont="1" applyFill="1" applyBorder="1" applyProtection="1"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5" fillId="5" borderId="9" xfId="0" applyNumberFormat="1" applyFont="1" applyFill="1" applyBorder="1" applyAlignment="1" applyProtection="1">
      <alignment horizontal="center" vertical="center"/>
      <protection locked="0"/>
    </xf>
    <xf numFmtId="9" fontId="4" fillId="0" borderId="36" xfId="0" applyNumberFormat="1" applyFont="1" applyFill="1" applyBorder="1" applyAlignment="1" applyProtection="1">
      <alignment horizontal="right"/>
      <protection locked="0"/>
    </xf>
    <xf numFmtId="4" fontId="30" fillId="5" borderId="33" xfId="0" applyNumberFormat="1" applyFont="1" applyFill="1" applyBorder="1" applyProtection="1">
      <protection locked="0"/>
    </xf>
    <xf numFmtId="9" fontId="4" fillId="0" borderId="54" xfId="0" applyNumberFormat="1" applyFont="1" applyFill="1" applyBorder="1" applyAlignment="1" applyProtection="1">
      <alignment horizontal="right"/>
      <protection locked="0"/>
    </xf>
    <xf numFmtId="9" fontId="4" fillId="0" borderId="39" xfId="0" applyNumberFormat="1" applyFont="1" applyFill="1" applyBorder="1" applyAlignment="1" applyProtection="1">
      <alignment horizontal="right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9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9" fontId="4" fillId="0" borderId="20" xfId="0" applyNumberFormat="1" applyFont="1" applyFill="1" applyBorder="1" applyAlignment="1" applyProtection="1">
      <alignment horizontal="right"/>
      <protection locked="0"/>
    </xf>
    <xf numFmtId="9" fontId="5" fillId="0" borderId="9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4" fontId="11" fillId="0" borderId="16" xfId="0" applyNumberFormat="1" applyFont="1" applyFill="1" applyBorder="1" applyAlignment="1" applyProtection="1">
      <alignment horizontal="right" vertical="center"/>
      <protection locked="0"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9" fontId="6" fillId="0" borderId="82" xfId="0" applyNumberFormat="1" applyFont="1" applyFill="1" applyBorder="1" applyAlignment="1" applyProtection="1">
      <alignment horizontal="right" vertical="center"/>
      <protection locked="0"/>
    </xf>
    <xf numFmtId="3" fontId="42" fillId="0" borderId="18" xfId="0" applyNumberFormat="1" applyFont="1" applyFill="1" applyBorder="1" applyAlignment="1" applyProtection="1">
      <alignment horizontal="centerContinuous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top"/>
      <protection locked="0"/>
    </xf>
    <xf numFmtId="3" fontId="42" fillId="0" borderId="1" xfId="0" applyNumberFormat="1" applyFont="1" applyFill="1" applyBorder="1" applyAlignment="1" applyProtection="1">
      <alignment horizontal="center"/>
      <protection locked="0"/>
    </xf>
    <xf numFmtId="3" fontId="9" fillId="0" borderId="24" xfId="0" applyNumberFormat="1" applyFont="1" applyFill="1" applyBorder="1" applyAlignment="1" applyProtection="1">
      <alignment horizontal="right"/>
    </xf>
    <xf numFmtId="3" fontId="9" fillId="0" borderId="33" xfId="0" applyNumberFormat="1" applyFont="1" applyFill="1" applyBorder="1" applyAlignment="1" applyProtection="1">
      <alignment horizontal="right"/>
    </xf>
    <xf numFmtId="37" fontId="26" fillId="0" borderId="32" xfId="0" applyNumberFormat="1" applyFont="1" applyFill="1" applyBorder="1" applyAlignment="1" applyProtection="1">
      <alignment horizontal="right"/>
    </xf>
    <xf numFmtId="37" fontId="26" fillId="0" borderId="17" xfId="0" applyNumberFormat="1" applyFont="1" applyFill="1" applyBorder="1" applyAlignment="1" applyProtection="1">
      <alignment horizontal="right"/>
    </xf>
    <xf numFmtId="4" fontId="9" fillId="0" borderId="25" xfId="0" applyNumberFormat="1" applyFont="1" applyFill="1" applyBorder="1" applyAlignment="1" applyProtection="1">
      <alignment horizontal="right"/>
    </xf>
    <xf numFmtId="4" fontId="9" fillId="0" borderId="41" xfId="0" applyNumberFormat="1" applyFont="1" applyFill="1" applyBorder="1" applyAlignment="1" applyProtection="1">
      <alignment horizontal="right"/>
    </xf>
    <xf numFmtId="0" fontId="26" fillId="0" borderId="43" xfId="0" applyFont="1" applyFill="1" applyBorder="1"/>
    <xf numFmtId="3" fontId="9" fillId="0" borderId="41" xfId="0" applyNumberFormat="1" applyFont="1" applyFill="1" applyBorder="1" applyAlignment="1" applyProtection="1">
      <alignment horizontal="right"/>
    </xf>
    <xf numFmtId="9" fontId="26" fillId="0" borderId="18" xfId="0" applyNumberFormat="1" applyFont="1" applyFill="1" applyBorder="1" applyAlignment="1" applyProtection="1">
      <alignment horizontal="right"/>
    </xf>
    <xf numFmtId="4" fontId="9" fillId="0" borderId="24" xfId="0" applyNumberFormat="1" applyFont="1" applyFill="1" applyBorder="1" applyAlignment="1" applyProtection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42" xfId="0" applyNumberFormat="1" applyBorder="1"/>
    <xf numFmtId="0" fontId="0" fillId="0" borderId="1" xfId="0" applyBorder="1"/>
    <xf numFmtId="0" fontId="4" fillId="0" borderId="46" xfId="0" applyFont="1" applyBorder="1" applyProtection="1">
      <protection locked="0"/>
    </xf>
    <xf numFmtId="0" fontId="0" fillId="0" borderId="31" xfId="0" applyBorder="1"/>
    <xf numFmtId="3" fontId="0" fillId="0" borderId="31" xfId="0" applyNumberFormat="1" applyBorder="1"/>
    <xf numFmtId="165" fontId="28" fillId="0" borderId="12" xfId="0" applyNumberFormat="1" applyFont="1" applyFill="1" applyBorder="1" applyAlignment="1" applyProtection="1">
      <alignment horizontal="centerContinuous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40" xfId="0" applyNumberFormat="1" applyBorder="1"/>
    <xf numFmtId="9" fontId="26" fillId="0" borderId="33" xfId="0" applyNumberFormat="1" applyFont="1" applyFill="1" applyBorder="1" applyAlignment="1" applyProtection="1">
      <alignment horizontal="right"/>
    </xf>
    <xf numFmtId="3" fontId="26" fillId="0" borderId="54" xfId="0" applyNumberFormat="1" applyFont="1" applyFill="1" applyBorder="1" applyProtection="1"/>
    <xf numFmtId="9" fontId="26" fillId="0" borderId="31" xfId="0" applyNumberFormat="1" applyFont="1" applyFill="1" applyBorder="1" applyAlignment="1" applyProtection="1">
      <alignment horizontal="right"/>
    </xf>
    <xf numFmtId="3" fontId="26" fillId="0" borderId="40" xfId="0" applyNumberFormat="1" applyFont="1" applyFill="1" applyBorder="1" applyProtection="1"/>
    <xf numFmtId="0" fontId="4" fillId="0" borderId="0" xfId="0" applyFont="1" applyBorder="1" applyAlignment="1" applyProtection="1">
      <alignment horizontal="center"/>
      <protection locked="0"/>
    </xf>
    <xf numFmtId="164" fontId="15" fillId="5" borderId="46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Border="1" applyProtection="1">
      <protection locked="0"/>
    </xf>
    <xf numFmtId="4" fontId="4" fillId="5" borderId="83" xfId="0" applyNumberFormat="1" applyFont="1" applyFill="1" applyBorder="1" applyProtection="1"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 applyProtection="1">
      <alignment horizontal="center"/>
    </xf>
    <xf numFmtId="4" fontId="28" fillId="0" borderId="15" xfId="0" applyNumberFormat="1" applyFont="1" applyFill="1" applyBorder="1" applyProtection="1"/>
    <xf numFmtId="9" fontId="26" fillId="5" borderId="11" xfId="0" applyNumberFormat="1" applyFont="1" applyFill="1" applyBorder="1" applyAlignment="1" applyProtection="1">
      <alignment horizontal="right"/>
    </xf>
    <xf numFmtId="9" fontId="28" fillId="0" borderId="23" xfId="0" applyNumberFormat="1" applyFont="1" applyFill="1" applyBorder="1" applyAlignment="1" applyProtection="1"/>
    <xf numFmtId="9" fontId="28" fillId="0" borderId="15" xfId="0" applyNumberFormat="1" applyFont="1" applyFill="1" applyBorder="1" applyAlignment="1" applyProtection="1"/>
    <xf numFmtId="49" fontId="26" fillId="0" borderId="54" xfId="0" quotePrefix="1" applyNumberFormat="1" applyFont="1" applyFill="1" applyBorder="1" applyAlignment="1">
      <alignment horizontal="center"/>
    </xf>
    <xf numFmtId="49" fontId="26" fillId="0" borderId="54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3" fontId="9" fillId="8" borderId="24" xfId="0" applyNumberFormat="1" applyFont="1" applyFill="1" applyBorder="1" applyAlignment="1" applyProtection="1">
      <alignment horizontal="right"/>
    </xf>
    <xf numFmtId="3" fontId="9" fillId="8" borderId="33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/>
    <xf numFmtId="37" fontId="19" fillId="0" borderId="0" xfId="0" applyNumberFormat="1" applyFont="1" applyFill="1" applyBorder="1" applyAlignment="1" applyProtection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9" fillId="0" borderId="83" xfId="0" applyNumberFormat="1" applyFont="1" applyFill="1" applyBorder="1" applyAlignment="1" applyProtection="1">
      <alignment horizontal="right"/>
    </xf>
    <xf numFmtId="9" fontId="26" fillId="0" borderId="21" xfId="0" applyNumberFormat="1" applyFont="1" applyFill="1" applyBorder="1" applyAlignment="1" applyProtection="1">
      <alignment horizontal="right"/>
    </xf>
    <xf numFmtId="37" fontId="26" fillId="0" borderId="46" xfId="0" applyNumberFormat="1" applyFont="1" applyFill="1" applyBorder="1" applyAlignment="1" applyProtection="1">
      <alignment horizontal="right"/>
    </xf>
    <xf numFmtId="37" fontId="26" fillId="0" borderId="0" xfId="0" applyNumberFormat="1" applyFont="1" applyFill="1" applyBorder="1" applyAlignment="1" applyProtection="1">
      <alignment horizontal="right"/>
    </xf>
    <xf numFmtId="9" fontId="26" fillId="0" borderId="0" xfId="0" applyNumberFormat="1" applyFont="1" applyFill="1" applyBorder="1" applyAlignment="1" applyProtection="1">
      <alignment horizontal="right"/>
    </xf>
    <xf numFmtId="167" fontId="26" fillId="0" borderId="24" xfId="1" applyNumberFormat="1" applyFont="1" applyFill="1" applyBorder="1" applyAlignment="1">
      <alignment horizontal="right"/>
    </xf>
    <xf numFmtId="164" fontId="4" fillId="0" borderId="17" xfId="0" applyNumberFormat="1" applyFont="1" applyBorder="1" applyAlignment="1" applyProtection="1">
      <alignment horizontal="left"/>
      <protection locked="0"/>
    </xf>
    <xf numFmtId="0" fontId="45" fillId="0" borderId="0" xfId="0" applyFont="1" applyFill="1"/>
    <xf numFmtId="14" fontId="45" fillId="0" borderId="0" xfId="0" applyNumberFormat="1" applyFont="1" applyFill="1"/>
    <xf numFmtId="3" fontId="26" fillId="0" borderId="83" xfId="0" applyNumberFormat="1" applyFont="1" applyFill="1" applyBorder="1" applyProtection="1"/>
    <xf numFmtId="37" fontId="26" fillId="8" borderId="32" xfId="0" applyNumberFormat="1" applyFont="1" applyFill="1" applyBorder="1" applyAlignment="1" applyProtection="1">
      <alignment horizontal="right"/>
    </xf>
    <xf numFmtId="37" fontId="26" fillId="8" borderId="17" xfId="0" applyNumberFormat="1" applyFont="1" applyFill="1" applyBorder="1" applyAlignment="1" applyProtection="1">
      <alignment horizontal="right"/>
    </xf>
    <xf numFmtId="164" fontId="35" fillId="0" borderId="12" xfId="0" applyNumberFormat="1" applyFont="1" applyFill="1" applyBorder="1" applyAlignment="1" applyProtection="1">
      <alignment horizontal="left"/>
    </xf>
    <xf numFmtId="164" fontId="35" fillId="0" borderId="12" xfId="0" applyNumberFormat="1" applyFont="1" applyFill="1" applyBorder="1" applyAlignment="1" applyProtection="1">
      <alignment horizontal="center"/>
    </xf>
    <xf numFmtId="0" fontId="0" fillId="0" borderId="31" xfId="0" applyFill="1" applyBorder="1"/>
    <xf numFmtId="0" fontId="0" fillId="0" borderId="31" xfId="0" applyFill="1" applyBorder="1" applyAlignment="1">
      <alignment horizontal="center"/>
    </xf>
    <xf numFmtId="3" fontId="0" fillId="0" borderId="31" xfId="0" applyNumberFormat="1" applyFill="1" applyBorder="1"/>
    <xf numFmtId="3" fontId="0" fillId="0" borderId="40" xfId="0" applyNumberFormat="1" applyFill="1" applyBorder="1"/>
    <xf numFmtId="49" fontId="26" fillId="0" borderId="11" xfId="0" applyNumberFormat="1" applyFont="1" applyFill="1" applyBorder="1"/>
    <xf numFmtId="49" fontId="26" fillId="0" borderId="32" xfId="0" applyNumberFormat="1" applyFont="1" applyFill="1" applyBorder="1"/>
    <xf numFmtId="49" fontId="26" fillId="0" borderId="0" xfId="0" applyNumberFormat="1" applyFont="1" applyFill="1" applyBorder="1"/>
    <xf numFmtId="49" fontId="7" fillId="0" borderId="0" xfId="0" applyNumberFormat="1" applyFont="1" applyFill="1"/>
    <xf numFmtId="3" fontId="9" fillId="0" borderId="25" xfId="0" applyNumberFormat="1" applyFont="1" applyFill="1" applyBorder="1" applyAlignment="1" applyProtection="1">
      <alignment horizontal="right"/>
    </xf>
    <xf numFmtId="1" fontId="26" fillId="0" borderId="35" xfId="0" applyNumberFormat="1" applyFont="1" applyFill="1" applyBorder="1" applyAlignment="1">
      <alignment horizontal="center"/>
    </xf>
    <xf numFmtId="164" fontId="26" fillId="0" borderId="54" xfId="0" applyNumberFormat="1" applyFont="1" applyFill="1" applyBorder="1" applyAlignment="1" applyProtection="1">
      <alignment horizontal="center"/>
    </xf>
    <xf numFmtId="3" fontId="9" fillId="9" borderId="24" xfId="0" applyNumberFormat="1" applyFont="1" applyFill="1" applyBorder="1" applyAlignment="1" applyProtection="1">
      <alignment horizontal="right"/>
    </xf>
    <xf numFmtId="3" fontId="9" fillId="9" borderId="33" xfId="0" applyNumberFormat="1" applyFont="1" applyFill="1" applyBorder="1" applyAlignment="1" applyProtection="1">
      <alignment horizontal="right"/>
    </xf>
    <xf numFmtId="37" fontId="26" fillId="9" borderId="32" xfId="0" applyNumberFormat="1" applyFont="1" applyFill="1" applyBorder="1" applyAlignment="1" applyProtection="1">
      <alignment horizontal="right"/>
    </xf>
    <xf numFmtId="37" fontId="26" fillId="9" borderId="17" xfId="0" applyNumberFormat="1" applyFont="1" applyFill="1" applyBorder="1" applyAlignment="1" applyProtection="1">
      <alignment horizontal="right"/>
    </xf>
    <xf numFmtId="3" fontId="9" fillId="10" borderId="24" xfId="0" applyNumberFormat="1" applyFont="1" applyFill="1" applyBorder="1" applyAlignment="1" applyProtection="1">
      <alignment horizontal="right"/>
    </xf>
    <xf numFmtId="3" fontId="9" fillId="10" borderId="33" xfId="0" applyNumberFormat="1" applyFont="1" applyFill="1" applyBorder="1" applyAlignment="1" applyProtection="1">
      <alignment horizontal="right"/>
    </xf>
    <xf numFmtId="37" fontId="26" fillId="10" borderId="32" xfId="0" applyNumberFormat="1" applyFont="1" applyFill="1" applyBorder="1" applyAlignment="1" applyProtection="1">
      <alignment horizontal="right"/>
    </xf>
    <xf numFmtId="37" fontId="26" fillId="10" borderId="17" xfId="0" applyNumberFormat="1" applyFont="1" applyFill="1" applyBorder="1" applyAlignment="1" applyProtection="1">
      <alignment horizontal="right"/>
    </xf>
    <xf numFmtId="1" fontId="26" fillId="10" borderId="35" xfId="0" applyNumberFormat="1" applyFont="1" applyFill="1" applyBorder="1" applyAlignment="1">
      <alignment horizontal="center"/>
    </xf>
    <xf numFmtId="164" fontId="26" fillId="10" borderId="54" xfId="0" applyNumberFormat="1" applyFont="1" applyFill="1" applyBorder="1" applyAlignment="1" applyProtection="1">
      <alignment horizontal="center"/>
    </xf>
    <xf numFmtId="1" fontId="26" fillId="2" borderId="35" xfId="0" applyNumberFormat="1" applyFont="1" applyFill="1" applyBorder="1" applyAlignment="1">
      <alignment horizontal="center"/>
    </xf>
    <xf numFmtId="164" fontId="26" fillId="2" borderId="54" xfId="0" applyNumberFormat="1" applyFont="1" applyFill="1" applyBorder="1" applyAlignment="1" applyProtection="1">
      <alignment horizontal="center"/>
    </xf>
    <xf numFmtId="1" fontId="26" fillId="8" borderId="35" xfId="0" applyNumberFormat="1" applyFont="1" applyFill="1" applyBorder="1" applyAlignment="1">
      <alignment horizontal="center"/>
    </xf>
    <xf numFmtId="164" fontId="26" fillId="8" borderId="54" xfId="0" applyNumberFormat="1" applyFont="1" applyFill="1" applyBorder="1" applyAlignment="1" applyProtection="1">
      <alignment horizontal="center"/>
    </xf>
    <xf numFmtId="0" fontId="4" fillId="0" borderId="31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/>
    <xf numFmtId="3" fontId="7" fillId="0" borderId="0" xfId="0" applyNumberFormat="1" applyFont="1" applyFill="1" applyBorder="1"/>
    <xf numFmtId="9" fontId="7" fillId="0" borderId="0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Protection="1">
      <protection locked="0"/>
    </xf>
    <xf numFmtId="3" fontId="4" fillId="0" borderId="54" xfId="0" applyNumberFormat="1" applyFont="1" applyFill="1" applyBorder="1" applyProtection="1">
      <protection locked="0"/>
    </xf>
    <xf numFmtId="3" fontId="4" fillId="0" borderId="81" xfId="0" applyNumberFormat="1" applyFont="1" applyFill="1" applyBorder="1" applyProtection="1">
      <protection locked="0"/>
    </xf>
    <xf numFmtId="0" fontId="26" fillId="0" borderId="17" xfId="0" applyFont="1" applyFill="1" applyBorder="1"/>
    <xf numFmtId="3" fontId="29" fillId="2" borderId="5" xfId="0" applyNumberFormat="1" applyFont="1" applyFill="1" applyBorder="1" applyAlignment="1" applyProtection="1">
      <alignment horizontal="centerContinuous"/>
    </xf>
    <xf numFmtId="3" fontId="29" fillId="2" borderId="6" xfId="0" applyNumberFormat="1" applyFont="1" applyFill="1" applyBorder="1" applyAlignment="1" applyProtection="1">
      <alignment horizontal="center"/>
    </xf>
    <xf numFmtId="3" fontId="29" fillId="2" borderId="8" xfId="0" applyNumberFormat="1" applyFont="1" applyFill="1" applyBorder="1" applyAlignment="1">
      <alignment horizontal="center" vertical="top"/>
    </xf>
    <xf numFmtId="3" fontId="29" fillId="2" borderId="9" xfId="0" applyNumberFormat="1" applyFont="1" applyFill="1" applyBorder="1" applyAlignment="1">
      <alignment horizontal="center" vertical="top"/>
    </xf>
    <xf numFmtId="3" fontId="29" fillId="2" borderId="0" xfId="0" applyNumberFormat="1" applyFont="1" applyFill="1" applyBorder="1" applyAlignment="1" applyProtection="1">
      <alignment horizontal="center"/>
    </xf>
    <xf numFmtId="3" fontId="29" fillId="2" borderId="49" xfId="0" applyNumberFormat="1" applyFont="1" applyFill="1" applyBorder="1" applyAlignment="1">
      <alignment horizontal="center" vertical="top"/>
    </xf>
    <xf numFmtId="1" fontId="26" fillId="2" borderId="79" xfId="0" applyNumberFormat="1" applyFont="1" applyFill="1" applyBorder="1" applyAlignment="1" applyProtection="1">
      <alignment horizontal="center"/>
    </xf>
    <xf numFmtId="1" fontId="29" fillId="2" borderId="70" xfId="0" applyNumberFormat="1" applyFont="1" applyFill="1" applyBorder="1" applyAlignment="1" applyProtection="1">
      <alignment horizontal="center"/>
    </xf>
    <xf numFmtId="1" fontId="29" fillId="2" borderId="1" xfId="0" applyNumberFormat="1" applyFont="1" applyFill="1" applyBorder="1" applyAlignment="1" applyProtection="1">
      <alignment horizontal="center"/>
    </xf>
    <xf numFmtId="1" fontId="29" fillId="2" borderId="76" xfId="0" applyNumberFormat="1" applyFont="1" applyFill="1" applyBorder="1" applyAlignment="1" applyProtection="1">
      <alignment horizontal="center"/>
    </xf>
    <xf numFmtId="0" fontId="19" fillId="0" borderId="12" xfId="0" applyFont="1" applyBorder="1"/>
    <xf numFmtId="164" fontId="21" fillId="0" borderId="12" xfId="0" applyNumberFormat="1" applyFont="1" applyFill="1" applyBorder="1" applyAlignment="1" applyProtection="1">
      <alignment horizontal="center"/>
    </xf>
    <xf numFmtId="1" fontId="21" fillId="0" borderId="12" xfId="0" applyNumberFormat="1" applyFont="1" applyFill="1" applyBorder="1" applyAlignment="1" applyProtection="1">
      <alignment horizontal="center"/>
    </xf>
    <xf numFmtId="0" fontId="19" fillId="0" borderId="73" xfId="0" applyFont="1" applyBorder="1"/>
    <xf numFmtId="164" fontId="21" fillId="4" borderId="71" xfId="0" applyNumberFormat="1" applyFont="1" applyFill="1" applyBorder="1" applyAlignment="1" applyProtection="1">
      <alignment horizontal="center"/>
    </xf>
    <xf numFmtId="164" fontId="21" fillId="0" borderId="71" xfId="0" quotePrefix="1" applyNumberFormat="1" applyFont="1" applyFill="1" applyBorder="1" applyAlignment="1" applyProtection="1">
      <alignment horizontal="center"/>
    </xf>
    <xf numFmtId="10" fontId="21" fillId="4" borderId="71" xfId="0" applyNumberFormat="1" applyFont="1" applyFill="1" applyBorder="1" applyAlignment="1">
      <alignment horizontal="center"/>
    </xf>
    <xf numFmtId="0" fontId="19" fillId="0" borderId="69" xfId="0" applyFont="1" applyBorder="1"/>
    <xf numFmtId="0" fontId="19" fillId="0" borderId="1" xfId="0" applyFont="1" applyBorder="1"/>
    <xf numFmtId="0" fontId="21" fillId="0" borderId="1" xfId="0" applyFont="1" applyBorder="1"/>
    <xf numFmtId="164" fontId="19" fillId="0" borderId="35" xfId="0" applyNumberFormat="1" applyFont="1" applyFill="1" applyBorder="1" applyAlignment="1" applyProtection="1">
      <alignment horizontal="center"/>
    </xf>
    <xf numFmtId="164" fontId="21" fillId="0" borderId="1" xfId="0" applyNumberFormat="1" applyFont="1" applyFill="1" applyBorder="1" applyAlignment="1" applyProtection="1">
      <alignment horizontal="left"/>
    </xf>
    <xf numFmtId="164" fontId="19" fillId="0" borderId="3" xfId="0" applyNumberFormat="1" applyFont="1" applyFill="1" applyBorder="1" applyAlignment="1" applyProtection="1">
      <alignment horizontal="center"/>
    </xf>
    <xf numFmtId="0" fontId="19" fillId="0" borderId="25" xfId="0" applyFont="1" applyBorder="1"/>
    <xf numFmtId="0" fontId="10" fillId="0" borderId="1" xfId="0" applyFont="1" applyFill="1" applyBorder="1"/>
    <xf numFmtId="164" fontId="19" fillId="0" borderId="25" xfId="0" applyNumberFormat="1" applyFont="1" applyFill="1" applyBorder="1" applyAlignment="1" applyProtection="1">
      <alignment horizontal="left"/>
    </xf>
    <xf numFmtId="1" fontId="21" fillId="0" borderId="72" xfId="0" applyNumberFormat="1" applyFont="1" applyFill="1" applyBorder="1" applyAlignment="1" applyProtection="1">
      <alignment horizontal="center"/>
    </xf>
    <xf numFmtId="1" fontId="21" fillId="0" borderId="84" xfId="0" applyNumberFormat="1" applyFont="1" applyFill="1" applyBorder="1" applyAlignment="1" applyProtection="1">
      <alignment horizontal="center"/>
    </xf>
    <xf numFmtId="37" fontId="19" fillId="0" borderId="54" xfId="0" applyNumberFormat="1" applyFont="1" applyFill="1" applyBorder="1" applyAlignment="1" applyProtection="1">
      <alignment horizontal="right"/>
    </xf>
    <xf numFmtId="37" fontId="19" fillId="0" borderId="20" xfId="0" applyNumberFormat="1" applyFont="1" applyFill="1" applyBorder="1" applyAlignment="1" applyProtection="1">
      <alignment horizontal="right"/>
    </xf>
    <xf numFmtId="0" fontId="19" fillId="0" borderId="43" xfId="0" applyFont="1" applyBorder="1"/>
    <xf numFmtId="3" fontId="28" fillId="0" borderId="56" xfId="0" applyNumberFormat="1" applyFont="1" applyFill="1" applyBorder="1" applyProtection="1"/>
    <xf numFmtId="3" fontId="28" fillId="0" borderId="44" xfId="0" applyNumberFormat="1" applyFont="1" applyFill="1" applyBorder="1" applyProtection="1"/>
    <xf numFmtId="167" fontId="26" fillId="0" borderId="18" xfId="1" applyNumberFormat="1" applyFont="1" applyFill="1" applyBorder="1" applyProtection="1"/>
    <xf numFmtId="3" fontId="28" fillId="0" borderId="85" xfId="0" applyNumberFormat="1" applyFont="1" applyFill="1" applyBorder="1" applyProtection="1"/>
    <xf numFmtId="3" fontId="28" fillId="0" borderId="86" xfId="0" applyNumberFormat="1" applyFont="1" applyFill="1" applyBorder="1" applyProtection="1"/>
    <xf numFmtId="167" fontId="26" fillId="0" borderId="55" xfId="1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 applyProtection="1">
      <alignment horizontal="right"/>
    </xf>
    <xf numFmtId="167" fontId="26" fillId="0" borderId="17" xfId="1" applyNumberFormat="1" applyFont="1" applyFill="1" applyBorder="1" applyAlignment="1">
      <alignment horizontal="right"/>
    </xf>
    <xf numFmtId="3" fontId="28" fillId="0" borderId="23" xfId="0" applyNumberFormat="1" applyFont="1" applyFill="1" applyBorder="1" applyProtection="1"/>
    <xf numFmtId="3" fontId="28" fillId="0" borderId="28" xfId="0" applyNumberFormat="1" applyFont="1" applyFill="1" applyBorder="1" applyProtection="1"/>
    <xf numFmtId="167" fontId="26" fillId="0" borderId="36" xfId="1" applyNumberFormat="1" applyFont="1" applyFill="1" applyBorder="1" applyAlignment="1">
      <alignment horizontal="right"/>
    </xf>
    <xf numFmtId="3" fontId="26" fillId="0" borderId="42" xfId="0" applyNumberFormat="1" applyFont="1" applyFill="1" applyBorder="1" applyProtection="1"/>
    <xf numFmtId="167" fontId="0" fillId="0" borderId="0" xfId="1" applyNumberFormat="1" applyFont="1" applyBorder="1" applyAlignment="1">
      <alignment horizontal="center"/>
    </xf>
    <xf numFmtId="3" fontId="5" fillId="0" borderId="87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3" fontId="5" fillId="0" borderId="88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4" fontId="4" fillId="5" borderId="55" xfId="0" applyNumberFormat="1" applyFont="1" applyFill="1" applyBorder="1" applyProtection="1">
      <protection locked="0"/>
    </xf>
    <xf numFmtId="4" fontId="4" fillId="5" borderId="24" xfId="0" applyNumberFormat="1" applyFont="1" applyFill="1" applyBorder="1" applyProtection="1">
      <protection locked="0"/>
    </xf>
    <xf numFmtId="4" fontId="4" fillId="5" borderId="85" xfId="0" applyNumberFormat="1" applyFont="1" applyFill="1" applyBorder="1" applyProtection="1">
      <protection locked="0"/>
    </xf>
    <xf numFmtId="9" fontId="16" fillId="0" borderId="89" xfId="0" applyNumberFormat="1" applyFont="1" applyFill="1" applyBorder="1" applyAlignment="1" applyProtection="1">
      <alignment horizontal="right" vertical="center"/>
      <protection locked="0"/>
    </xf>
    <xf numFmtId="4" fontId="4" fillId="5" borderId="18" xfId="0" applyNumberFormat="1" applyFont="1" applyFill="1" applyBorder="1" applyProtection="1">
      <protection locked="0"/>
    </xf>
    <xf numFmtId="4" fontId="4" fillId="5" borderId="90" xfId="0" applyNumberFormat="1" applyFont="1" applyFill="1" applyBorder="1" applyProtection="1">
      <protection locked="0"/>
    </xf>
    <xf numFmtId="4" fontId="4" fillId="5" borderId="36" xfId="0" applyNumberFormat="1" applyFont="1" applyFill="1" applyBorder="1" applyProtection="1">
      <protection locked="0"/>
    </xf>
    <xf numFmtId="4" fontId="5" fillId="5" borderId="21" xfId="0" applyNumberFormat="1" applyFont="1" applyFill="1" applyBorder="1" applyAlignment="1" applyProtection="1">
      <alignment horizontal="center"/>
      <protection locked="0"/>
    </xf>
    <xf numFmtId="4" fontId="5" fillId="5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6" fillId="5" borderId="20" xfId="0" applyFont="1" applyFill="1" applyBorder="1" applyAlignment="1" applyProtection="1">
      <alignment horizontal="center"/>
      <protection locked="0"/>
    </xf>
    <xf numFmtId="3" fontId="5" fillId="5" borderId="21" xfId="0" applyNumberFormat="1" applyFont="1" applyFill="1" applyBorder="1" applyAlignment="1" applyProtection="1">
      <alignment horizontal="center"/>
      <protection locked="0"/>
    </xf>
    <xf numFmtId="3" fontId="5" fillId="5" borderId="22" xfId="0" applyNumberFormat="1" applyFont="1" applyFill="1" applyBorder="1" applyAlignment="1" applyProtection="1">
      <alignment horizontal="center" vertical="center"/>
      <protection locked="0"/>
    </xf>
    <xf numFmtId="167" fontId="28" fillId="0" borderId="15" xfId="1" applyNumberFormat="1" applyFont="1" applyFill="1" applyBorder="1" applyProtection="1"/>
    <xf numFmtId="168" fontId="2" fillId="0" borderId="0" xfId="0" applyNumberFormat="1" applyFont="1"/>
    <xf numFmtId="37" fontId="19" fillId="0" borderId="54" xfId="0" applyNumberFormat="1" applyFont="1" applyFill="1" applyBorder="1" applyAlignment="1" applyProtection="1">
      <alignment horizontal="center"/>
    </xf>
    <xf numFmtId="1" fontId="21" fillId="0" borderId="71" xfId="0" applyNumberFormat="1" applyFont="1" applyFill="1" applyBorder="1" applyAlignment="1" applyProtection="1">
      <alignment horizontal="center"/>
    </xf>
    <xf numFmtId="10" fontId="21" fillId="0" borderId="91" xfId="0" applyNumberFormat="1" applyFont="1" applyFill="1" applyBorder="1" applyAlignment="1">
      <alignment horizontal="center"/>
    </xf>
    <xf numFmtId="1" fontId="21" fillId="0" borderId="58" xfId="0" applyNumberFormat="1" applyFont="1" applyFill="1" applyBorder="1" applyAlignment="1" applyProtection="1">
      <alignment horizontal="center" wrapText="1"/>
    </xf>
    <xf numFmtId="1" fontId="21" fillId="0" borderId="30" xfId="0" applyNumberFormat="1" applyFont="1" applyFill="1" applyBorder="1" applyAlignment="1" applyProtection="1">
      <alignment horizontal="center" wrapText="1"/>
    </xf>
    <xf numFmtId="10" fontId="21" fillId="0" borderId="41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center"/>
    </xf>
    <xf numFmtId="10" fontId="21" fillId="0" borderId="83" xfId="0" applyNumberFormat="1" applyFont="1" applyFill="1" applyBorder="1" applyAlignment="1">
      <alignment horizontal="center"/>
    </xf>
    <xf numFmtId="10" fontId="21" fillId="0" borderId="21" xfId="0" applyNumberFormat="1" applyFont="1" applyFill="1" applyBorder="1" applyAlignment="1">
      <alignment horizontal="center"/>
    </xf>
    <xf numFmtId="10" fontId="21" fillId="0" borderId="84" xfId="0" applyNumberFormat="1" applyFont="1" applyFill="1" applyBorder="1" applyAlignment="1">
      <alignment horizontal="center"/>
    </xf>
    <xf numFmtId="10" fontId="9" fillId="0" borderId="83" xfId="0" applyNumberFormat="1" applyFont="1" applyFill="1" applyBorder="1" applyAlignment="1" applyProtection="1">
      <alignment horizontal="right"/>
    </xf>
    <xf numFmtId="10" fontId="0" fillId="0" borderId="83" xfId="0" applyNumberFormat="1" applyBorder="1"/>
    <xf numFmtId="10" fontId="9" fillId="0" borderId="83" xfId="0" applyNumberFormat="1" applyFont="1" applyFill="1" applyBorder="1"/>
    <xf numFmtId="10" fontId="19" fillId="0" borderId="41" xfId="0" applyNumberFormat="1" applyFont="1" applyFill="1" applyBorder="1" applyAlignment="1" applyProtection="1">
      <alignment horizontal="right"/>
    </xf>
    <xf numFmtId="164" fontId="21" fillId="0" borderId="91" xfId="0" quotePrefix="1" applyNumberFormat="1" applyFont="1" applyFill="1" applyBorder="1" applyAlignment="1" applyProtection="1">
      <alignment horizontal="center"/>
    </xf>
    <xf numFmtId="37" fontId="19" fillId="0" borderId="32" xfId="0" applyNumberFormat="1" applyFont="1" applyFill="1" applyBorder="1" applyAlignment="1" applyProtection="1">
      <alignment horizontal="right"/>
    </xf>
    <xf numFmtId="4" fontId="4" fillId="0" borderId="1" xfId="0" applyNumberFormat="1" applyFont="1" applyBorder="1" applyProtection="1">
      <protection locked="0"/>
    </xf>
    <xf numFmtId="3" fontId="29" fillId="0" borderId="47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Protection="1"/>
    <xf numFmtId="3" fontId="26" fillId="0" borderId="17" xfId="0" applyNumberFormat="1" applyFont="1" applyFill="1" applyBorder="1" applyAlignment="1">
      <alignment horizontal="left"/>
    </xf>
    <xf numFmtId="3" fontId="46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26" fillId="11" borderId="54" xfId="0" applyNumberFormat="1" applyFont="1" applyFill="1" applyBorder="1" applyAlignment="1" applyProtection="1">
      <alignment horizontal="center"/>
    </xf>
    <xf numFmtId="164" fontId="35" fillId="0" borderId="25" xfId="0" applyNumberFormat="1" applyFont="1" applyFill="1" applyBorder="1" applyAlignment="1" applyProtection="1">
      <alignment horizontal="left"/>
    </xf>
    <xf numFmtId="164" fontId="26" fillId="12" borderId="54" xfId="0" applyNumberFormat="1" applyFont="1" applyFill="1" applyBorder="1" applyAlignment="1" applyProtection="1">
      <alignment horizontal="center"/>
    </xf>
    <xf numFmtId="3" fontId="9" fillId="12" borderId="24" xfId="0" applyNumberFormat="1" applyFont="1" applyFill="1" applyBorder="1" applyAlignment="1" applyProtection="1">
      <alignment horizontal="right"/>
    </xf>
    <xf numFmtId="3" fontId="9" fillId="12" borderId="33" xfId="0" applyNumberFormat="1" applyFont="1" applyFill="1" applyBorder="1" applyAlignment="1" applyProtection="1">
      <alignment horizontal="right"/>
    </xf>
    <xf numFmtId="37" fontId="26" fillId="12" borderId="32" xfId="0" applyNumberFormat="1" applyFont="1" applyFill="1" applyBorder="1" applyAlignment="1" applyProtection="1">
      <alignment horizontal="right"/>
    </xf>
    <xf numFmtId="37" fontId="26" fillId="12" borderId="17" xfId="0" applyNumberFormat="1" applyFont="1" applyFill="1" applyBorder="1" applyAlignment="1" applyProtection="1">
      <alignment horizontal="right"/>
    </xf>
    <xf numFmtId="3" fontId="26" fillId="0" borderId="24" xfId="1" applyNumberFormat="1" applyFont="1" applyFill="1" applyBorder="1" applyAlignment="1">
      <alignment horizontal="right"/>
    </xf>
    <xf numFmtId="164" fontId="19" fillId="0" borderId="8" xfId="0" applyNumberFormat="1" applyFont="1" applyFill="1" applyBorder="1" applyAlignment="1" applyProtection="1">
      <alignment horizontal="center"/>
    </xf>
    <xf numFmtId="37" fontId="19" fillId="0" borderId="9" xfId="0" applyNumberFormat="1" applyFont="1" applyFill="1" applyBorder="1" applyAlignment="1">
      <alignment horizontal="right"/>
    </xf>
    <xf numFmtId="37" fontId="19" fillId="4" borderId="9" xfId="0" applyNumberFormat="1" applyFont="1" applyFill="1" applyBorder="1" applyAlignment="1">
      <alignment horizontal="right"/>
    </xf>
    <xf numFmtId="37" fontId="19" fillId="0" borderId="9" xfId="0" applyNumberFormat="1" applyFont="1" applyFill="1" applyBorder="1" applyAlignment="1" applyProtection="1">
      <alignment horizontal="right"/>
    </xf>
    <xf numFmtId="10" fontId="19" fillId="0" borderId="9" xfId="0" applyNumberFormat="1" applyFont="1" applyFill="1" applyBorder="1" applyAlignment="1" applyProtection="1">
      <alignment horizontal="right"/>
    </xf>
    <xf numFmtId="10" fontId="19" fillId="4" borderId="9" xfId="0" applyNumberFormat="1" applyFont="1" applyFill="1" applyBorder="1" applyAlignment="1" applyProtection="1">
      <alignment horizontal="right"/>
    </xf>
    <xf numFmtId="37" fontId="19" fillId="0" borderId="22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3" fontId="46" fillId="0" borderId="31" xfId="0" applyNumberFormat="1" applyFont="1" applyFill="1" applyBorder="1" applyAlignment="1" applyProtection="1">
      <alignment horizontal="centerContinuous" vertical="center"/>
      <protection locked="0"/>
    </xf>
    <xf numFmtId="3" fontId="29" fillId="2" borderId="71" xfId="0" applyNumberFormat="1" applyFont="1" applyFill="1" applyBorder="1" applyAlignment="1" applyProtection="1">
      <alignment horizontal="centerContinuous"/>
    </xf>
    <xf numFmtId="3" fontId="29" fillId="2" borderId="46" xfId="0" applyNumberFormat="1" applyFont="1" applyFill="1" applyBorder="1" applyAlignment="1" applyProtection="1">
      <alignment horizontal="centerContinuous"/>
    </xf>
    <xf numFmtId="3" fontId="29" fillId="2" borderId="47" xfId="0" applyNumberFormat="1" applyFont="1" applyFill="1" applyBorder="1" applyAlignment="1">
      <alignment horizontal="center" vertical="top"/>
    </xf>
    <xf numFmtId="9" fontId="26" fillId="0" borderId="11" xfId="0" applyNumberFormat="1" applyFont="1" applyFill="1" applyBorder="1" applyAlignment="1" applyProtection="1">
      <alignment horizontal="right"/>
    </xf>
    <xf numFmtId="9" fontId="26" fillId="10" borderId="11" xfId="0" applyNumberFormat="1" applyFont="1" applyFill="1" applyBorder="1" applyAlignment="1" applyProtection="1">
      <alignment horizontal="right"/>
    </xf>
    <xf numFmtId="9" fontId="26" fillId="8" borderId="11" xfId="0" applyNumberFormat="1" applyFont="1" applyFill="1" applyBorder="1" applyAlignment="1" applyProtection="1">
      <alignment horizontal="right"/>
    </xf>
    <xf numFmtId="9" fontId="26" fillId="0" borderId="6" xfId="0" applyNumberFormat="1" applyFont="1" applyFill="1" applyBorder="1" applyAlignment="1" applyProtection="1">
      <alignment horizontal="right"/>
    </xf>
    <xf numFmtId="9" fontId="26" fillId="9" borderId="11" xfId="0" applyNumberFormat="1" applyFont="1" applyFill="1" applyBorder="1" applyAlignment="1" applyProtection="1">
      <alignment horizontal="right"/>
    </xf>
    <xf numFmtId="9" fontId="26" fillId="12" borderId="11" xfId="0" applyNumberFormat="1" applyFont="1" applyFill="1" applyBorder="1" applyAlignment="1" applyProtection="1">
      <alignment horizontal="right"/>
    </xf>
    <xf numFmtId="3" fontId="29" fillId="2" borderId="73" xfId="0" applyNumberFormat="1" applyFont="1" applyFill="1" applyBorder="1" applyAlignment="1" applyProtection="1">
      <alignment horizontal="centerContinuous"/>
    </xf>
    <xf numFmtId="3" fontId="29" fillId="2" borderId="73" xfId="0" applyNumberFormat="1" applyFont="1" applyFill="1" applyBorder="1" applyAlignment="1" applyProtection="1">
      <alignment horizontal="center"/>
    </xf>
    <xf numFmtId="3" fontId="29" fillId="2" borderId="46" xfId="0" applyNumberFormat="1" applyFont="1" applyFill="1" applyBorder="1" applyAlignment="1">
      <alignment horizontal="center" vertical="top"/>
    </xf>
    <xf numFmtId="3" fontId="28" fillId="2" borderId="6" xfId="0" applyNumberFormat="1" applyFont="1" applyFill="1" applyBorder="1" applyAlignment="1">
      <alignment horizontal="center"/>
    </xf>
    <xf numFmtId="3" fontId="7" fillId="0" borderId="42" xfId="0" applyNumberFormat="1" applyFont="1" applyFill="1" applyBorder="1"/>
    <xf numFmtId="4" fontId="26" fillId="0" borderId="18" xfId="0" applyNumberFormat="1" applyFont="1" applyFill="1" applyBorder="1" applyProtection="1"/>
    <xf numFmtId="0" fontId="27" fillId="0" borderId="83" xfId="0" applyFont="1" applyFill="1" applyBorder="1"/>
    <xf numFmtId="4" fontId="28" fillId="0" borderId="0" xfId="0" applyNumberFormat="1" applyFont="1" applyFill="1" applyBorder="1"/>
    <xf numFmtId="0" fontId="28" fillId="0" borderId="81" xfId="0" applyFont="1" applyFill="1" applyBorder="1"/>
    <xf numFmtId="3" fontId="4" fillId="5" borderId="24" xfId="0" applyNumberFormat="1" applyFont="1" applyFill="1" applyBorder="1" applyProtection="1">
      <protection locked="0"/>
    </xf>
    <xf numFmtId="3" fontId="4" fillId="5" borderId="33" xfId="0" applyNumberFormat="1" applyFont="1" applyFill="1" applyBorder="1" applyProtection="1">
      <protection locked="0"/>
    </xf>
    <xf numFmtId="3" fontId="4" fillId="5" borderId="18" xfId="0" applyNumberFormat="1" applyFont="1" applyFill="1" applyBorder="1" applyProtection="1">
      <protection locked="0"/>
    </xf>
    <xf numFmtId="3" fontId="4" fillId="5" borderId="55" xfId="0" applyNumberFormat="1" applyFont="1" applyFill="1" applyBorder="1" applyProtection="1">
      <protection locked="0"/>
    </xf>
    <xf numFmtId="3" fontId="4" fillId="5" borderId="36" xfId="0" applyNumberFormat="1" applyFont="1" applyFill="1" applyBorder="1" applyProtection="1"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6" fillId="0" borderId="89" xfId="0" applyNumberFormat="1" applyFont="1" applyFill="1" applyBorder="1" applyAlignment="1" applyProtection="1">
      <alignment vertical="center"/>
      <protection locked="0"/>
    </xf>
    <xf numFmtId="3" fontId="4" fillId="5" borderId="85" xfId="0" applyNumberFormat="1" applyFont="1" applyFill="1" applyBorder="1" applyProtection="1">
      <protection locked="0"/>
    </xf>
    <xf numFmtId="3" fontId="4" fillId="5" borderId="90" xfId="0" applyNumberFormat="1" applyFont="1" applyFill="1" applyBorder="1" applyProtection="1">
      <protection locked="0"/>
    </xf>
    <xf numFmtId="3" fontId="4" fillId="5" borderId="83" xfId="0" applyNumberFormat="1" applyFont="1" applyFill="1" applyBorder="1" applyProtection="1"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Border="1"/>
    <xf numFmtId="37" fontId="0" fillId="0" borderId="0" xfId="0" applyNumberFormat="1"/>
    <xf numFmtId="167" fontId="36" fillId="0" borderId="45" xfId="1" applyNumberFormat="1" applyFont="1" applyFill="1" applyBorder="1" applyAlignment="1">
      <alignment horizontal="right"/>
    </xf>
    <xf numFmtId="167" fontId="36" fillId="0" borderId="31" xfId="1" applyNumberFormat="1" applyFont="1" applyFill="1" applyBorder="1" applyAlignment="1">
      <alignment horizontal="right"/>
    </xf>
    <xf numFmtId="167" fontId="29" fillId="0" borderId="67" xfId="1" applyNumberFormat="1" applyFont="1" applyFill="1" applyBorder="1" applyAlignment="1" applyProtection="1">
      <alignment horizontal="centerContinuous"/>
    </xf>
    <xf numFmtId="167" fontId="29" fillId="2" borderId="73" xfId="1" applyNumberFormat="1" applyFont="1" applyFill="1" applyBorder="1" applyAlignment="1" applyProtection="1">
      <alignment horizontal="centerContinuous"/>
    </xf>
    <xf numFmtId="167" fontId="28" fillId="2" borderId="6" xfId="1" applyNumberFormat="1" applyFont="1" applyFill="1" applyBorder="1" applyAlignment="1">
      <alignment horizontal="center"/>
    </xf>
    <xf numFmtId="167" fontId="29" fillId="2" borderId="9" xfId="1" applyNumberFormat="1" applyFont="1" applyFill="1" applyBorder="1" applyAlignment="1">
      <alignment horizontal="center" vertical="top"/>
    </xf>
    <xf numFmtId="167" fontId="26" fillId="0" borderId="31" xfId="1" applyNumberFormat="1" applyFont="1" applyFill="1" applyBorder="1" applyAlignment="1" applyProtection="1">
      <alignment horizontal="right"/>
    </xf>
    <xf numFmtId="167" fontId="26" fillId="0" borderId="17" xfId="1" applyNumberFormat="1" applyFont="1" applyFill="1" applyBorder="1" applyAlignment="1" applyProtection="1">
      <alignment horizontal="right"/>
    </xf>
    <xf numFmtId="167" fontId="26" fillId="10" borderId="17" xfId="1" applyNumberFormat="1" applyFont="1" applyFill="1" applyBorder="1" applyAlignment="1" applyProtection="1">
      <alignment horizontal="right"/>
    </xf>
    <xf numFmtId="167" fontId="29" fillId="0" borderId="15" xfId="1" applyNumberFormat="1" applyFont="1" applyFill="1" applyBorder="1" applyAlignment="1" applyProtection="1">
      <alignment horizontal="right"/>
    </xf>
    <xf numFmtId="167" fontId="7" fillId="0" borderId="0" xfId="1" applyNumberFormat="1" applyFont="1" applyFill="1" applyAlignment="1">
      <alignment horizontal="right"/>
    </xf>
    <xf numFmtId="167" fontId="7" fillId="0" borderId="0" xfId="1" applyNumberFormat="1" applyFont="1" applyFill="1"/>
    <xf numFmtId="167" fontId="26" fillId="8" borderId="17" xfId="1" applyNumberFormat="1" applyFont="1" applyFill="1" applyBorder="1" applyAlignment="1" applyProtection="1">
      <alignment horizontal="right"/>
    </xf>
    <xf numFmtId="167" fontId="26" fillId="0" borderId="12" xfId="1" applyNumberFormat="1" applyFont="1" applyFill="1" applyBorder="1" applyAlignment="1" applyProtection="1">
      <alignment horizontal="right"/>
    </xf>
    <xf numFmtId="167" fontId="26" fillId="9" borderId="17" xfId="1" applyNumberFormat="1" applyFont="1" applyFill="1" applyBorder="1" applyAlignment="1" applyProtection="1">
      <alignment horizontal="right"/>
    </xf>
    <xf numFmtId="3" fontId="26" fillId="9" borderId="11" xfId="0" applyNumberFormat="1" applyFont="1" applyFill="1" applyBorder="1" applyAlignment="1" applyProtection="1">
      <alignment horizontal="right"/>
    </xf>
    <xf numFmtId="3" fontId="26" fillId="9" borderId="17" xfId="0" applyNumberFormat="1" applyFont="1" applyFill="1" applyBorder="1" applyAlignment="1" applyProtection="1">
      <alignment horizontal="right"/>
    </xf>
    <xf numFmtId="167" fontId="26" fillId="12" borderId="17" xfId="1" applyNumberFormat="1" applyFont="1" applyFill="1" applyBorder="1" applyAlignment="1" applyProtection="1">
      <alignment horizontal="right"/>
    </xf>
    <xf numFmtId="167" fontId="28" fillId="0" borderId="15" xfId="1" applyNumberFormat="1" applyFont="1" applyFill="1" applyBorder="1" applyAlignment="1" applyProtection="1">
      <alignment horizontal="right"/>
    </xf>
    <xf numFmtId="43" fontId="26" fillId="9" borderId="32" xfId="1" applyFont="1" applyFill="1" applyBorder="1" applyAlignment="1" applyProtection="1">
      <alignment horizontal="right"/>
    </xf>
    <xf numFmtId="167" fontId="26" fillId="0" borderId="18" xfId="1" applyNumberFormat="1" applyFont="1" applyFill="1" applyBorder="1" applyAlignment="1" applyProtection="1"/>
    <xf numFmtId="3" fontId="48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26" fillId="13" borderId="54" xfId="0" applyNumberFormat="1" applyFont="1" applyFill="1" applyBorder="1" applyAlignment="1" applyProtection="1">
      <alignment horizontal="center"/>
    </xf>
    <xf numFmtId="3" fontId="9" fillId="13" borderId="33" xfId="0" applyNumberFormat="1" applyFont="1" applyFill="1" applyBorder="1" applyAlignment="1" applyProtection="1">
      <alignment horizontal="right"/>
    </xf>
    <xf numFmtId="9" fontId="26" fillId="13" borderId="11" xfId="0" applyNumberFormat="1" applyFont="1" applyFill="1" applyBorder="1" applyAlignment="1" applyProtection="1">
      <alignment horizontal="right"/>
    </xf>
    <xf numFmtId="37" fontId="26" fillId="13" borderId="32" xfId="0" applyNumberFormat="1" applyFont="1" applyFill="1" applyBorder="1" applyAlignment="1" applyProtection="1">
      <alignment horizontal="right"/>
    </xf>
    <xf numFmtId="37" fontId="26" fillId="13" borderId="17" xfId="0" applyNumberFormat="1" applyFont="1" applyFill="1" applyBorder="1" applyAlignment="1" applyProtection="1">
      <alignment horizontal="right"/>
    </xf>
    <xf numFmtId="167" fontId="26" fillId="13" borderId="17" xfId="1" applyNumberFormat="1" applyFont="1" applyFill="1" applyBorder="1" applyAlignment="1" applyProtection="1">
      <alignment horizontal="right"/>
    </xf>
    <xf numFmtId="3" fontId="26" fillId="0" borderId="18" xfId="0" applyNumberFormat="1" applyFont="1" applyFill="1" applyBorder="1" applyAlignment="1">
      <alignment horizontal="right"/>
    </xf>
    <xf numFmtId="3" fontId="26" fillId="0" borderId="18" xfId="1" applyNumberFormat="1" applyFont="1" applyFill="1" applyBorder="1" applyAlignment="1">
      <alignment horizontal="right"/>
    </xf>
    <xf numFmtId="167" fontId="26" fillId="0" borderId="18" xfId="1" applyNumberFormat="1" applyFont="1" applyFill="1" applyBorder="1" applyAlignment="1">
      <alignment horizontal="right"/>
    </xf>
    <xf numFmtId="43" fontId="9" fillId="13" borderId="33" xfId="1" applyFont="1" applyFill="1" applyBorder="1" applyAlignment="1" applyProtection="1">
      <alignment horizontal="right"/>
    </xf>
    <xf numFmtId="49" fontId="26" fillId="14" borderId="11" xfId="0" applyNumberFormat="1" applyFont="1" applyFill="1" applyBorder="1" applyAlignment="1">
      <alignment horizontal="center"/>
    </xf>
    <xf numFmtId="49" fontId="26" fillId="13" borderId="35" xfId="0" applyNumberFormat="1" applyFont="1" applyFill="1" applyBorder="1" applyAlignment="1">
      <alignment horizontal="center"/>
    </xf>
    <xf numFmtId="49" fontId="26" fillId="13" borderId="11" xfId="0" applyNumberFormat="1" applyFont="1" applyFill="1" applyBorder="1" applyAlignment="1">
      <alignment horizontal="center"/>
    </xf>
    <xf numFmtId="1" fontId="26" fillId="15" borderId="35" xfId="0" applyNumberFormat="1" applyFont="1" applyFill="1" applyBorder="1" applyAlignment="1">
      <alignment horizontal="center"/>
    </xf>
    <xf numFmtId="164" fontId="26" fillId="15" borderId="54" xfId="0" applyNumberFormat="1" applyFont="1" applyFill="1" applyBorder="1" applyAlignment="1" applyProtection="1">
      <alignment horizontal="center"/>
    </xf>
    <xf numFmtId="3" fontId="9" fillId="15" borderId="24" xfId="0" applyNumberFormat="1" applyFont="1" applyFill="1" applyBorder="1" applyAlignment="1" applyProtection="1">
      <alignment horizontal="right"/>
    </xf>
    <xf numFmtId="3" fontId="9" fillId="15" borderId="33" xfId="0" applyNumberFormat="1" applyFont="1" applyFill="1" applyBorder="1" applyAlignment="1" applyProtection="1">
      <alignment horizontal="right"/>
    </xf>
    <xf numFmtId="9" fontId="26" fillId="15" borderId="11" xfId="0" applyNumberFormat="1" applyFont="1" applyFill="1" applyBorder="1" applyAlignment="1" applyProtection="1">
      <alignment horizontal="right"/>
    </xf>
    <xf numFmtId="37" fontId="26" fillId="15" borderId="32" xfId="0" applyNumberFormat="1" applyFont="1" applyFill="1" applyBorder="1" applyAlignment="1" applyProtection="1">
      <alignment horizontal="right"/>
    </xf>
    <xf numFmtId="37" fontId="26" fillId="15" borderId="17" xfId="0" applyNumberFormat="1" applyFont="1" applyFill="1" applyBorder="1" applyAlignment="1" applyProtection="1">
      <alignment horizontal="right"/>
    </xf>
    <xf numFmtId="167" fontId="26" fillId="15" borderId="17" xfId="1" applyNumberFormat="1" applyFont="1" applyFill="1" applyBorder="1" applyAlignment="1" applyProtection="1">
      <alignment horizontal="right"/>
    </xf>
    <xf numFmtId="0" fontId="49" fillId="0" borderId="0" xfId="0" applyFont="1" applyFill="1" applyBorder="1"/>
    <xf numFmtId="3" fontId="18" fillId="0" borderId="27" xfId="0" applyNumberFormat="1" applyFont="1" applyFill="1" applyBorder="1" applyAlignment="1" applyProtection="1">
      <alignment vertical="center"/>
      <protection locked="0"/>
    </xf>
    <xf numFmtId="164" fontId="15" fillId="16" borderId="32" xfId="0" applyNumberFormat="1" applyFont="1" applyFill="1" applyBorder="1" applyAlignment="1" applyProtection="1">
      <alignment horizontal="center"/>
      <protection locked="0"/>
    </xf>
    <xf numFmtId="164" fontId="15" fillId="16" borderId="54" xfId="0" applyNumberFormat="1" applyFont="1" applyFill="1" applyBorder="1" applyAlignment="1" applyProtection="1">
      <alignment horizontal="center"/>
      <protection locked="0"/>
    </xf>
    <xf numFmtId="3" fontId="0" fillId="0" borderId="81" xfId="0" applyNumberFormat="1" applyBorder="1"/>
    <xf numFmtId="0" fontId="0" fillId="0" borderId="31" xfId="0" applyBorder="1" applyAlignment="1"/>
    <xf numFmtId="3" fontId="29" fillId="0" borderId="70" xfId="0" applyNumberFormat="1" applyFont="1" applyFill="1" applyBorder="1" applyAlignment="1" applyProtection="1">
      <alignment horizontal="center"/>
    </xf>
    <xf numFmtId="0" fontId="49" fillId="0" borderId="0" xfId="0" applyFont="1" applyFill="1"/>
    <xf numFmtId="3" fontId="26" fillId="0" borderId="18" xfId="1" applyNumberFormat="1" applyFont="1" applyFill="1" applyBorder="1" applyProtection="1"/>
    <xf numFmtId="164" fontId="9" fillId="0" borderId="25" xfId="0" applyNumberFormat="1" applyFont="1" applyFill="1" applyBorder="1" applyAlignment="1" applyProtection="1">
      <alignment horizontal="left"/>
    </xf>
    <xf numFmtId="164" fontId="9" fillId="0" borderId="12" xfId="0" applyNumberFormat="1" applyFont="1" applyFill="1" applyBorder="1" applyAlignment="1" applyProtection="1">
      <alignment horizontal="center"/>
    </xf>
    <xf numFmtId="165" fontId="9" fillId="0" borderId="12" xfId="0" applyNumberFormat="1" applyFont="1" applyFill="1" applyBorder="1" applyAlignment="1" applyProtection="1">
      <alignment horizontal="left"/>
    </xf>
    <xf numFmtId="37" fontId="10" fillId="0" borderId="12" xfId="0" applyNumberFormat="1" applyFont="1" applyFill="1" applyBorder="1" applyAlignment="1">
      <alignment horizontal="right"/>
    </xf>
    <xf numFmtId="37" fontId="9" fillId="0" borderId="12" xfId="0" applyNumberFormat="1" applyFont="1" applyFill="1" applyBorder="1" applyAlignment="1" applyProtection="1">
      <alignment horizontal="right"/>
    </xf>
    <xf numFmtId="10" fontId="9" fillId="0" borderId="41" xfId="0" applyNumberFormat="1" applyFont="1" applyFill="1" applyBorder="1" applyAlignment="1" applyProtection="1">
      <alignment horizontal="right"/>
    </xf>
    <xf numFmtId="0" fontId="47" fillId="0" borderId="45" xfId="0" applyFont="1" applyFill="1" applyBorder="1"/>
    <xf numFmtId="10" fontId="26" fillId="0" borderId="11" xfId="0" applyNumberFormat="1" applyFont="1" applyFill="1" applyBorder="1" applyAlignment="1" applyProtection="1">
      <alignment horizontal="right"/>
    </xf>
    <xf numFmtId="0" fontId="26" fillId="17" borderId="35" xfId="0" applyFont="1" applyFill="1" applyBorder="1"/>
    <xf numFmtId="0" fontId="26" fillId="17" borderId="11" xfId="0" applyFont="1" applyFill="1" applyBorder="1"/>
    <xf numFmtId="164" fontId="26" fillId="17" borderId="11" xfId="0" applyNumberFormat="1" applyFont="1" applyFill="1" applyBorder="1" applyAlignment="1" applyProtection="1">
      <alignment horizontal="center"/>
    </xf>
    <xf numFmtId="0" fontId="26" fillId="17" borderId="54" xfId="0" applyFont="1" applyFill="1" applyBorder="1" applyAlignment="1">
      <alignment horizontal="center"/>
    </xf>
    <xf numFmtId="1" fontId="26" fillId="17" borderId="35" xfId="0" applyNumberFormat="1" applyFont="1" applyFill="1" applyBorder="1" applyAlignment="1">
      <alignment horizontal="center"/>
    </xf>
    <xf numFmtId="164" fontId="26" fillId="17" borderId="54" xfId="0" applyNumberFormat="1" applyFont="1" applyFill="1" applyBorder="1" applyAlignment="1" applyProtection="1">
      <alignment horizontal="center"/>
    </xf>
    <xf numFmtId="3" fontId="26" fillId="17" borderId="17" xfId="0" applyNumberFormat="1" applyFont="1" applyFill="1" applyBorder="1" applyAlignment="1">
      <alignment horizontal="right"/>
    </xf>
    <xf numFmtId="3" fontId="26" fillId="17" borderId="18" xfId="0" applyNumberFormat="1" applyFont="1" applyFill="1" applyBorder="1" applyProtection="1"/>
    <xf numFmtId="3" fontId="9" fillId="17" borderId="24" xfId="0" applyNumberFormat="1" applyFont="1" applyFill="1" applyBorder="1" applyAlignment="1" applyProtection="1">
      <alignment horizontal="right"/>
    </xf>
    <xf numFmtId="3" fontId="9" fillId="17" borderId="33" xfId="0" applyNumberFormat="1" applyFont="1" applyFill="1" applyBorder="1" applyAlignment="1" applyProtection="1">
      <alignment horizontal="right"/>
    </xf>
    <xf numFmtId="9" fontId="26" fillId="17" borderId="54" xfId="0" applyNumberFormat="1" applyFont="1" applyFill="1" applyBorder="1" applyAlignment="1" applyProtection="1">
      <alignment horizontal="right"/>
    </xf>
    <xf numFmtId="10" fontId="26" fillId="17" borderId="11" xfId="0" applyNumberFormat="1" applyFont="1" applyFill="1" applyBorder="1" applyAlignment="1" applyProtection="1">
      <alignment horizontal="right"/>
    </xf>
    <xf numFmtId="37" fontId="26" fillId="17" borderId="32" xfId="0" applyNumberFormat="1" applyFont="1" applyFill="1" applyBorder="1" applyAlignment="1" applyProtection="1">
      <alignment horizontal="right"/>
    </xf>
    <xf numFmtId="37" fontId="26" fillId="17" borderId="17" xfId="0" applyNumberFormat="1" applyFont="1" applyFill="1" applyBorder="1" applyAlignment="1" applyProtection="1">
      <alignment horizontal="right"/>
    </xf>
    <xf numFmtId="37" fontId="26" fillId="17" borderId="17" xfId="0" applyNumberFormat="1" applyFont="1" applyFill="1" applyBorder="1" applyProtection="1"/>
    <xf numFmtId="9" fontId="26" fillId="17" borderId="17" xfId="0" applyNumberFormat="1" applyFont="1" applyFill="1" applyBorder="1" applyAlignment="1" applyProtection="1">
      <alignment horizontal="right"/>
    </xf>
    <xf numFmtId="164" fontId="26" fillId="17" borderId="35" xfId="0" applyNumberFormat="1" applyFont="1" applyFill="1" applyBorder="1" applyAlignment="1" applyProtection="1">
      <alignment horizontal="left"/>
    </xf>
    <xf numFmtId="1" fontId="26" fillId="17" borderId="35" xfId="0" quotePrefix="1" applyNumberFormat="1" applyFont="1" applyFill="1" applyBorder="1" applyAlignment="1">
      <alignment horizontal="center"/>
    </xf>
    <xf numFmtId="3" fontId="26" fillId="17" borderId="24" xfId="0" applyNumberFormat="1" applyFont="1" applyFill="1" applyBorder="1" applyAlignment="1">
      <alignment horizontal="right"/>
    </xf>
    <xf numFmtId="0" fontId="4" fillId="18" borderId="35" xfId="0" applyFont="1" applyFill="1" applyBorder="1" applyProtection="1">
      <protection locked="0"/>
    </xf>
    <xf numFmtId="164" fontId="4" fillId="18" borderId="11" xfId="0" applyNumberFormat="1" applyFont="1" applyFill="1" applyBorder="1" applyAlignment="1" applyProtection="1">
      <alignment horizontal="left"/>
      <protection locked="0"/>
    </xf>
    <xf numFmtId="0" fontId="4" fillId="18" borderId="11" xfId="0" applyFont="1" applyFill="1" applyBorder="1" applyAlignment="1" applyProtection="1">
      <alignment horizontal="center"/>
      <protection locked="0"/>
    </xf>
    <xf numFmtId="0" fontId="4" fillId="18" borderId="32" xfId="0" applyFont="1" applyFill="1" applyBorder="1" applyProtection="1">
      <protection locked="0"/>
    </xf>
    <xf numFmtId="0" fontId="4" fillId="18" borderId="33" xfId="0" applyFont="1" applyFill="1" applyBorder="1" applyAlignment="1" applyProtection="1">
      <alignment horizontal="center"/>
      <protection locked="0"/>
    </xf>
    <xf numFmtId="1" fontId="4" fillId="18" borderId="11" xfId="0" applyNumberFormat="1" applyFont="1" applyFill="1" applyBorder="1" applyAlignment="1" applyProtection="1">
      <alignment horizontal="center"/>
      <protection locked="0"/>
    </xf>
    <xf numFmtId="164" fontId="15" fillId="18" borderId="32" xfId="0" applyNumberFormat="1" applyFont="1" applyFill="1" applyBorder="1" applyAlignment="1" applyProtection="1">
      <alignment horizontal="center"/>
      <protection locked="0"/>
    </xf>
    <xf numFmtId="3" fontId="4" fillId="18" borderId="35" xfId="0" applyNumberFormat="1" applyFont="1" applyFill="1" applyBorder="1" applyProtection="1">
      <protection locked="0"/>
    </xf>
    <xf numFmtId="3" fontId="4" fillId="18" borderId="17" xfId="0" applyNumberFormat="1" applyFont="1" applyFill="1" applyBorder="1" applyProtection="1">
      <protection locked="0"/>
    </xf>
    <xf numFmtId="9" fontId="4" fillId="18" borderId="54" xfId="0" applyNumberFormat="1" applyFont="1" applyFill="1" applyBorder="1" applyAlignment="1" applyProtection="1">
      <alignment horizontal="right"/>
      <protection locked="0"/>
    </xf>
    <xf numFmtId="3" fontId="4" fillId="18" borderId="24" xfId="0" applyNumberFormat="1" applyFont="1" applyFill="1" applyBorder="1" applyProtection="1">
      <protection locked="0"/>
    </xf>
    <xf numFmtId="3" fontId="4" fillId="18" borderId="33" xfId="0" applyNumberFormat="1" applyFont="1" applyFill="1" applyBorder="1" applyProtection="1">
      <protection locked="0"/>
    </xf>
    <xf numFmtId="3" fontId="4" fillId="18" borderId="32" xfId="0" applyNumberFormat="1" applyFont="1" applyFill="1" applyBorder="1" applyProtection="1">
      <protection locked="0"/>
    </xf>
    <xf numFmtId="9" fontId="4" fillId="18" borderId="33" xfId="0" applyNumberFormat="1" applyFont="1" applyFill="1" applyBorder="1" applyAlignment="1" applyProtection="1">
      <alignment horizontal="right"/>
      <protection locked="0"/>
    </xf>
    <xf numFmtId="3" fontId="4" fillId="18" borderId="54" xfId="0" applyNumberFormat="1" applyFont="1" applyFill="1" applyBorder="1" applyProtection="1">
      <protection locked="0"/>
    </xf>
    <xf numFmtId="164" fontId="15" fillId="18" borderId="54" xfId="0" applyNumberFormat="1" applyFont="1" applyFill="1" applyBorder="1" applyAlignment="1" applyProtection="1">
      <alignment horizontal="center"/>
      <protection locked="0"/>
    </xf>
    <xf numFmtId="165" fontId="28" fillId="0" borderId="92" xfId="0" applyNumberFormat="1" applyFont="1" applyFill="1" applyBorder="1" applyAlignment="1" applyProtection="1">
      <alignment horizontal="left"/>
    </xf>
    <xf numFmtId="0" fontId="0" fillId="0" borderId="93" xfId="0" applyBorder="1" applyAlignment="1">
      <alignment horizontal="left"/>
    </xf>
    <xf numFmtId="3" fontId="29" fillId="0" borderId="96" xfId="0" applyNumberFormat="1" applyFont="1" applyFill="1" applyBorder="1" applyAlignment="1" applyProtection="1">
      <alignment horizontal="center"/>
    </xf>
    <xf numFmtId="3" fontId="29" fillId="0" borderId="70" xfId="0" applyNumberFormat="1" applyFont="1" applyFill="1" applyBorder="1" applyAlignment="1" applyProtection="1">
      <alignment horizontal="center"/>
    </xf>
    <xf numFmtId="0" fontId="0" fillId="0" borderId="70" xfId="0" applyBorder="1" applyAlignment="1"/>
    <xf numFmtId="3" fontId="29" fillId="0" borderId="67" xfId="0" applyNumberFormat="1" applyFont="1" applyFill="1" applyBorder="1" applyAlignment="1" applyProtection="1">
      <alignment horizontal="center"/>
    </xf>
    <xf numFmtId="0" fontId="0" fillId="0" borderId="67" xfId="0" applyBorder="1" applyAlignment="1"/>
    <xf numFmtId="0" fontId="29" fillId="4" borderId="94" xfId="0" applyFont="1" applyFill="1" applyBorder="1" applyAlignment="1">
      <alignment vertical="center" textRotation="255" shrinkToFit="1"/>
    </xf>
    <xf numFmtId="0" fontId="29" fillId="4" borderId="95" xfId="0" applyFont="1" applyFill="1" applyBorder="1" applyAlignment="1">
      <alignment vertical="center" textRotation="255" shrinkToFit="1"/>
    </xf>
    <xf numFmtId="0" fontId="28" fillId="0" borderId="43" xfId="0" applyFont="1" applyFill="1" applyBorder="1" applyAlignment="1"/>
    <xf numFmtId="0" fontId="0" fillId="0" borderId="31" xfId="0" applyBorder="1" applyAlignment="1"/>
    <xf numFmtId="0" fontId="5" fillId="0" borderId="43" xfId="0" applyFont="1" applyFill="1" applyBorder="1" applyAlignment="1" applyProtection="1">
      <protection locked="0"/>
    </xf>
    <xf numFmtId="3" fontId="5" fillId="0" borderId="97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4" fontId="5" fillId="5" borderId="98" xfId="0" applyNumberFormat="1" applyFont="1" applyFill="1" applyBorder="1" applyAlignment="1" applyProtection="1">
      <alignment horizontal="center"/>
      <protection locked="0"/>
    </xf>
    <xf numFmtId="3" fontId="5" fillId="0" borderId="97" xfId="0" applyNumberFormat="1" applyFont="1" applyFill="1" applyBorder="1" applyAlignment="1" applyProtection="1">
      <alignment horizontal="center" vertical="center"/>
      <protection locked="0"/>
    </xf>
    <xf numFmtId="0" fontId="0" fillId="0" borderId="97" xfId="0" applyBorder="1" applyAlignment="1">
      <alignment vertical="center"/>
    </xf>
    <xf numFmtId="0" fontId="12" fillId="5" borderId="94" xfId="0" applyFont="1" applyFill="1" applyBorder="1" applyAlignment="1" applyProtection="1">
      <alignment horizontal="center" vertical="top" textRotation="255" shrinkToFit="1"/>
      <protection locked="0"/>
    </xf>
    <xf numFmtId="0" fontId="12" fillId="5" borderId="95" xfId="0" applyFont="1" applyFill="1" applyBorder="1" applyAlignment="1" applyProtection="1">
      <alignment horizontal="center" vertical="top" textRotation="255" shrinkToFit="1"/>
      <protection locked="0"/>
    </xf>
    <xf numFmtId="0" fontId="0" fillId="5" borderId="95" xfId="0" applyFill="1" applyBorder="1" applyAlignment="1" applyProtection="1">
      <alignment textRotation="255" shrinkToFit="1"/>
      <protection locked="0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vertical="center"/>
    </xf>
    <xf numFmtId="3" fontId="29" fillId="2" borderId="96" xfId="0" applyNumberFormat="1" applyFont="1" applyFill="1" applyBorder="1" applyAlignment="1" applyProtection="1">
      <alignment horizontal="center"/>
    </xf>
    <xf numFmtId="0" fontId="0" fillId="2" borderId="70" xfId="0" applyFill="1" applyBorder="1" applyAlignment="1"/>
    <xf numFmtId="0" fontId="29" fillId="2" borderId="94" xfId="0" applyFont="1" applyFill="1" applyBorder="1" applyAlignment="1">
      <alignment vertical="center" textRotation="255" shrinkToFit="1"/>
    </xf>
    <xf numFmtId="0" fontId="29" fillId="2" borderId="95" xfId="0" applyFont="1" applyFill="1" applyBorder="1" applyAlignment="1">
      <alignment vertical="center" textRotation="255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1371600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7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7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7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8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9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6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7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8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9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0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9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0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6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7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8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9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0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6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7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8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9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0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1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2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3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4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2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3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4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5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6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7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8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59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60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61" name="Text 2"/>
        <xdr:cNvSpPr txBox="1">
          <a:spLocks noChangeArrowheads="1"/>
        </xdr:cNvSpPr>
      </xdr:nvSpPr>
      <xdr:spPr bwMode="auto">
        <a:xfrm>
          <a:off x="1190625" y="457200"/>
          <a:ext cx="0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Dlgtd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Normal="100" workbookViewId="0">
      <pane ySplit="8" topLeftCell="A9" activePane="bottomLeft" state="frozen"/>
      <selection pane="bottomLeft" activeCell="A10" sqref="A10"/>
    </sheetView>
  </sheetViews>
  <sheetFormatPr defaultColWidth="9.140625" defaultRowHeight="12.75"/>
  <cols>
    <col min="2" max="2" width="19" customWidth="1"/>
    <col min="3" max="3" width="14.85546875" hidden="1" customWidth="1"/>
    <col min="4" max="4" width="17.7109375" hidden="1" customWidth="1"/>
    <col min="5" max="5" width="30" customWidth="1"/>
    <col min="6" max="6" width="3.7109375" customWidth="1"/>
    <col min="7" max="7" width="31.28515625" customWidth="1"/>
    <col min="8" max="8" width="17" hidden="1" customWidth="1"/>
    <col min="9" max="9" width="13.5703125" style="365" customWidth="1"/>
    <col min="10" max="10" width="21.140625" customWidth="1"/>
    <col min="11" max="11" width="17.28515625" customWidth="1"/>
  </cols>
  <sheetData>
    <row r="1" spans="1:11" s="128" customFormat="1" ht="20.25">
      <c r="A1" s="81" t="s">
        <v>336</v>
      </c>
      <c r="I1" s="366"/>
      <c r="J1" s="366"/>
    </row>
    <row r="2" spans="1:11" s="128" customFormat="1" ht="18">
      <c r="A2" s="80" t="s">
        <v>1704</v>
      </c>
      <c r="I2" s="366"/>
      <c r="J2" s="366"/>
    </row>
    <row r="3" spans="1:11">
      <c r="H3" t="s">
        <v>322</v>
      </c>
      <c r="J3" s="932">
        <v>40086</v>
      </c>
    </row>
    <row r="4" spans="1:11">
      <c r="J4" s="365"/>
    </row>
    <row r="5" spans="1:11">
      <c r="A5" s="129" t="s">
        <v>1555</v>
      </c>
      <c r="J5" s="365"/>
    </row>
    <row r="6" spans="1:11" s="128" customFormat="1" ht="13.5" thickBot="1">
      <c r="A6" s="729"/>
      <c r="C6" s="357" t="s">
        <v>340</v>
      </c>
      <c r="D6" s="357" t="s">
        <v>340</v>
      </c>
      <c r="G6" s="366"/>
      <c r="H6" s="367" t="s">
        <v>340</v>
      </c>
    </row>
    <row r="7" spans="1:11" s="132" customFormat="1" ht="12">
      <c r="A7" s="886"/>
      <c r="B7" s="882"/>
      <c r="C7" s="883" t="s">
        <v>335</v>
      </c>
      <c r="D7" s="883" t="s">
        <v>1388</v>
      </c>
      <c r="E7" s="884"/>
      <c r="F7" s="947"/>
      <c r="G7" s="935"/>
      <c r="H7" s="885" t="s">
        <v>534</v>
      </c>
      <c r="I7" s="934"/>
      <c r="J7" s="895"/>
    </row>
    <row r="8" spans="1:11" s="132" customFormat="1" ht="12">
      <c r="A8" s="899"/>
      <c r="B8" s="130" t="s">
        <v>333</v>
      </c>
      <c r="C8" s="352" t="s">
        <v>1393</v>
      </c>
      <c r="D8" s="352" t="s">
        <v>531</v>
      </c>
      <c r="E8" s="937" t="s">
        <v>725</v>
      </c>
      <c r="F8" s="936"/>
      <c r="G8" s="936" t="s">
        <v>724</v>
      </c>
      <c r="H8" s="368" t="s">
        <v>566</v>
      </c>
      <c r="I8" s="131" t="s">
        <v>1568</v>
      </c>
      <c r="J8" s="896" t="s">
        <v>723</v>
      </c>
    </row>
    <row r="9" spans="1:11" s="132" customFormat="1" ht="12">
      <c r="A9" s="892"/>
      <c r="D9" s="801"/>
      <c r="E9" s="801"/>
      <c r="F9" s="801"/>
      <c r="G9" s="801"/>
      <c r="H9" s="802"/>
      <c r="I9" s="938"/>
      <c r="J9" s="939"/>
      <c r="K9" s="802"/>
    </row>
    <row r="10" spans="1:11" s="132" customFormat="1" ht="12">
      <c r="A10" s="888" t="s">
        <v>242</v>
      </c>
      <c r="D10" s="801"/>
      <c r="E10" s="801"/>
      <c r="F10" s="801"/>
      <c r="G10" s="801"/>
      <c r="H10" s="802"/>
      <c r="I10" s="940"/>
      <c r="J10" s="941"/>
      <c r="K10" s="802"/>
    </row>
    <row r="11" spans="1:11" s="132" customFormat="1" ht="12">
      <c r="A11" s="887"/>
      <c r="D11" s="801"/>
      <c r="E11" s="801"/>
      <c r="F11" s="801"/>
      <c r="G11" s="801"/>
      <c r="H11" s="802"/>
      <c r="I11" s="940"/>
      <c r="J11" s="942"/>
      <c r="K11" s="802"/>
    </row>
    <row r="12" spans="1:11" s="128" customFormat="1">
      <c r="A12" s="889">
        <v>1994</v>
      </c>
      <c r="B12" s="135">
        <f>+'September 30 Capital'!H49</f>
        <v>114920915.69</v>
      </c>
      <c r="C12" s="355">
        <f>+'September 30 Capital'!R49</f>
        <v>0</v>
      </c>
      <c r="D12" s="355">
        <f>'September 30 Capital'!$N$49+'September 30 Capital'!I48</f>
        <v>114920915.69</v>
      </c>
      <c r="E12" s="133">
        <f>+'September 30 Capital'!T49+'September 30 Capital'!I49</f>
        <v>114920915.69</v>
      </c>
      <c r="F12" s="133"/>
      <c r="G12" s="429">
        <f t="shared" ref="G12:G18" si="0">+E12/B12</f>
        <v>1</v>
      </c>
      <c r="H12" s="369">
        <f t="shared" ref="H12:H18" si="1">D12/B12</f>
        <v>1</v>
      </c>
      <c r="I12" s="133">
        <f>'September 30 Capital'!$V$49</f>
        <v>0</v>
      </c>
      <c r="J12" s="897"/>
    </row>
    <row r="13" spans="1:11" s="128" customFormat="1">
      <c r="A13" s="889">
        <v>1995</v>
      </c>
      <c r="B13" s="135">
        <f>+'September 30 Capital'!H53</f>
        <v>747600</v>
      </c>
      <c r="C13" s="355">
        <f>+'September 30 Capital'!R53</f>
        <v>0</v>
      </c>
      <c r="D13" s="355">
        <f>'September 30 Capital'!$N$53</f>
        <v>747600</v>
      </c>
      <c r="E13" s="133">
        <f>+'September 30 Capital'!T53+'September 30 Capital'!I53</f>
        <v>747600</v>
      </c>
      <c r="F13" s="133"/>
      <c r="G13" s="429">
        <f t="shared" si="0"/>
        <v>1</v>
      </c>
      <c r="H13" s="369">
        <f t="shared" si="1"/>
        <v>1</v>
      </c>
      <c r="I13" s="133">
        <f>'September 30 Capital'!$V$53</f>
        <v>0</v>
      </c>
      <c r="J13" s="897"/>
    </row>
    <row r="14" spans="1:11" s="128" customFormat="1">
      <c r="A14" s="889">
        <v>1996</v>
      </c>
      <c r="B14" s="135">
        <f>+'September 30 Capital'!H73</f>
        <v>70388343.729999989</v>
      </c>
      <c r="C14" s="355">
        <f>+'September 30 Capital'!R73</f>
        <v>0</v>
      </c>
      <c r="D14" s="355">
        <f>'September 30 Capital'!$N$73+ 'September 30 Capital'!$I$73</f>
        <v>70388343.680000007</v>
      </c>
      <c r="E14" s="133">
        <f>+'September 30 Capital'!T73+'September 30 Capital'!I73</f>
        <v>70388343.680000007</v>
      </c>
      <c r="F14" s="133"/>
      <c r="G14" s="429">
        <f t="shared" si="0"/>
        <v>0.99999999928965533</v>
      </c>
      <c r="H14" s="369">
        <f t="shared" si="1"/>
        <v>0.99999999928965533</v>
      </c>
      <c r="I14" s="133">
        <f>'September 30 Capital'!$V$73</f>
        <v>0</v>
      </c>
      <c r="J14" s="897"/>
    </row>
    <row r="15" spans="1:11" s="128" customFormat="1">
      <c r="A15" s="889">
        <v>1997</v>
      </c>
      <c r="B15" s="135">
        <f>+'September 30 Capital'!H79</f>
        <v>4500000</v>
      </c>
      <c r="C15" s="355">
        <f>+'September 30 Capital'!R79</f>
        <v>0</v>
      </c>
      <c r="D15" s="355">
        <f>'September 30 Capital'!$N$79</f>
        <v>4500000</v>
      </c>
      <c r="E15" s="133">
        <f>+'September 30 Capital'!T79+'September 30 Capital'!I79</f>
        <v>4500000</v>
      </c>
      <c r="F15" s="133"/>
      <c r="G15" s="429">
        <f t="shared" si="0"/>
        <v>1</v>
      </c>
      <c r="H15" s="369">
        <f t="shared" si="1"/>
        <v>1</v>
      </c>
      <c r="I15" s="133">
        <f>'September 30 Capital'!$V$79</f>
        <v>0</v>
      </c>
      <c r="J15" s="897"/>
    </row>
    <row r="16" spans="1:11" s="128" customFormat="1">
      <c r="A16" s="889">
        <v>1998</v>
      </c>
      <c r="B16" s="135">
        <f>+'September 30 Capital'!H148</f>
        <v>99913941.459999993</v>
      </c>
      <c r="C16" s="356">
        <f>+'September 30 Capital'!R148</f>
        <v>0</v>
      </c>
      <c r="D16" s="356">
        <f>'September 30 Capital'!$N$148+'September 30 Capital'!I148</f>
        <v>99913941.459999993</v>
      </c>
      <c r="E16" s="133">
        <f>+'September 30 Capital'!T148+'September 30 Capital'!I148</f>
        <v>99913941.459999993</v>
      </c>
      <c r="F16" s="133"/>
      <c r="G16" s="429">
        <f t="shared" si="0"/>
        <v>1</v>
      </c>
      <c r="H16" s="369">
        <f t="shared" si="1"/>
        <v>1</v>
      </c>
      <c r="I16" s="133">
        <f>'September 30 Capital'!$V$148</f>
        <v>0</v>
      </c>
      <c r="J16" s="897"/>
    </row>
    <row r="17" spans="1:11" s="128" customFormat="1">
      <c r="A17" s="889">
        <v>2000</v>
      </c>
      <c r="B17" s="135">
        <f>+'September 30 Capital'!H189</f>
        <v>104582383.49000001</v>
      </c>
      <c r="C17" s="356">
        <f>+'September 30 Capital'!R189</f>
        <v>0</v>
      </c>
      <c r="D17" s="356">
        <f>'September 30 Capital'!$N$189+'September 30 Capital'!I189-43900</f>
        <v>104582383.49000001</v>
      </c>
      <c r="E17" s="133">
        <f>'September 30 Capital'!T189+'September 30 Capital'!I189-43900</f>
        <v>104582383.49000001</v>
      </c>
      <c r="F17" s="133"/>
      <c r="G17" s="429">
        <f t="shared" si="0"/>
        <v>1</v>
      </c>
      <c r="H17" s="369">
        <f t="shared" si="1"/>
        <v>1</v>
      </c>
      <c r="I17" s="133">
        <f>'September 30 Capital'!$V$189</f>
        <v>0</v>
      </c>
      <c r="J17" s="897"/>
    </row>
    <row r="18" spans="1:11" s="128" customFormat="1">
      <c r="A18" s="889">
        <v>2002</v>
      </c>
      <c r="B18" s="135">
        <f>+'September 30 Capital'!H221</f>
        <v>98847000</v>
      </c>
      <c r="C18" s="355">
        <f>+'September 30 Capital'!R221</f>
        <v>0</v>
      </c>
      <c r="D18" s="355">
        <f>'September 30 Capital'!$N$221</f>
        <v>98847000</v>
      </c>
      <c r="E18" s="133">
        <f>+'September 30 Capital'!T221</f>
        <v>98847000</v>
      </c>
      <c r="F18" s="133"/>
      <c r="G18" s="429">
        <f t="shared" si="0"/>
        <v>1</v>
      </c>
      <c r="H18" s="369">
        <f t="shared" si="1"/>
        <v>1</v>
      </c>
      <c r="I18" s="133">
        <f>'September 30 Capital'!$V$221</f>
        <v>0</v>
      </c>
      <c r="J18" s="933"/>
    </row>
    <row r="19" spans="1:11" s="128" customFormat="1">
      <c r="A19" s="889">
        <v>2003</v>
      </c>
      <c r="B19" s="135">
        <f>+'September 30 Capital'!H259</f>
        <v>59615000</v>
      </c>
      <c r="C19" s="355">
        <f>'September 30 Capital'!$R$259</f>
        <v>0</v>
      </c>
      <c r="D19" s="355">
        <f>'September 30 Capital'!$N$259</f>
        <v>59615000</v>
      </c>
      <c r="E19" s="133">
        <f>+'September 30 Capital'!T259</f>
        <v>59615000</v>
      </c>
      <c r="F19" s="133"/>
      <c r="G19" s="429">
        <f>+E19/B19</f>
        <v>1</v>
      </c>
      <c r="H19" s="369">
        <f>D19/B19</f>
        <v>1</v>
      </c>
      <c r="I19" s="133">
        <f>'September 30 Capital'!$V$259</f>
        <v>0</v>
      </c>
      <c r="J19" s="897"/>
    </row>
    <row r="20" spans="1:11" s="128" customFormat="1">
      <c r="A20" s="889">
        <v>2005</v>
      </c>
      <c r="B20" s="135">
        <f>'September 30 Capital'!$H$342</f>
        <v>172873000</v>
      </c>
      <c r="C20" s="355">
        <f>'September 30 Capital'!$R$342</f>
        <v>292393.66999999963</v>
      </c>
      <c r="D20" s="355">
        <f>'September 30 Capital'!$N$342</f>
        <v>172333328.32999998</v>
      </c>
      <c r="E20" s="133">
        <f>'September 30 Capital'!$T$342</f>
        <v>172421912.21999997</v>
      </c>
      <c r="F20" s="133"/>
      <c r="G20" s="429">
        <f>+E20/B20</f>
        <v>0.99739064064370941</v>
      </c>
      <c r="H20" s="369">
        <f>D20/B20</f>
        <v>0.99687821886587258</v>
      </c>
      <c r="I20" s="133">
        <f>'September 30 Capital'!$V$342</f>
        <v>451087.77999999997</v>
      </c>
      <c r="J20" s="897"/>
    </row>
    <row r="21" spans="1:11" s="128" customFormat="1">
      <c r="A21" s="889">
        <v>2006</v>
      </c>
      <c r="B21" s="135">
        <f>'September 30 Capital'!$H$396</f>
        <v>162429999.99999997</v>
      </c>
      <c r="C21" s="355">
        <f>'September 30 Capital'!$R$396</f>
        <v>1345902.3900000029</v>
      </c>
      <c r="D21" s="355">
        <f>'September 30 Capital'!$N$396</f>
        <v>160752457.83999997</v>
      </c>
      <c r="E21" s="133">
        <f>'September 30 Capital'!$T$396</f>
        <v>161623557.25999999</v>
      </c>
      <c r="F21" s="133"/>
      <c r="G21" s="429">
        <f>+E21/B21</f>
        <v>0.99503513673582478</v>
      </c>
      <c r="H21" s="369">
        <f>D21/B21</f>
        <v>0.98967221473865663</v>
      </c>
      <c r="I21" s="133">
        <f>'September 30 Capital'!$V$396</f>
        <v>806442.74000000139</v>
      </c>
      <c r="J21" s="897"/>
    </row>
    <row r="22" spans="1:11" s="128" customFormat="1">
      <c r="A22" s="889">
        <v>2008</v>
      </c>
      <c r="B22" s="135">
        <f>'September 30 Capital'!H447</f>
        <v>185725000</v>
      </c>
      <c r="C22" s="355">
        <f>'September 30 Capital'!R447</f>
        <v>32511106.91</v>
      </c>
      <c r="D22" s="355">
        <f>'September 30 Capital'!N447</f>
        <v>95183465.939999968</v>
      </c>
      <c r="E22" s="133">
        <f>'September 30 Capital'!$T$447</f>
        <v>159638597.46000001</v>
      </c>
      <c r="F22" s="133"/>
      <c r="G22" s="429">
        <f>+E22/B22</f>
        <v>0.85954285885045101</v>
      </c>
      <c r="H22" s="369">
        <f>D22/B22</f>
        <v>0.51249678793915721</v>
      </c>
      <c r="I22" s="133">
        <f>'September 30 Capital'!V447</f>
        <v>26086402.540000007</v>
      </c>
      <c r="J22" s="897"/>
    </row>
    <row r="23" spans="1:11" s="128" customFormat="1">
      <c r="A23" s="889">
        <v>2009</v>
      </c>
      <c r="B23" s="135">
        <f>'September 30 Capital'!$H$451</f>
        <v>1000000</v>
      </c>
      <c r="C23" s="355">
        <f>'September 30 Capital'!$R$451</f>
        <v>204624.12</v>
      </c>
      <c r="D23" s="355">
        <f>'September 30 Capital'!$N$451</f>
        <v>204624.12</v>
      </c>
      <c r="E23" s="133">
        <f>'September 30 Capital'!$T$451</f>
        <v>380392.1</v>
      </c>
      <c r="F23" s="133"/>
      <c r="G23" s="429">
        <f>+E23/B23</f>
        <v>0.38039209999999996</v>
      </c>
      <c r="H23" s="369">
        <f>D23/B23</f>
        <v>0.20462411999999999</v>
      </c>
      <c r="I23" s="133">
        <f>'September 30 Capital'!$V$451</f>
        <v>619607.9</v>
      </c>
      <c r="J23" s="897"/>
    </row>
    <row r="24" spans="1:11" s="1" customFormat="1">
      <c r="A24" s="1056"/>
      <c r="B24" s="1057"/>
      <c r="C24" s="1058"/>
      <c r="D24" s="1059"/>
      <c r="E24" s="1059"/>
      <c r="F24" s="1059"/>
      <c r="G24" s="1059"/>
      <c r="H24" s="1060"/>
      <c r="I24" s="1061"/>
      <c r="J24" s="939"/>
      <c r="K24" s="78"/>
    </row>
    <row r="25" spans="1:11" s="1" customFormat="1">
      <c r="A25" s="890" t="s">
        <v>1291</v>
      </c>
      <c r="B25" s="17"/>
      <c r="C25" s="79"/>
      <c r="D25" s="79"/>
      <c r="E25" s="79"/>
      <c r="F25" s="79"/>
      <c r="G25" s="78"/>
      <c r="H25" s="427"/>
      <c r="I25" s="943"/>
      <c r="J25" s="941"/>
    </row>
    <row r="26" spans="1:11">
      <c r="A26" s="784"/>
      <c r="I26" s="944"/>
      <c r="J26" s="942"/>
    </row>
    <row r="27" spans="1:11" s="128" customFormat="1">
      <c r="A27" s="891">
        <v>1996</v>
      </c>
      <c r="B27" s="136">
        <f>'September 30 Capital'!$H$76</f>
        <v>1190364.8400000001</v>
      </c>
      <c r="C27" s="356">
        <f>'September 30 Capital'!$R$76</f>
        <v>0</v>
      </c>
      <c r="D27" s="356">
        <f>'September 30 Capital'!$N$76</f>
        <v>1190364.8400000001</v>
      </c>
      <c r="E27" s="133">
        <f>'September 30 Capital'!$T$76</f>
        <v>1190364.8400000001</v>
      </c>
      <c r="F27" s="133"/>
      <c r="G27" s="429">
        <f t="shared" ref="G27:G32" si="2">+E27/B27</f>
        <v>1</v>
      </c>
      <c r="H27" s="369">
        <f t="shared" ref="H27:H32" si="3">D27/B27</f>
        <v>1</v>
      </c>
      <c r="I27" s="133">
        <f>'September 30 Capital'!$V$76</f>
        <v>0</v>
      </c>
      <c r="J27" s="897"/>
    </row>
    <row r="28" spans="1:11" s="128" customFormat="1">
      <c r="A28" s="891">
        <v>1998</v>
      </c>
      <c r="B28" s="136">
        <f>+'September 30 Capital'!H159</f>
        <v>15883652.08</v>
      </c>
      <c r="C28" s="356">
        <f>+'September 30 Capital'!R159</f>
        <v>0</v>
      </c>
      <c r="D28" s="356">
        <f>'September 30 Capital'!$N$159</f>
        <v>15883652.08</v>
      </c>
      <c r="E28" s="133">
        <f>+'September 30 Capital'!T159+'September 30 Capital'!I159</f>
        <v>15883652.08</v>
      </c>
      <c r="F28" s="133"/>
      <c r="G28" s="429">
        <f t="shared" si="2"/>
        <v>1</v>
      </c>
      <c r="H28" s="369">
        <f t="shared" si="3"/>
        <v>1</v>
      </c>
      <c r="I28" s="133">
        <f>'September 30 Capital'!$V$159</f>
        <v>0</v>
      </c>
      <c r="J28" s="897"/>
    </row>
    <row r="29" spans="1:11" s="128" customFormat="1">
      <c r="A29" s="889">
        <v>2000</v>
      </c>
      <c r="B29" s="135">
        <f>+'September 30 Capital'!H197</f>
        <v>5016254.5</v>
      </c>
      <c r="C29" s="355">
        <f>+'September 30 Capital'!R197</f>
        <v>0</v>
      </c>
      <c r="D29" s="355">
        <f>'September 30 Capital'!$N$197</f>
        <v>5016254.5</v>
      </c>
      <c r="E29" s="133">
        <f>+'September 30 Capital'!T197+'September 30 Capital'!I197</f>
        <v>5016254.5</v>
      </c>
      <c r="F29" s="133"/>
      <c r="G29" s="429">
        <f t="shared" si="2"/>
        <v>1</v>
      </c>
      <c r="H29" s="369">
        <f t="shared" si="3"/>
        <v>1</v>
      </c>
      <c r="I29" s="133">
        <f>'September 30 Capital'!$V$197</f>
        <v>0</v>
      </c>
      <c r="J29" s="897"/>
    </row>
    <row r="30" spans="1:11" s="128" customFormat="1">
      <c r="A30" s="889">
        <v>2002</v>
      </c>
      <c r="B30" s="135">
        <f>'September 30 Capital'!$H$228</f>
        <v>4197260.87</v>
      </c>
      <c r="C30" s="355">
        <f>'September 30 Capital'!$R$228</f>
        <v>0</v>
      </c>
      <c r="D30" s="355">
        <f>'September 30 Capital'!$N$228</f>
        <v>4197260.87</v>
      </c>
      <c r="E30" s="133">
        <f>'September 30 Capital'!$T$228</f>
        <v>4197260.87</v>
      </c>
      <c r="F30" s="133"/>
      <c r="G30" s="429">
        <f t="shared" si="2"/>
        <v>1</v>
      </c>
      <c r="H30" s="369">
        <f t="shared" si="3"/>
        <v>1</v>
      </c>
      <c r="I30" s="133">
        <f>'September 30 Capital'!$V$228</f>
        <v>0</v>
      </c>
      <c r="J30" s="897"/>
    </row>
    <row r="31" spans="1:11" s="128" customFormat="1">
      <c r="A31" s="889">
        <v>2005</v>
      </c>
      <c r="B31" s="135">
        <f>'September 30 Capital'!$H$346</f>
        <v>200264.67</v>
      </c>
      <c r="C31" s="355">
        <f>'September 30 Capital'!$R$346</f>
        <v>0</v>
      </c>
      <c r="D31" s="355">
        <f>'September 30 Capital'!$N$346</f>
        <v>200264.67</v>
      </c>
      <c r="E31" s="133">
        <f>'September 30 Capital'!$T$346</f>
        <v>200264.67</v>
      </c>
      <c r="F31" s="133"/>
      <c r="G31" s="429">
        <f t="shared" si="2"/>
        <v>1</v>
      </c>
      <c r="H31" s="369">
        <f t="shared" si="3"/>
        <v>1</v>
      </c>
      <c r="I31" s="133">
        <f>'September 30 Capital'!$V$346</f>
        <v>0</v>
      </c>
      <c r="J31" s="897"/>
    </row>
    <row r="32" spans="1:11" s="128" customFormat="1">
      <c r="A32" s="889">
        <v>2006</v>
      </c>
      <c r="B32" s="135">
        <f>'September 30 Capital'!$H$400</f>
        <v>8610000</v>
      </c>
      <c r="C32" s="355">
        <f>'September 30 Capital'!$R$400</f>
        <v>0</v>
      </c>
      <c r="D32" s="355">
        <f>'September 30 Capital'!$N$400</f>
        <v>8555126.6099999994</v>
      </c>
      <c r="E32" s="133">
        <f>'September 30 Capital'!$T$400</f>
        <v>8598999.5999999996</v>
      </c>
      <c r="F32" s="133"/>
      <c r="G32" s="429">
        <f t="shared" si="2"/>
        <v>0.99872236933797909</v>
      </c>
      <c r="H32" s="369">
        <f t="shared" si="3"/>
        <v>0.99362678397212534</v>
      </c>
      <c r="I32" s="133">
        <f>'September 30 Capital'!$V$400</f>
        <v>11000.399999999907</v>
      </c>
      <c r="J32" s="897"/>
    </row>
    <row r="33" spans="1:14" s="132" customFormat="1" ht="12">
      <c r="A33" s="892"/>
      <c r="B33" s="879"/>
      <c r="C33" s="879"/>
      <c r="D33" s="880"/>
      <c r="E33" s="880"/>
      <c r="F33" s="880"/>
      <c r="G33" s="880"/>
      <c r="H33" s="881"/>
      <c r="I33" s="938"/>
      <c r="J33" s="939"/>
      <c r="K33" s="802"/>
    </row>
    <row r="34" spans="1:14" s="132" customFormat="1" ht="12">
      <c r="A34" s="890" t="s">
        <v>243</v>
      </c>
      <c r="D34" s="801"/>
      <c r="E34" s="801"/>
      <c r="F34" s="801"/>
      <c r="G34" s="801"/>
      <c r="H34" s="802"/>
      <c r="I34" s="940"/>
      <c r="J34" s="941"/>
      <c r="K34" s="802"/>
    </row>
    <row r="35" spans="1:14" s="1" customFormat="1">
      <c r="A35" s="893"/>
      <c r="B35" s="14"/>
      <c r="C35" s="13"/>
      <c r="D35" s="14"/>
      <c r="E35" s="14"/>
      <c r="F35" s="14"/>
      <c r="G35" s="14"/>
      <c r="H35" s="15"/>
      <c r="I35" s="945"/>
      <c r="J35" s="942"/>
      <c r="K35" s="16"/>
    </row>
    <row r="36" spans="1:14" s="128" customFormat="1">
      <c r="A36" s="889">
        <v>1994</v>
      </c>
      <c r="B36" s="133">
        <f>+'September 30 HEAPR'!H60</f>
        <v>24737986.59</v>
      </c>
      <c r="C36" s="353">
        <f>'September 30 HEAPR'!P60</f>
        <v>0</v>
      </c>
      <c r="D36" s="353">
        <f>'September 30 HEAPR'!$M$60</f>
        <v>24737986.59</v>
      </c>
      <c r="E36" s="133">
        <f>+'September 30 HEAPR'!R60</f>
        <v>24737986.59</v>
      </c>
      <c r="F36" s="133"/>
      <c r="G36" s="429">
        <f t="shared" ref="G36:G43" si="4">+E36/B36</f>
        <v>1</v>
      </c>
      <c r="H36" s="369">
        <f t="shared" ref="H36:H43" si="5">D36/B36</f>
        <v>1</v>
      </c>
      <c r="I36" s="133">
        <f>+'September 30 HEAPR'!T60</f>
        <v>0</v>
      </c>
      <c r="J36" s="897"/>
    </row>
    <row r="37" spans="1:14" s="128" customFormat="1">
      <c r="A37" s="889">
        <v>1996</v>
      </c>
      <c r="B37" s="133">
        <f>'September 30 HEAPR'!$H$156</f>
        <v>16000000.000000004</v>
      </c>
      <c r="C37" s="353">
        <f>'September 30 HEAPR'!$P$156</f>
        <v>0</v>
      </c>
      <c r="D37" s="353">
        <f>'September 30 HEAPR'!$M$156</f>
        <v>16000000.000000004</v>
      </c>
      <c r="E37" s="133">
        <f>'September 30 HEAPR'!$R$156</f>
        <v>16000000.000000004</v>
      </c>
      <c r="F37" s="133"/>
      <c r="G37" s="429">
        <f t="shared" si="4"/>
        <v>1</v>
      </c>
      <c r="H37" s="369">
        <f t="shared" si="5"/>
        <v>1</v>
      </c>
      <c r="I37" s="133">
        <f>'September 30 HEAPR'!$T$156</f>
        <v>0</v>
      </c>
      <c r="J37" s="897"/>
    </row>
    <row r="38" spans="1:14" s="128" customFormat="1">
      <c r="A38" s="891">
        <v>1998</v>
      </c>
      <c r="B38" s="134">
        <f>+'September 30 HEAPR'!H364</f>
        <v>42996755.919999994</v>
      </c>
      <c r="C38" s="354">
        <f>+'September 30 HEAPR'!P174+'September 30 HEAPR'!P238+'September 30 HEAPR'!P362</f>
        <v>0</v>
      </c>
      <c r="D38" s="354">
        <f>'September 30 HEAPR'!$M$364</f>
        <v>42996755.919999994</v>
      </c>
      <c r="E38" s="133">
        <f>+'September 30 HEAPR'!R364</f>
        <v>42996755.919999994</v>
      </c>
      <c r="F38" s="133"/>
      <c r="G38" s="429">
        <f t="shared" si="4"/>
        <v>1</v>
      </c>
      <c r="H38" s="369">
        <f t="shared" si="5"/>
        <v>1</v>
      </c>
      <c r="I38" s="134">
        <f>'September 30 HEAPR'!$T$364</f>
        <v>0</v>
      </c>
      <c r="J38" s="898"/>
    </row>
    <row r="39" spans="1:14" s="128" customFormat="1">
      <c r="A39" s="891">
        <v>2000</v>
      </c>
      <c r="B39" s="134">
        <f>'September 30 HEAPR'!$H$494</f>
        <v>31168156.030000001</v>
      </c>
      <c r="C39" s="354">
        <f>'September 30 HEAPR'!$P$494</f>
        <v>0</v>
      </c>
      <c r="D39" s="354">
        <f>'September 30 HEAPR'!$M$494</f>
        <v>31168156.030000001</v>
      </c>
      <c r="E39" s="133">
        <f>'September 30 HEAPR'!$R$494</f>
        <v>31168156.030000001</v>
      </c>
      <c r="F39" s="948"/>
      <c r="G39" s="430">
        <f t="shared" si="4"/>
        <v>1</v>
      </c>
      <c r="H39" s="370">
        <f t="shared" si="5"/>
        <v>1</v>
      </c>
      <c r="I39" s="134">
        <f>'September 30 HEAPR'!$T$494</f>
        <v>0</v>
      </c>
      <c r="J39" s="898"/>
    </row>
    <row r="40" spans="1:14" s="128" customFormat="1">
      <c r="A40" s="889">
        <v>2002</v>
      </c>
      <c r="B40" s="133">
        <f>'September 30 HEAPR'!$H$681</f>
        <v>59999253.859999999</v>
      </c>
      <c r="C40" s="353">
        <f>'September 30 HEAPR'!$P$681</f>
        <v>0</v>
      </c>
      <c r="D40" s="353">
        <f>'September 30 HEAPR'!$M$681</f>
        <v>59999253.859999999</v>
      </c>
      <c r="E40" s="133">
        <f>'September 30 HEAPR'!$R$681</f>
        <v>59999253.859999999</v>
      </c>
      <c r="F40" s="948"/>
      <c r="G40" s="430">
        <f t="shared" si="4"/>
        <v>1</v>
      </c>
      <c r="H40" s="369">
        <f t="shared" si="5"/>
        <v>1</v>
      </c>
      <c r="I40" s="133">
        <f>'September 30 HEAPR'!$T$681</f>
        <v>0</v>
      </c>
      <c r="J40" s="897"/>
    </row>
    <row r="41" spans="1:14" s="128" customFormat="1">
      <c r="A41" s="889">
        <v>2003</v>
      </c>
      <c r="B41" s="133">
        <f>'September 30 HEAPR'!$H$688</f>
        <v>101000</v>
      </c>
      <c r="C41" s="353">
        <f>'September 30 HEAPR'!$P$688</f>
        <v>0</v>
      </c>
      <c r="D41" s="353">
        <f>'September 30 HEAPR'!$M$688</f>
        <v>101000</v>
      </c>
      <c r="E41" s="133">
        <f>'September 30 HEAPR'!$R$688</f>
        <v>101000</v>
      </c>
      <c r="F41" s="948"/>
      <c r="G41" s="430">
        <f t="shared" si="4"/>
        <v>1</v>
      </c>
      <c r="H41" s="369">
        <f t="shared" si="5"/>
        <v>1</v>
      </c>
      <c r="I41" s="133">
        <f>'September 30 HEAPR'!$T$688</f>
        <v>0</v>
      </c>
      <c r="J41" s="897"/>
      <c r="K41" s="818"/>
      <c r="L41" s="818"/>
      <c r="M41" s="818"/>
      <c r="N41" s="818"/>
    </row>
    <row r="42" spans="1:14" s="128" customFormat="1">
      <c r="A42" s="889">
        <v>2005</v>
      </c>
      <c r="B42" s="133">
        <f>'September 30 HEAPR'!$H$781</f>
        <v>41500000</v>
      </c>
      <c r="C42" s="353">
        <f>'September 30 HEAPR'!$P$781</f>
        <v>0</v>
      </c>
      <c r="D42" s="353">
        <f>'September 30 HEAPR'!$M$781</f>
        <v>41500000</v>
      </c>
      <c r="E42" s="133">
        <f>'September 30 HEAPR'!$R$781</f>
        <v>41500000</v>
      </c>
      <c r="F42" s="948"/>
      <c r="G42" s="430">
        <f t="shared" si="4"/>
        <v>1</v>
      </c>
      <c r="H42" s="369">
        <f t="shared" si="5"/>
        <v>1</v>
      </c>
      <c r="I42" s="133">
        <f>'September 30 HEAPR'!$T$781</f>
        <v>0</v>
      </c>
      <c r="J42" s="897"/>
      <c r="K42" s="818"/>
      <c r="L42" s="818"/>
      <c r="M42" s="818"/>
      <c r="N42" s="818"/>
    </row>
    <row r="43" spans="1:14" s="128" customFormat="1">
      <c r="A43" s="889">
        <v>2006</v>
      </c>
      <c r="B43" s="133">
        <f>'September 30 HEAPR'!$H$890</f>
        <v>40000000</v>
      </c>
      <c r="C43" s="353">
        <f>'September 30 HEAPR'!$P$890</f>
        <v>974.39999999999418</v>
      </c>
      <c r="D43" s="353">
        <f>'September 30 HEAPR'!$M$890</f>
        <v>40000000</v>
      </c>
      <c r="E43" s="133">
        <f>'September 30 HEAPR'!$R$890</f>
        <v>40000000</v>
      </c>
      <c r="F43" s="948"/>
      <c r="G43" s="430">
        <f t="shared" si="4"/>
        <v>1</v>
      </c>
      <c r="H43" s="369">
        <f t="shared" si="5"/>
        <v>1</v>
      </c>
      <c r="I43" s="133">
        <f>'September 30 HEAPR'!$T$890</f>
        <v>0</v>
      </c>
      <c r="J43" s="897"/>
      <c r="K43" s="818"/>
      <c r="L43" s="818"/>
      <c r="M43" s="818"/>
      <c r="N43" s="818"/>
    </row>
    <row r="44" spans="1:14" s="128" customFormat="1">
      <c r="A44" s="889">
        <v>2008</v>
      </c>
      <c r="B44" s="133">
        <f>'September 30 HEAPR'!H989</f>
        <v>55000000</v>
      </c>
      <c r="C44" s="353">
        <f>'September 30 HEAPR'!P989</f>
        <v>10448598.060000002</v>
      </c>
      <c r="D44" s="353">
        <f>'September 30 HEAPR'!M989</f>
        <v>35339146.069999993</v>
      </c>
      <c r="E44" s="133">
        <f>'September 30 HEAPR'!R989</f>
        <v>43265455.409999996</v>
      </c>
      <c r="F44" s="948"/>
      <c r="G44" s="430">
        <f>+E44/B44</f>
        <v>0.78664464381818178</v>
      </c>
      <c r="H44" s="369">
        <f>D44/B44</f>
        <v>0.64252992854545443</v>
      </c>
      <c r="I44" s="133">
        <f>'September 30 HEAPR'!T989</f>
        <v>11734544.59</v>
      </c>
      <c r="J44" s="897"/>
      <c r="K44" s="818"/>
      <c r="L44" s="818"/>
      <c r="M44" s="818"/>
      <c r="N44" s="818"/>
    </row>
    <row r="45" spans="1:14" s="128" customFormat="1">
      <c r="A45" s="889">
        <v>2009</v>
      </c>
      <c r="B45" s="133">
        <f>'September 30 HEAPR'!$H$1100</f>
        <v>40000000</v>
      </c>
      <c r="C45" s="353">
        <f>'September 30 HEAPR'!$P$1100</f>
        <v>3886817.4600000004</v>
      </c>
      <c r="D45" s="353">
        <f>'September 30 HEAPR'!$M$1100</f>
        <v>3889053.4600000004</v>
      </c>
      <c r="E45" s="133">
        <f>'September 30 HEAPR'!$R$1100</f>
        <v>19641969.34</v>
      </c>
      <c r="F45" s="948"/>
      <c r="G45" s="430">
        <f>+E45/B45</f>
        <v>0.49104923350000002</v>
      </c>
      <c r="H45" s="369">
        <f>D45/B45</f>
        <v>9.722633650000001E-2</v>
      </c>
      <c r="I45" s="133">
        <f>'September 30 HEAPR'!$T$1100</f>
        <v>20358030.660000008</v>
      </c>
      <c r="J45" s="897"/>
      <c r="K45" s="818"/>
      <c r="L45" s="818"/>
      <c r="M45" s="818"/>
      <c r="N45" s="818"/>
    </row>
    <row r="46" spans="1:14" s="558" customFormat="1">
      <c r="A46" s="894"/>
      <c r="B46" s="556"/>
      <c r="C46" s="555"/>
      <c r="D46" s="557"/>
      <c r="E46" s="557"/>
      <c r="F46" s="557"/>
      <c r="G46" s="557"/>
      <c r="H46" s="557"/>
      <c r="I46" s="946"/>
      <c r="J46" s="939"/>
      <c r="K46" s="819"/>
    </row>
    <row r="47" spans="1:14" s="782" customFormat="1">
      <c r="A47" s="890" t="s">
        <v>244</v>
      </c>
      <c r="C47" s="1002"/>
      <c r="I47" s="944"/>
      <c r="J47" s="941"/>
    </row>
    <row r="48" spans="1:14">
      <c r="A48" s="784"/>
      <c r="G48" s="912"/>
      <c r="I48" s="944"/>
      <c r="J48" s="942"/>
    </row>
    <row r="49" spans="1:10" s="128" customFormat="1">
      <c r="A49" s="889">
        <v>2002</v>
      </c>
      <c r="B49" s="135">
        <f>'September 30 Revenue Fund'!H30</f>
        <v>36275000.133773595</v>
      </c>
      <c r="C49" s="355">
        <f>'September 30 Revenue Fund'!$R$30</f>
        <v>0</v>
      </c>
      <c r="D49" s="355">
        <f>'September 30 Revenue Fund'!O30</f>
        <v>36987794.980000004</v>
      </c>
      <c r="E49" s="133">
        <f>'September 30 Revenue Fund'!U30</f>
        <v>36994898.980000004</v>
      </c>
      <c r="F49" s="133">
        <v>-1</v>
      </c>
      <c r="G49" s="429">
        <f>+E49/B49</f>
        <v>1.0198455918283003</v>
      </c>
      <c r="H49" s="369">
        <f>'September 30 Revenue Fund'!V30</f>
        <v>0.99999998712724114</v>
      </c>
      <c r="I49" s="133">
        <f>'September 30 Revenue Fund'!W30</f>
        <v>3.7735840491950334E-3</v>
      </c>
      <c r="J49" s="897"/>
    </row>
    <row r="50" spans="1:10" s="128" customFormat="1">
      <c r="A50" s="889">
        <v>2005</v>
      </c>
      <c r="B50" s="135">
        <f>'September 30 Revenue Fund'!H47</f>
        <v>45320000.000000007</v>
      </c>
      <c r="C50" s="355">
        <f>'September 30 Revenue Fund'!S47</f>
        <v>646763.16000000155</v>
      </c>
      <c r="D50" s="355">
        <f>'September 30 Revenue Fund'!O47</f>
        <v>48626253.590000011</v>
      </c>
      <c r="E50" s="133">
        <f>'September 30 Revenue Fund'!U47</f>
        <v>49133084.800000012</v>
      </c>
      <c r="F50" s="133">
        <v>-1</v>
      </c>
      <c r="G50" s="429">
        <f>+E50/B50</f>
        <v>1.0841369108561343</v>
      </c>
      <c r="H50" s="369">
        <f>'September 30 Revenue Fund'!V47</f>
        <v>0.97124457922003193</v>
      </c>
      <c r="I50" s="133">
        <f>'September 30 Revenue Fund'!W47</f>
        <v>1595576.5699999989</v>
      </c>
      <c r="J50" s="897"/>
    </row>
    <row r="51" spans="1:10" s="128" customFormat="1">
      <c r="A51" s="889">
        <v>2007</v>
      </c>
      <c r="B51" s="135">
        <f>'September 30 Revenue Fund'!H62</f>
        <v>43070000</v>
      </c>
      <c r="C51" s="355">
        <f>'September 30 Revenue Fund'!S62</f>
        <v>1212242.1999999995</v>
      </c>
      <c r="D51" s="355">
        <f>'September 30 Revenue Fund'!O62</f>
        <v>37976908.810000002</v>
      </c>
      <c r="E51" s="133">
        <f>'September 30 Revenue Fund'!U62</f>
        <v>39282222.950000003</v>
      </c>
      <c r="F51" s="133">
        <v>-1</v>
      </c>
      <c r="G51" s="429">
        <f>+E51/B51</f>
        <v>0.91205532737404238</v>
      </c>
      <c r="H51" s="369">
        <f>'September 30 Revenue Fund'!V62</f>
        <v>0.88098654446601776</v>
      </c>
      <c r="I51" s="133">
        <f>'September 30 Revenue Fund'!W62</f>
        <v>5306679.3399999989</v>
      </c>
      <c r="J51" s="897"/>
    </row>
    <row r="52" spans="1:10">
      <c r="A52" s="889">
        <v>2008</v>
      </c>
      <c r="B52" s="135">
        <f>'September 30 Revenue Fund'!H75</f>
        <v>41020000.32</v>
      </c>
      <c r="C52" s="355">
        <f>'September 30 Revenue Fund'!S75</f>
        <v>3955512</v>
      </c>
      <c r="D52" s="355">
        <f>'September 30 Revenue Fund'!S75</f>
        <v>3955512</v>
      </c>
      <c r="E52" s="133">
        <f>'September 30 Revenue Fund'!U75</f>
        <v>34789354.57</v>
      </c>
      <c r="F52" s="133">
        <v>-1</v>
      </c>
      <c r="G52" s="429">
        <f>+E52/B52</f>
        <v>0.84810712575830616</v>
      </c>
      <c r="H52" s="369">
        <f>'September 30 Revenue Fund'!V75</f>
        <v>0.84331686969852138</v>
      </c>
      <c r="I52" s="133">
        <f>'September 30 Revenue Fund'!W75</f>
        <v>6656863.8699999992</v>
      </c>
      <c r="J52" s="897"/>
    </row>
    <row r="53" spans="1:10" ht="13.5" thickBot="1">
      <c r="A53" s="962">
        <v>2009</v>
      </c>
      <c r="B53" s="963">
        <f>'September 30 Revenue Fund'!H90</f>
        <v>35809999.999999993</v>
      </c>
      <c r="C53" s="964">
        <f>'September 30 Revenue Fund'!S90</f>
        <v>4312190.75</v>
      </c>
      <c r="D53" s="964">
        <f>'September 30 Revenue Fund'!S90</f>
        <v>4312190.75</v>
      </c>
      <c r="E53" s="965">
        <f>'September 30 Revenue Fund'!U90</f>
        <v>14201019.369999999</v>
      </c>
      <c r="F53" s="965">
        <v>-1</v>
      </c>
      <c r="G53" s="966">
        <f>+E53/B53</f>
        <v>0.3965657461602905</v>
      </c>
      <c r="H53" s="967">
        <f>'September 30 Revenue Fund'!V90</f>
        <v>0.39650960367789762</v>
      </c>
      <c r="I53" s="965">
        <f>'September 30 Revenue Fund'!W90</f>
        <v>21987450.880000003</v>
      </c>
      <c r="J53" s="968"/>
    </row>
    <row r="54" spans="1:10">
      <c r="A54" s="969"/>
      <c r="B54" s="970"/>
      <c r="C54" s="970"/>
      <c r="D54" s="970"/>
      <c r="E54" s="819"/>
      <c r="F54" s="819"/>
      <c r="G54" s="971"/>
      <c r="H54" s="971"/>
      <c r="I54" s="819"/>
      <c r="J54" s="819"/>
    </row>
    <row r="55" spans="1:10">
      <c r="A55" t="s">
        <v>604</v>
      </c>
    </row>
    <row r="59" spans="1:10">
      <c r="C59" s="1003"/>
    </row>
  </sheetData>
  <phoneticPr fontId="20" type="noConversion"/>
  <printOptions horizontalCentered="1"/>
  <pageMargins left="0.37" right="0.37" top="1" bottom="0.23" header="0.18" footer="0.17"/>
  <pageSetup scale="7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77"/>
  <sheetViews>
    <sheetView zoomScale="80" zoomScaleNormal="80" zoomScalePageLayoutView="60" workbookViewId="0">
      <pane ySplit="6" topLeftCell="A7" activePane="bottomLeft" state="frozen"/>
      <selection activeCell="J1" sqref="J1"/>
      <selection pane="bottomLeft" activeCell="W275" sqref="W275"/>
    </sheetView>
  </sheetViews>
  <sheetFormatPr defaultRowHeight="12.75"/>
  <cols>
    <col min="1" max="1" width="20.5703125" style="2" customWidth="1"/>
    <col min="2" max="2" width="12" style="2" customWidth="1"/>
    <col min="3" max="3" width="6.140625" style="2" customWidth="1"/>
    <col min="4" max="4" width="20" style="2" customWidth="1"/>
    <col min="5" max="5" width="8.140625" style="19" customWidth="1"/>
    <col min="6" max="6" width="11.7109375" style="123" hidden="1" customWidth="1"/>
    <col min="7" max="7" width="4.140625" style="11" hidden="1" customWidth="1"/>
    <col min="8" max="8" width="15.85546875" style="20" customWidth="1"/>
    <col min="9" max="9" width="15" style="20" customWidth="1"/>
    <col min="10" max="10" width="14.85546875" style="20" customWidth="1"/>
    <col min="11" max="11" width="14.85546875" style="23" hidden="1" customWidth="1"/>
    <col min="12" max="12" width="13.42578125" style="23" hidden="1" customWidth="1"/>
    <col min="13" max="13" width="8.28515625" style="21" customWidth="1"/>
    <col min="14" max="14" width="15.7109375" style="23" hidden="1" customWidth="1"/>
    <col min="15" max="15" width="15" style="23" hidden="1" customWidth="1"/>
    <col min="16" max="16" width="11.28515625" style="23" hidden="1" customWidth="1"/>
    <col min="17" max="17" width="14" style="24" hidden="1" customWidth="1"/>
    <col min="18" max="18" width="14.28515625" style="23" hidden="1" customWidth="1"/>
    <col min="19" max="19" width="14" style="23" hidden="1" customWidth="1"/>
    <col min="20" max="20" width="15.140625" style="20" customWidth="1"/>
    <col min="21" max="21" width="7.85546875" style="21" customWidth="1"/>
    <col min="22" max="22" width="14.5703125" style="20" customWidth="1"/>
    <col min="23" max="23" width="36.42578125" style="2" customWidth="1"/>
    <col min="24" max="24" width="11.7109375" style="2" bestFit="1" customWidth="1"/>
    <col min="25" max="26" width="11.140625" style="2" bestFit="1" customWidth="1"/>
    <col min="27" max="16384" width="9.140625" style="2"/>
  </cols>
  <sheetData>
    <row r="1" spans="1:25" s="182" customFormat="1" ht="18">
      <c r="A1" s="734" t="s">
        <v>1192</v>
      </c>
      <c r="B1" s="229"/>
      <c r="C1" s="230"/>
      <c r="D1" s="229"/>
      <c r="E1" s="230"/>
      <c r="F1" s="317"/>
      <c r="G1" s="231"/>
      <c r="H1" s="232"/>
      <c r="I1" s="232"/>
      <c r="J1" s="232"/>
      <c r="K1" s="234"/>
      <c r="L1" s="234"/>
      <c r="M1" s="233"/>
      <c r="N1" s="234"/>
      <c r="O1" s="234"/>
      <c r="P1" s="234"/>
      <c r="Q1" s="234"/>
      <c r="R1" s="545"/>
      <c r="S1" s="545"/>
      <c r="T1" s="676"/>
      <c r="U1" s="268"/>
      <c r="V1" s="732"/>
    </row>
    <row r="2" spans="1:25" s="10" customFormat="1" ht="18">
      <c r="A2" s="735"/>
      <c r="B2" s="3"/>
      <c r="C2" s="3"/>
      <c r="D2" s="4"/>
      <c r="E2" s="25"/>
      <c r="F2" s="318"/>
      <c r="G2" s="319"/>
      <c r="H2" s="5"/>
      <c r="I2" s="5"/>
      <c r="J2" s="6"/>
      <c r="K2" s="8"/>
      <c r="L2" s="8"/>
      <c r="M2" s="7"/>
      <c r="N2" s="8"/>
      <c r="O2" s="8"/>
      <c r="P2" s="8"/>
      <c r="Q2" s="8"/>
      <c r="R2" s="749"/>
      <c r="S2" s="600"/>
      <c r="T2" s="682"/>
      <c r="U2" s="684"/>
      <c r="V2" s="733"/>
    </row>
    <row r="3" spans="1:25" s="182" customFormat="1" ht="15" customHeight="1" thickBot="1">
      <c r="A3" s="636"/>
      <c r="B3" s="637"/>
      <c r="C3" s="637"/>
      <c r="D3" s="638"/>
      <c r="E3" s="686"/>
      <c r="F3" s="687"/>
      <c r="G3" s="1106" t="s">
        <v>1378</v>
      </c>
      <c r="H3" s="639"/>
      <c r="I3" s="640"/>
      <c r="J3" s="603" t="s">
        <v>1745</v>
      </c>
      <c r="K3" s="604"/>
      <c r="L3" s="605"/>
      <c r="M3" s="606"/>
      <c r="N3" s="607"/>
      <c r="O3" s="607"/>
      <c r="P3" s="607"/>
      <c r="Q3" s="608"/>
      <c r="R3" s="604"/>
      <c r="S3" s="608"/>
      <c r="T3" s="1104" t="s">
        <v>1746</v>
      </c>
      <c r="U3" s="1105"/>
      <c r="V3" s="1025"/>
      <c r="W3" s="988"/>
      <c r="Y3" s="182" t="s">
        <v>322</v>
      </c>
    </row>
    <row r="4" spans="1:25" s="182" customFormat="1" ht="15" customHeight="1" thickBot="1">
      <c r="A4" s="624" t="s">
        <v>1380</v>
      </c>
      <c r="B4" s="625" t="s">
        <v>1381</v>
      </c>
      <c r="C4" s="625" t="s">
        <v>1382</v>
      </c>
      <c r="D4" s="625" t="s">
        <v>1384</v>
      </c>
      <c r="E4" s="626" t="s">
        <v>1386</v>
      </c>
      <c r="F4" s="688" t="s">
        <v>727</v>
      </c>
      <c r="G4" s="1107"/>
      <c r="H4" s="627" t="s">
        <v>1379</v>
      </c>
      <c r="I4" s="628" t="s">
        <v>342</v>
      </c>
      <c r="J4" s="634" t="s">
        <v>1388</v>
      </c>
      <c r="K4" s="1101" t="s">
        <v>1388</v>
      </c>
      <c r="L4" s="1103"/>
      <c r="M4" s="629" t="s">
        <v>477</v>
      </c>
      <c r="N4" s="1101" t="s">
        <v>1388</v>
      </c>
      <c r="O4" s="1102"/>
      <c r="P4" s="630" t="s">
        <v>539</v>
      </c>
      <c r="Q4" s="631" t="s">
        <v>475</v>
      </c>
      <c r="R4" s="628" t="s">
        <v>1395</v>
      </c>
      <c r="S4" s="631" t="s">
        <v>480</v>
      </c>
      <c r="T4" s="632" t="s">
        <v>1388</v>
      </c>
      <c r="U4" s="633" t="s">
        <v>539</v>
      </c>
      <c r="V4" s="634" t="s">
        <v>565</v>
      </c>
    </row>
    <row r="5" spans="1:25" s="182" customFormat="1" ht="15" customHeight="1" thickBot="1">
      <c r="A5" s="235"/>
      <c r="B5" s="236"/>
      <c r="C5" s="236" t="s">
        <v>1390</v>
      </c>
      <c r="D5" s="236"/>
      <c r="E5" s="372"/>
      <c r="F5" s="666"/>
      <c r="G5" s="1107"/>
      <c r="H5" s="302" t="s">
        <v>1387</v>
      </c>
      <c r="I5" s="238" t="s">
        <v>1557</v>
      </c>
      <c r="J5" s="242" t="s">
        <v>1389</v>
      </c>
      <c r="K5" s="742"/>
      <c r="L5" s="237" t="s">
        <v>478</v>
      </c>
      <c r="M5" s="264" t="s">
        <v>1387</v>
      </c>
      <c r="N5" s="742"/>
      <c r="O5" s="284" t="s">
        <v>478</v>
      </c>
      <c r="P5" s="440" t="s">
        <v>1387</v>
      </c>
      <c r="Q5" s="240" t="s">
        <v>1389</v>
      </c>
      <c r="R5" s="241" t="s">
        <v>1566</v>
      </c>
      <c r="S5" s="241" t="s">
        <v>1389</v>
      </c>
      <c r="T5" s="237" t="s">
        <v>1389</v>
      </c>
      <c r="U5" s="239" t="s">
        <v>1387</v>
      </c>
      <c r="V5" s="242" t="s">
        <v>1394</v>
      </c>
    </row>
    <row r="6" spans="1:25" s="182" customFormat="1" ht="15" customHeight="1" thickBot="1">
      <c r="A6" s="243"/>
      <c r="B6" s="244"/>
      <c r="C6" s="245"/>
      <c r="D6" s="244"/>
      <c r="E6" s="373"/>
      <c r="F6" s="667"/>
      <c r="G6" s="1107"/>
      <c r="H6" s="303" t="s">
        <v>1391</v>
      </c>
      <c r="I6" s="246" t="s">
        <v>1558</v>
      </c>
      <c r="J6" s="741"/>
      <c r="K6" s="743" t="s">
        <v>1395</v>
      </c>
      <c r="L6" s="249" t="s">
        <v>545</v>
      </c>
      <c r="M6" s="265" t="s">
        <v>1392</v>
      </c>
      <c r="N6" s="249" t="s">
        <v>1395</v>
      </c>
      <c r="O6" s="266" t="s">
        <v>545</v>
      </c>
      <c r="P6" s="247" t="s">
        <v>564</v>
      </c>
      <c r="Q6" s="247" t="s">
        <v>1393</v>
      </c>
      <c r="R6" s="249" t="s">
        <v>321</v>
      </c>
      <c r="S6" s="249" t="s">
        <v>1393</v>
      </c>
      <c r="T6" s="249"/>
      <c r="U6" s="248" t="s">
        <v>1392</v>
      </c>
      <c r="V6" s="250" t="s">
        <v>1396</v>
      </c>
    </row>
    <row r="7" spans="1:25" s="10" customFormat="1" ht="15" customHeight="1">
      <c r="A7" s="609"/>
      <c r="B7" s="546"/>
      <c r="C7" s="610"/>
      <c r="D7" s="546"/>
      <c r="E7" s="610"/>
      <c r="F7" s="611"/>
      <c r="G7" s="612"/>
      <c r="H7" s="613"/>
      <c r="I7" s="612"/>
      <c r="J7" s="614"/>
      <c r="K7" s="614"/>
      <c r="L7" s="614"/>
      <c r="M7" s="615"/>
      <c r="N7" s="614"/>
      <c r="O7" s="614"/>
      <c r="P7" s="614"/>
      <c r="Q7" s="614"/>
      <c r="R7" s="614"/>
      <c r="S7" s="614"/>
      <c r="T7" s="614"/>
      <c r="U7" s="615"/>
      <c r="V7" s="156"/>
    </row>
    <row r="8" spans="1:25" s="182" customFormat="1" ht="18.95" customHeight="1">
      <c r="A8" s="1108" t="s">
        <v>546</v>
      </c>
      <c r="B8" s="1109"/>
      <c r="C8" s="171"/>
      <c r="D8" s="410"/>
      <c r="E8" s="560"/>
      <c r="F8" s="412"/>
      <c r="G8" s="413"/>
      <c r="H8" s="413"/>
      <c r="I8" s="413"/>
      <c r="J8" s="413"/>
      <c r="K8" s="423"/>
      <c r="L8" s="423"/>
      <c r="M8" s="185"/>
      <c r="N8" s="423"/>
      <c r="O8" s="423"/>
      <c r="P8" s="423"/>
      <c r="Q8" s="423"/>
      <c r="R8" s="423"/>
      <c r="S8" s="423"/>
      <c r="T8" s="413"/>
      <c r="U8" s="185"/>
      <c r="V8" s="186"/>
    </row>
    <row r="9" spans="1:25" s="182" customFormat="1" ht="18.75" hidden="1" customHeight="1">
      <c r="A9" s="161" t="s">
        <v>1432</v>
      </c>
      <c r="B9" s="183" t="s">
        <v>1433</v>
      </c>
      <c r="C9" s="207">
        <v>1994</v>
      </c>
      <c r="D9" s="403" t="s">
        <v>1414</v>
      </c>
      <c r="E9" s="162">
        <v>1017</v>
      </c>
      <c r="F9" s="163"/>
      <c r="G9" s="449" t="s">
        <v>1399</v>
      </c>
      <c r="H9" s="210">
        <v>990931.67</v>
      </c>
      <c r="I9" s="210"/>
      <c r="J9" s="166">
        <f t="shared" ref="J9:J31" si="0">K9+L9</f>
        <v>990931.67</v>
      </c>
      <c r="K9" s="211">
        <v>990931.67</v>
      </c>
      <c r="L9" s="288">
        <v>0</v>
      </c>
      <c r="M9" s="371">
        <f t="shared" ref="M9:M43" si="1">(J9+I9)/H9</f>
        <v>1</v>
      </c>
      <c r="N9" s="211">
        <v>990931.67</v>
      </c>
      <c r="O9" s="288">
        <v>0</v>
      </c>
      <c r="P9" s="441">
        <f t="shared" ref="P9:P49" si="2">N9/(H9-I9)</f>
        <v>1</v>
      </c>
      <c r="Q9" s="290">
        <f t="shared" ref="Q9:Q47" si="3">O9-L9</f>
        <v>0</v>
      </c>
      <c r="R9" s="747">
        <f t="shared" ref="R9:R48" si="4">N9-K9</f>
        <v>0</v>
      </c>
      <c r="S9" s="747">
        <f t="shared" ref="S9:S53" si="5">T9-J9</f>
        <v>0</v>
      </c>
      <c r="T9" s="164">
        <f t="shared" ref="T9:T48" si="6">N9+O9</f>
        <v>990931.67</v>
      </c>
      <c r="U9" s="165">
        <f t="shared" ref="U9:U49" si="7">(I9+T9)/H9</f>
        <v>1</v>
      </c>
      <c r="V9" s="166">
        <f t="shared" ref="V9:V47" si="8">H9-I9-T9</f>
        <v>0</v>
      </c>
    </row>
    <row r="10" spans="1:25" s="182" customFormat="1" ht="18.75" hidden="1" customHeight="1">
      <c r="A10" s="161" t="s">
        <v>1404</v>
      </c>
      <c r="B10" s="183" t="s">
        <v>1405</v>
      </c>
      <c r="C10" s="207">
        <v>1994</v>
      </c>
      <c r="D10" s="403" t="s">
        <v>1414</v>
      </c>
      <c r="E10" s="162">
        <v>1029</v>
      </c>
      <c r="F10" s="163"/>
      <c r="G10" s="449"/>
      <c r="H10" s="210">
        <v>400000</v>
      </c>
      <c r="I10" s="210"/>
      <c r="J10" s="166">
        <f t="shared" si="0"/>
        <v>400000</v>
      </c>
      <c r="K10" s="285">
        <v>400000</v>
      </c>
      <c r="L10" s="287">
        <v>0</v>
      </c>
      <c r="M10" s="371">
        <f t="shared" si="1"/>
        <v>1</v>
      </c>
      <c r="N10" s="285">
        <v>400000</v>
      </c>
      <c r="O10" s="287">
        <v>0</v>
      </c>
      <c r="P10" s="441">
        <f t="shared" si="2"/>
        <v>1</v>
      </c>
      <c r="Q10" s="290">
        <f t="shared" si="3"/>
        <v>0</v>
      </c>
      <c r="R10" s="747">
        <f t="shared" si="4"/>
        <v>0</v>
      </c>
      <c r="S10" s="747">
        <f t="shared" si="5"/>
        <v>0</v>
      </c>
      <c r="T10" s="164">
        <f t="shared" si="6"/>
        <v>400000</v>
      </c>
      <c r="U10" s="165">
        <f t="shared" si="7"/>
        <v>1</v>
      </c>
      <c r="V10" s="166">
        <f t="shared" si="8"/>
        <v>0</v>
      </c>
    </row>
    <row r="11" spans="1:25" s="182" customFormat="1" ht="18.75" hidden="1" customHeight="1">
      <c r="A11" s="161" t="s">
        <v>1432</v>
      </c>
      <c r="B11" s="183" t="s">
        <v>1433</v>
      </c>
      <c r="C11" s="207">
        <v>1994</v>
      </c>
      <c r="D11" s="403" t="s">
        <v>1414</v>
      </c>
      <c r="E11" s="162">
        <v>1052</v>
      </c>
      <c r="F11" s="163"/>
      <c r="G11" s="449" t="s">
        <v>1399</v>
      </c>
      <c r="H11" s="210">
        <v>9068.33</v>
      </c>
      <c r="I11" s="210"/>
      <c r="J11" s="166">
        <f t="shared" si="0"/>
        <v>9068.33</v>
      </c>
      <c r="K11" s="211">
        <v>9068.33</v>
      </c>
      <c r="L11" s="288">
        <v>0</v>
      </c>
      <c r="M11" s="371">
        <f t="shared" si="1"/>
        <v>1</v>
      </c>
      <c r="N11" s="211">
        <v>9068.33</v>
      </c>
      <c r="O11" s="288">
        <v>0</v>
      </c>
      <c r="P11" s="441">
        <f t="shared" si="2"/>
        <v>1</v>
      </c>
      <c r="Q11" s="290">
        <f t="shared" si="3"/>
        <v>0</v>
      </c>
      <c r="R11" s="747">
        <f t="shared" si="4"/>
        <v>0</v>
      </c>
      <c r="S11" s="747">
        <f t="shared" si="5"/>
        <v>0</v>
      </c>
      <c r="T11" s="164">
        <f t="shared" si="6"/>
        <v>9068.33</v>
      </c>
      <c r="U11" s="165">
        <f t="shared" si="7"/>
        <v>1</v>
      </c>
      <c r="V11" s="166">
        <f t="shared" si="8"/>
        <v>0</v>
      </c>
    </row>
    <row r="12" spans="1:25" s="182" customFormat="1" ht="18.75" hidden="1" customHeight="1">
      <c r="A12" s="161" t="s">
        <v>1404</v>
      </c>
      <c r="B12" s="183" t="s">
        <v>1405</v>
      </c>
      <c r="C12" s="207">
        <v>1994</v>
      </c>
      <c r="D12" s="403" t="s">
        <v>1442</v>
      </c>
      <c r="E12" s="162">
        <v>1439</v>
      </c>
      <c r="F12" s="163">
        <v>991439</v>
      </c>
      <c r="G12" s="449" t="s">
        <v>1399</v>
      </c>
      <c r="H12" s="210">
        <v>2099244.41</v>
      </c>
      <c r="I12" s="210"/>
      <c r="J12" s="166">
        <f t="shared" si="0"/>
        <v>2099244.41</v>
      </c>
      <c r="K12" s="211">
        <v>2099244.41</v>
      </c>
      <c r="L12" s="288">
        <v>0</v>
      </c>
      <c r="M12" s="371">
        <f t="shared" si="1"/>
        <v>1</v>
      </c>
      <c r="N12" s="211">
        <v>2099244.41</v>
      </c>
      <c r="O12" s="288">
        <v>0</v>
      </c>
      <c r="P12" s="441">
        <f t="shared" si="2"/>
        <v>1</v>
      </c>
      <c r="Q12" s="290">
        <f t="shared" si="3"/>
        <v>0</v>
      </c>
      <c r="R12" s="747">
        <f t="shared" si="4"/>
        <v>0</v>
      </c>
      <c r="S12" s="747">
        <f t="shared" si="5"/>
        <v>0</v>
      </c>
      <c r="T12" s="164">
        <f t="shared" si="6"/>
        <v>2099244.41</v>
      </c>
      <c r="U12" s="165">
        <f t="shared" si="7"/>
        <v>1</v>
      </c>
      <c r="V12" s="166">
        <f t="shared" si="8"/>
        <v>0</v>
      </c>
    </row>
    <row r="13" spans="1:25" s="182" customFormat="1" ht="18.75" hidden="1" customHeight="1">
      <c r="A13" s="161" t="s">
        <v>1404</v>
      </c>
      <c r="B13" s="183" t="s">
        <v>1405</v>
      </c>
      <c r="C13" s="207">
        <v>1994</v>
      </c>
      <c r="D13" s="403" t="s">
        <v>1406</v>
      </c>
      <c r="E13" s="162">
        <v>1441</v>
      </c>
      <c r="F13" s="163">
        <v>760002</v>
      </c>
      <c r="G13" s="449" t="s">
        <v>1399</v>
      </c>
      <c r="H13" s="210">
        <v>900000</v>
      </c>
      <c r="I13" s="210"/>
      <c r="J13" s="166">
        <f t="shared" si="0"/>
        <v>900000</v>
      </c>
      <c r="K13" s="211">
        <v>900000</v>
      </c>
      <c r="L13" s="288">
        <v>0</v>
      </c>
      <c r="M13" s="371">
        <f t="shared" si="1"/>
        <v>1</v>
      </c>
      <c r="N13" s="211">
        <v>900000</v>
      </c>
      <c r="O13" s="288">
        <v>0</v>
      </c>
      <c r="P13" s="441">
        <f t="shared" si="2"/>
        <v>1</v>
      </c>
      <c r="Q13" s="290">
        <f t="shared" si="3"/>
        <v>0</v>
      </c>
      <c r="R13" s="747">
        <f t="shared" si="4"/>
        <v>0</v>
      </c>
      <c r="S13" s="747">
        <f t="shared" si="5"/>
        <v>0</v>
      </c>
      <c r="T13" s="164">
        <f t="shared" si="6"/>
        <v>900000</v>
      </c>
      <c r="U13" s="165">
        <f t="shared" si="7"/>
        <v>1</v>
      </c>
      <c r="V13" s="166">
        <f t="shared" si="8"/>
        <v>0</v>
      </c>
    </row>
    <row r="14" spans="1:25" s="182" customFormat="1" ht="18.75" hidden="1" customHeight="1">
      <c r="A14" s="161" t="s">
        <v>1401</v>
      </c>
      <c r="B14" s="183" t="s">
        <v>1402</v>
      </c>
      <c r="C14" s="207">
        <v>1994</v>
      </c>
      <c r="D14" s="403" t="s">
        <v>1403</v>
      </c>
      <c r="E14" s="162">
        <v>1442</v>
      </c>
      <c r="F14" s="163">
        <v>875003</v>
      </c>
      <c r="G14" s="449" t="s">
        <v>1399</v>
      </c>
      <c r="H14" s="210">
        <v>7997812.0700000003</v>
      </c>
      <c r="I14" s="210">
        <v>60000</v>
      </c>
      <c r="J14" s="166">
        <f t="shared" si="0"/>
        <v>7937812.0700000003</v>
      </c>
      <c r="K14" s="211">
        <v>7937812.0700000003</v>
      </c>
      <c r="L14" s="288">
        <v>0</v>
      </c>
      <c r="M14" s="371">
        <f t="shared" si="1"/>
        <v>1</v>
      </c>
      <c r="N14" s="211">
        <v>7937812.0700000003</v>
      </c>
      <c r="O14" s="288">
        <v>0</v>
      </c>
      <c r="P14" s="441">
        <f t="shared" si="2"/>
        <v>1</v>
      </c>
      <c r="Q14" s="290">
        <f t="shared" si="3"/>
        <v>0</v>
      </c>
      <c r="R14" s="747">
        <f t="shared" si="4"/>
        <v>0</v>
      </c>
      <c r="S14" s="747">
        <f t="shared" si="5"/>
        <v>0</v>
      </c>
      <c r="T14" s="164">
        <f t="shared" si="6"/>
        <v>7937812.0700000003</v>
      </c>
      <c r="U14" s="165">
        <f t="shared" si="7"/>
        <v>1</v>
      </c>
      <c r="V14" s="166">
        <f t="shared" si="8"/>
        <v>0</v>
      </c>
    </row>
    <row r="15" spans="1:25" s="182" customFormat="1" ht="18.75" hidden="1" customHeight="1">
      <c r="A15" s="161" t="s">
        <v>506</v>
      </c>
      <c r="B15" s="183" t="s">
        <v>1402</v>
      </c>
      <c r="C15" s="207">
        <v>1994</v>
      </c>
      <c r="D15" s="403" t="s">
        <v>1408</v>
      </c>
      <c r="E15" s="162">
        <v>1443</v>
      </c>
      <c r="F15" s="163"/>
      <c r="G15" s="449"/>
      <c r="H15" s="210">
        <v>270000</v>
      </c>
      <c r="I15" s="210"/>
      <c r="J15" s="166">
        <f t="shared" si="0"/>
        <v>270000</v>
      </c>
      <c r="K15" s="285">
        <v>270000</v>
      </c>
      <c r="L15" s="287">
        <v>0</v>
      </c>
      <c r="M15" s="371">
        <f t="shared" si="1"/>
        <v>1</v>
      </c>
      <c r="N15" s="285">
        <v>270000</v>
      </c>
      <c r="O15" s="287">
        <v>0</v>
      </c>
      <c r="P15" s="441">
        <f t="shared" si="2"/>
        <v>1</v>
      </c>
      <c r="Q15" s="290">
        <f t="shared" si="3"/>
        <v>0</v>
      </c>
      <c r="R15" s="747">
        <f t="shared" si="4"/>
        <v>0</v>
      </c>
      <c r="S15" s="747">
        <f t="shared" si="5"/>
        <v>0</v>
      </c>
      <c r="T15" s="164">
        <f t="shared" si="6"/>
        <v>270000</v>
      </c>
      <c r="U15" s="165">
        <f t="shared" si="7"/>
        <v>1</v>
      </c>
      <c r="V15" s="166">
        <f t="shared" si="8"/>
        <v>0</v>
      </c>
    </row>
    <row r="16" spans="1:25" s="182" customFormat="1" ht="18.75" hidden="1" customHeight="1">
      <c r="A16" s="161" t="s">
        <v>1516</v>
      </c>
      <c r="B16" s="183" t="s">
        <v>1435</v>
      </c>
      <c r="C16" s="207">
        <v>1994</v>
      </c>
      <c r="D16" s="403" t="s">
        <v>1436</v>
      </c>
      <c r="E16" s="162">
        <v>1444</v>
      </c>
      <c r="F16" s="163"/>
      <c r="G16" s="449"/>
      <c r="H16" s="210">
        <v>12272357.67</v>
      </c>
      <c r="I16" s="210">
        <v>95000</v>
      </c>
      <c r="J16" s="166">
        <f t="shared" si="0"/>
        <v>12177357.67</v>
      </c>
      <c r="K16" s="211">
        <v>12177357.67</v>
      </c>
      <c r="L16" s="288">
        <v>0</v>
      </c>
      <c r="M16" s="371">
        <f t="shared" si="1"/>
        <v>1</v>
      </c>
      <c r="N16" s="211">
        <v>12177357.67</v>
      </c>
      <c r="O16" s="288">
        <v>0</v>
      </c>
      <c r="P16" s="441">
        <f t="shared" si="2"/>
        <v>1</v>
      </c>
      <c r="Q16" s="290">
        <f t="shared" si="3"/>
        <v>0</v>
      </c>
      <c r="R16" s="747">
        <f t="shared" si="4"/>
        <v>0</v>
      </c>
      <c r="S16" s="747">
        <f t="shared" si="5"/>
        <v>0</v>
      </c>
      <c r="T16" s="164">
        <f t="shared" si="6"/>
        <v>12177357.67</v>
      </c>
      <c r="U16" s="165">
        <f t="shared" si="7"/>
        <v>1</v>
      </c>
      <c r="V16" s="166">
        <f t="shared" si="8"/>
        <v>0</v>
      </c>
    </row>
    <row r="17" spans="1:22" s="182" customFormat="1" ht="18.75" hidden="1" customHeight="1">
      <c r="A17" s="161" t="s">
        <v>1444</v>
      </c>
      <c r="B17" s="183" t="s">
        <v>1445</v>
      </c>
      <c r="C17" s="207">
        <v>1994</v>
      </c>
      <c r="D17" s="403" t="s">
        <v>1453</v>
      </c>
      <c r="E17" s="162">
        <v>1485</v>
      </c>
      <c r="F17" s="163"/>
      <c r="G17" s="449"/>
      <c r="H17" s="210">
        <v>400000</v>
      </c>
      <c r="I17" s="210"/>
      <c r="J17" s="166">
        <f t="shared" si="0"/>
        <v>400000</v>
      </c>
      <c r="K17" s="211">
        <v>400000</v>
      </c>
      <c r="L17" s="288">
        <v>0</v>
      </c>
      <c r="M17" s="371">
        <f t="shared" si="1"/>
        <v>1</v>
      </c>
      <c r="N17" s="211">
        <v>400000</v>
      </c>
      <c r="O17" s="288">
        <v>0</v>
      </c>
      <c r="P17" s="441">
        <f t="shared" si="2"/>
        <v>1</v>
      </c>
      <c r="Q17" s="290">
        <f t="shared" si="3"/>
        <v>0</v>
      </c>
      <c r="R17" s="747">
        <f t="shared" si="4"/>
        <v>0</v>
      </c>
      <c r="S17" s="747">
        <f t="shared" si="5"/>
        <v>0</v>
      </c>
      <c r="T17" s="164">
        <f t="shared" si="6"/>
        <v>400000</v>
      </c>
      <c r="U17" s="165">
        <f t="shared" si="7"/>
        <v>1</v>
      </c>
      <c r="V17" s="166">
        <f t="shared" si="8"/>
        <v>0</v>
      </c>
    </row>
    <row r="18" spans="1:22" s="182" customFormat="1" ht="18.75" hidden="1" customHeight="1">
      <c r="A18" s="161" t="s">
        <v>1444</v>
      </c>
      <c r="B18" s="183" t="s">
        <v>1445</v>
      </c>
      <c r="C18" s="207">
        <v>1994</v>
      </c>
      <c r="D18" s="403" t="s">
        <v>1428</v>
      </c>
      <c r="E18" s="162">
        <v>1486</v>
      </c>
      <c r="F18" s="163"/>
      <c r="G18" s="449"/>
      <c r="H18" s="210">
        <v>8000000</v>
      </c>
      <c r="I18" s="210">
        <v>42250</v>
      </c>
      <c r="J18" s="166">
        <f t="shared" si="0"/>
        <v>7957750</v>
      </c>
      <c r="K18" s="211">
        <v>7957750</v>
      </c>
      <c r="L18" s="288">
        <v>0</v>
      </c>
      <c r="M18" s="371">
        <f t="shared" si="1"/>
        <v>1</v>
      </c>
      <c r="N18" s="211">
        <v>7957750</v>
      </c>
      <c r="O18" s="288">
        <v>0</v>
      </c>
      <c r="P18" s="441">
        <f t="shared" si="2"/>
        <v>1</v>
      </c>
      <c r="Q18" s="290">
        <f t="shared" si="3"/>
        <v>0</v>
      </c>
      <c r="R18" s="747">
        <f t="shared" si="4"/>
        <v>0</v>
      </c>
      <c r="S18" s="747">
        <f t="shared" si="5"/>
        <v>0</v>
      </c>
      <c r="T18" s="164">
        <f t="shared" si="6"/>
        <v>7957750</v>
      </c>
      <c r="U18" s="165">
        <f t="shared" si="7"/>
        <v>1</v>
      </c>
      <c r="V18" s="166">
        <f t="shared" si="8"/>
        <v>0</v>
      </c>
    </row>
    <row r="19" spans="1:22" s="182" customFormat="1" ht="18.75" hidden="1" customHeight="1">
      <c r="A19" s="161" t="s">
        <v>1449</v>
      </c>
      <c r="B19" s="183" t="s">
        <v>1449</v>
      </c>
      <c r="C19" s="207">
        <v>1994</v>
      </c>
      <c r="D19" s="403" t="s">
        <v>1450</v>
      </c>
      <c r="E19" s="162">
        <v>1487</v>
      </c>
      <c r="F19" s="163">
        <v>991487</v>
      </c>
      <c r="G19" s="449" t="s">
        <v>1399</v>
      </c>
      <c r="H19" s="210">
        <v>350000</v>
      </c>
      <c r="I19" s="210"/>
      <c r="J19" s="166">
        <f t="shared" si="0"/>
        <v>350000</v>
      </c>
      <c r="K19" s="211">
        <v>350000</v>
      </c>
      <c r="L19" s="288">
        <v>0</v>
      </c>
      <c r="M19" s="371">
        <f t="shared" si="1"/>
        <v>1</v>
      </c>
      <c r="N19" s="211">
        <v>350000</v>
      </c>
      <c r="O19" s="288">
        <v>0</v>
      </c>
      <c r="P19" s="441">
        <f t="shared" si="2"/>
        <v>1</v>
      </c>
      <c r="Q19" s="290">
        <f t="shared" si="3"/>
        <v>0</v>
      </c>
      <c r="R19" s="747">
        <f t="shared" si="4"/>
        <v>0</v>
      </c>
      <c r="S19" s="747">
        <f t="shared" si="5"/>
        <v>0</v>
      </c>
      <c r="T19" s="164">
        <f t="shared" si="6"/>
        <v>350000</v>
      </c>
      <c r="U19" s="165">
        <f t="shared" si="7"/>
        <v>1</v>
      </c>
      <c r="V19" s="166">
        <f t="shared" si="8"/>
        <v>0</v>
      </c>
    </row>
    <row r="20" spans="1:22" s="182" customFormat="1" ht="18.75" hidden="1" customHeight="1">
      <c r="A20" s="161" t="s">
        <v>1424</v>
      </c>
      <c r="B20" s="183" t="s">
        <v>1425</v>
      </c>
      <c r="C20" s="207">
        <v>1994</v>
      </c>
      <c r="D20" s="403" t="s">
        <v>1426</v>
      </c>
      <c r="E20" s="162">
        <v>1488</v>
      </c>
      <c r="F20" s="163"/>
      <c r="G20" s="449"/>
      <c r="H20" s="210">
        <v>170000</v>
      </c>
      <c r="I20" s="210"/>
      <c r="J20" s="166">
        <f t="shared" si="0"/>
        <v>170000</v>
      </c>
      <c r="K20" s="211">
        <v>170000</v>
      </c>
      <c r="L20" s="288">
        <v>0</v>
      </c>
      <c r="M20" s="371">
        <f t="shared" si="1"/>
        <v>1</v>
      </c>
      <c r="N20" s="211">
        <v>170000</v>
      </c>
      <c r="O20" s="288">
        <v>0</v>
      </c>
      <c r="P20" s="441">
        <f t="shared" si="2"/>
        <v>1</v>
      </c>
      <c r="Q20" s="290">
        <f t="shared" si="3"/>
        <v>0</v>
      </c>
      <c r="R20" s="747">
        <f t="shared" si="4"/>
        <v>0</v>
      </c>
      <c r="S20" s="747">
        <f t="shared" si="5"/>
        <v>0</v>
      </c>
      <c r="T20" s="164">
        <f t="shared" si="6"/>
        <v>170000</v>
      </c>
      <c r="U20" s="165">
        <f t="shared" si="7"/>
        <v>1</v>
      </c>
      <c r="V20" s="166">
        <f t="shared" si="8"/>
        <v>0</v>
      </c>
    </row>
    <row r="21" spans="1:22" s="182" customFormat="1" ht="18.75" hidden="1" customHeight="1">
      <c r="A21" s="161" t="s">
        <v>1446</v>
      </c>
      <c r="B21" s="183" t="s">
        <v>1465</v>
      </c>
      <c r="C21" s="207">
        <v>1994</v>
      </c>
      <c r="D21" s="403" t="s">
        <v>1448</v>
      </c>
      <c r="E21" s="162">
        <v>1489</v>
      </c>
      <c r="F21" s="163"/>
      <c r="G21" s="449"/>
      <c r="H21" s="210">
        <v>180000</v>
      </c>
      <c r="I21" s="210"/>
      <c r="J21" s="166">
        <f t="shared" si="0"/>
        <v>180000</v>
      </c>
      <c r="K21" s="211">
        <v>180000</v>
      </c>
      <c r="L21" s="288">
        <v>0</v>
      </c>
      <c r="M21" s="371">
        <f t="shared" si="1"/>
        <v>1</v>
      </c>
      <c r="N21" s="211">
        <v>180000</v>
      </c>
      <c r="O21" s="288">
        <v>0</v>
      </c>
      <c r="P21" s="441">
        <f t="shared" si="2"/>
        <v>1</v>
      </c>
      <c r="Q21" s="290">
        <f t="shared" si="3"/>
        <v>0</v>
      </c>
      <c r="R21" s="747">
        <f t="shared" si="4"/>
        <v>0</v>
      </c>
      <c r="S21" s="747">
        <f t="shared" si="5"/>
        <v>0</v>
      </c>
      <c r="T21" s="164">
        <f t="shared" si="6"/>
        <v>180000</v>
      </c>
      <c r="U21" s="165">
        <f t="shared" si="7"/>
        <v>1</v>
      </c>
      <c r="V21" s="166">
        <f t="shared" si="8"/>
        <v>0</v>
      </c>
    </row>
    <row r="22" spans="1:22" s="182" customFormat="1" ht="18.75" hidden="1" customHeight="1">
      <c r="A22" s="161" t="s">
        <v>1457</v>
      </c>
      <c r="B22" s="183" t="s">
        <v>1458</v>
      </c>
      <c r="C22" s="207">
        <v>1994</v>
      </c>
      <c r="D22" s="403" t="s">
        <v>1459</v>
      </c>
      <c r="E22" s="162">
        <v>1490</v>
      </c>
      <c r="F22" s="163"/>
      <c r="G22" s="449" t="s">
        <v>1399</v>
      </c>
      <c r="H22" s="210">
        <v>375000</v>
      </c>
      <c r="I22" s="210"/>
      <c r="J22" s="166">
        <f t="shared" si="0"/>
        <v>375000</v>
      </c>
      <c r="K22" s="211">
        <v>375000</v>
      </c>
      <c r="L22" s="288">
        <v>0</v>
      </c>
      <c r="M22" s="371">
        <f t="shared" si="1"/>
        <v>1</v>
      </c>
      <c r="N22" s="211">
        <v>375000</v>
      </c>
      <c r="O22" s="288">
        <v>0</v>
      </c>
      <c r="P22" s="441">
        <f t="shared" si="2"/>
        <v>1</v>
      </c>
      <c r="Q22" s="290">
        <f t="shared" si="3"/>
        <v>0</v>
      </c>
      <c r="R22" s="747">
        <f t="shared" si="4"/>
        <v>0</v>
      </c>
      <c r="S22" s="747">
        <f t="shared" si="5"/>
        <v>0</v>
      </c>
      <c r="T22" s="164">
        <f t="shared" si="6"/>
        <v>375000</v>
      </c>
      <c r="U22" s="165">
        <f t="shared" si="7"/>
        <v>1</v>
      </c>
      <c r="V22" s="166">
        <f t="shared" si="8"/>
        <v>0</v>
      </c>
    </row>
    <row r="23" spans="1:22" s="182" customFormat="1" ht="18.75" hidden="1" customHeight="1">
      <c r="A23" s="161" t="s">
        <v>1421</v>
      </c>
      <c r="B23" s="183" t="s">
        <v>1422</v>
      </c>
      <c r="C23" s="207">
        <v>1994</v>
      </c>
      <c r="D23" s="403" t="s">
        <v>1423</v>
      </c>
      <c r="E23" s="162">
        <v>1491</v>
      </c>
      <c r="F23" s="163"/>
      <c r="G23" s="449" t="s">
        <v>1399</v>
      </c>
      <c r="H23" s="210">
        <v>10500000</v>
      </c>
      <c r="I23" s="210">
        <v>84000</v>
      </c>
      <c r="J23" s="166">
        <f t="shared" si="0"/>
        <v>10416000</v>
      </c>
      <c r="K23" s="211">
        <v>10416000</v>
      </c>
      <c r="L23" s="288">
        <v>0</v>
      </c>
      <c r="M23" s="371">
        <f t="shared" si="1"/>
        <v>1</v>
      </c>
      <c r="N23" s="211">
        <v>10416000</v>
      </c>
      <c r="O23" s="288">
        <v>0</v>
      </c>
      <c r="P23" s="441">
        <f t="shared" si="2"/>
        <v>1</v>
      </c>
      <c r="Q23" s="290">
        <f t="shared" si="3"/>
        <v>0</v>
      </c>
      <c r="R23" s="747">
        <f t="shared" si="4"/>
        <v>0</v>
      </c>
      <c r="S23" s="747">
        <f t="shared" si="5"/>
        <v>0</v>
      </c>
      <c r="T23" s="164">
        <f t="shared" si="6"/>
        <v>10416000</v>
      </c>
      <c r="U23" s="165">
        <f t="shared" si="7"/>
        <v>1</v>
      </c>
      <c r="V23" s="166">
        <f t="shared" si="8"/>
        <v>0</v>
      </c>
    </row>
    <row r="24" spans="1:22" s="182" customFormat="1" ht="18.75" hidden="1" customHeight="1">
      <c r="A24" s="161" t="s">
        <v>1501</v>
      </c>
      <c r="B24" s="183" t="s">
        <v>1427</v>
      </c>
      <c r="C24" s="207">
        <v>1994</v>
      </c>
      <c r="D24" s="403" t="s">
        <v>1428</v>
      </c>
      <c r="E24" s="162">
        <v>1492</v>
      </c>
      <c r="F24" s="163"/>
      <c r="G24" s="449"/>
      <c r="H24" s="210">
        <v>5999893.6200000001</v>
      </c>
      <c r="I24" s="210">
        <v>42000</v>
      </c>
      <c r="J24" s="166">
        <f t="shared" si="0"/>
        <v>5957893.6200000001</v>
      </c>
      <c r="K24" s="211">
        <v>5957893.6200000001</v>
      </c>
      <c r="L24" s="288">
        <v>0</v>
      </c>
      <c r="M24" s="371">
        <f t="shared" si="1"/>
        <v>1</v>
      </c>
      <c r="N24" s="211">
        <v>5957893.6200000001</v>
      </c>
      <c r="O24" s="288">
        <v>0</v>
      </c>
      <c r="P24" s="441">
        <f t="shared" si="2"/>
        <v>1</v>
      </c>
      <c r="Q24" s="290">
        <f t="shared" si="3"/>
        <v>0</v>
      </c>
      <c r="R24" s="747">
        <f t="shared" si="4"/>
        <v>0</v>
      </c>
      <c r="S24" s="747">
        <f t="shared" si="5"/>
        <v>0</v>
      </c>
      <c r="T24" s="164">
        <f t="shared" si="6"/>
        <v>5957893.6200000001</v>
      </c>
      <c r="U24" s="165">
        <f t="shared" si="7"/>
        <v>1</v>
      </c>
      <c r="V24" s="166">
        <f t="shared" si="8"/>
        <v>0</v>
      </c>
    </row>
    <row r="25" spans="1:22" s="182" customFormat="1" ht="18.75" hidden="1" customHeight="1">
      <c r="A25" s="161" t="s">
        <v>1415</v>
      </c>
      <c r="B25" s="183" t="s">
        <v>1416</v>
      </c>
      <c r="C25" s="207">
        <v>1994</v>
      </c>
      <c r="D25" s="403" t="s">
        <v>1459</v>
      </c>
      <c r="E25" s="162">
        <v>1493</v>
      </c>
      <c r="F25" s="163"/>
      <c r="G25" s="449"/>
      <c r="H25" s="210">
        <v>100000</v>
      </c>
      <c r="I25" s="210"/>
      <c r="J25" s="166">
        <f t="shared" si="0"/>
        <v>100000</v>
      </c>
      <c r="K25" s="211">
        <v>100000</v>
      </c>
      <c r="L25" s="288">
        <v>0</v>
      </c>
      <c r="M25" s="371">
        <f t="shared" si="1"/>
        <v>1</v>
      </c>
      <c r="N25" s="211">
        <v>100000</v>
      </c>
      <c r="O25" s="288">
        <v>0</v>
      </c>
      <c r="P25" s="441">
        <f t="shared" si="2"/>
        <v>1</v>
      </c>
      <c r="Q25" s="290">
        <f t="shared" si="3"/>
        <v>0</v>
      </c>
      <c r="R25" s="747">
        <f t="shared" si="4"/>
        <v>0</v>
      </c>
      <c r="S25" s="747">
        <f t="shared" si="5"/>
        <v>0</v>
      </c>
      <c r="T25" s="164">
        <f t="shared" si="6"/>
        <v>100000</v>
      </c>
      <c r="U25" s="165">
        <f t="shared" si="7"/>
        <v>1</v>
      </c>
      <c r="V25" s="166">
        <f t="shared" si="8"/>
        <v>0</v>
      </c>
    </row>
    <row r="26" spans="1:22" s="182" customFormat="1" ht="18.75" hidden="1" customHeight="1">
      <c r="A26" s="161" t="s">
        <v>1415</v>
      </c>
      <c r="B26" s="183" t="s">
        <v>1416</v>
      </c>
      <c r="C26" s="207">
        <v>1994</v>
      </c>
      <c r="D26" s="403" t="s">
        <v>1417</v>
      </c>
      <c r="E26" s="162">
        <v>1494</v>
      </c>
      <c r="F26" s="163"/>
      <c r="G26" s="449"/>
      <c r="H26" s="210">
        <v>2999200</v>
      </c>
      <c r="I26" s="210">
        <v>20540</v>
      </c>
      <c r="J26" s="166">
        <f t="shared" si="0"/>
        <v>2978660</v>
      </c>
      <c r="K26" s="285">
        <v>2978660</v>
      </c>
      <c r="L26" s="287">
        <v>0</v>
      </c>
      <c r="M26" s="371">
        <f t="shared" si="1"/>
        <v>1</v>
      </c>
      <c r="N26" s="285">
        <v>2978660</v>
      </c>
      <c r="O26" s="287">
        <v>0</v>
      </c>
      <c r="P26" s="441">
        <f t="shared" si="2"/>
        <v>1</v>
      </c>
      <c r="Q26" s="290">
        <f t="shared" si="3"/>
        <v>0</v>
      </c>
      <c r="R26" s="747">
        <f t="shared" si="4"/>
        <v>0</v>
      </c>
      <c r="S26" s="747">
        <f t="shared" si="5"/>
        <v>0</v>
      </c>
      <c r="T26" s="164">
        <f t="shared" si="6"/>
        <v>2978660</v>
      </c>
      <c r="U26" s="165">
        <f t="shared" si="7"/>
        <v>1</v>
      </c>
      <c r="V26" s="166">
        <f t="shared" si="8"/>
        <v>0</v>
      </c>
    </row>
    <row r="27" spans="1:22" s="182" customFormat="1" ht="18.75" hidden="1" customHeight="1">
      <c r="A27" s="161" t="s">
        <v>1560</v>
      </c>
      <c r="B27" s="183" t="s">
        <v>1561</v>
      </c>
      <c r="C27" s="207">
        <v>1994</v>
      </c>
      <c r="D27" s="403" t="s">
        <v>1562</v>
      </c>
      <c r="E27" s="162">
        <v>1495</v>
      </c>
      <c r="F27" s="163"/>
      <c r="G27" s="449" t="s">
        <v>1399</v>
      </c>
      <c r="H27" s="210">
        <v>750000</v>
      </c>
      <c r="I27" s="210"/>
      <c r="J27" s="166">
        <f t="shared" si="0"/>
        <v>750000</v>
      </c>
      <c r="K27" s="211">
        <v>750000</v>
      </c>
      <c r="L27" s="288">
        <v>0</v>
      </c>
      <c r="M27" s="371">
        <f t="shared" si="1"/>
        <v>1</v>
      </c>
      <c r="N27" s="211">
        <v>750000</v>
      </c>
      <c r="O27" s="288">
        <v>0</v>
      </c>
      <c r="P27" s="441">
        <f t="shared" si="2"/>
        <v>1</v>
      </c>
      <c r="Q27" s="290">
        <f t="shared" si="3"/>
        <v>0</v>
      </c>
      <c r="R27" s="747">
        <f t="shared" si="4"/>
        <v>0</v>
      </c>
      <c r="S27" s="747">
        <f t="shared" si="5"/>
        <v>0</v>
      </c>
      <c r="T27" s="164">
        <f t="shared" si="6"/>
        <v>750000</v>
      </c>
      <c r="U27" s="165">
        <f t="shared" si="7"/>
        <v>1</v>
      </c>
      <c r="V27" s="166">
        <f t="shared" si="8"/>
        <v>0</v>
      </c>
    </row>
    <row r="28" spans="1:22" s="182" customFormat="1" ht="18.75" hidden="1" customHeight="1">
      <c r="A28" s="161" t="s">
        <v>1446</v>
      </c>
      <c r="B28" s="183" t="s">
        <v>1447</v>
      </c>
      <c r="C28" s="207">
        <v>1994</v>
      </c>
      <c r="D28" s="403" t="s">
        <v>1448</v>
      </c>
      <c r="E28" s="162">
        <v>1496</v>
      </c>
      <c r="F28" s="163"/>
      <c r="G28" s="449"/>
      <c r="H28" s="210">
        <v>111462.3</v>
      </c>
      <c r="I28" s="210"/>
      <c r="J28" s="166">
        <f t="shared" si="0"/>
        <v>111462.3</v>
      </c>
      <c r="K28" s="211">
        <v>111462.3</v>
      </c>
      <c r="L28" s="288">
        <v>0</v>
      </c>
      <c r="M28" s="371">
        <f t="shared" si="1"/>
        <v>1</v>
      </c>
      <c r="N28" s="211">
        <v>111462.3</v>
      </c>
      <c r="O28" s="288">
        <v>0</v>
      </c>
      <c r="P28" s="441">
        <f t="shared" si="2"/>
        <v>1</v>
      </c>
      <c r="Q28" s="290">
        <f t="shared" si="3"/>
        <v>0</v>
      </c>
      <c r="R28" s="747">
        <f t="shared" si="4"/>
        <v>0</v>
      </c>
      <c r="S28" s="747">
        <f t="shared" si="5"/>
        <v>0</v>
      </c>
      <c r="T28" s="164">
        <f t="shared" si="6"/>
        <v>111462.3</v>
      </c>
      <c r="U28" s="165">
        <f t="shared" si="7"/>
        <v>1</v>
      </c>
      <c r="V28" s="166">
        <f t="shared" si="8"/>
        <v>0</v>
      </c>
    </row>
    <row r="29" spans="1:22" s="182" customFormat="1" ht="18.75" hidden="1" customHeight="1">
      <c r="A29" s="161" t="s">
        <v>1451</v>
      </c>
      <c r="B29" s="183" t="s">
        <v>1452</v>
      </c>
      <c r="C29" s="207">
        <v>1994</v>
      </c>
      <c r="D29" s="403" t="s">
        <v>1431</v>
      </c>
      <c r="E29" s="162">
        <v>1501</v>
      </c>
      <c r="F29" s="163"/>
      <c r="G29" s="449"/>
      <c r="H29" s="210">
        <v>21300000</v>
      </c>
      <c r="I29" s="210">
        <v>468600</v>
      </c>
      <c r="J29" s="166">
        <f t="shared" si="0"/>
        <v>20831400</v>
      </c>
      <c r="K29" s="211">
        <v>20831400</v>
      </c>
      <c r="L29" s="288">
        <v>0</v>
      </c>
      <c r="M29" s="371">
        <f t="shared" si="1"/>
        <v>1</v>
      </c>
      <c r="N29" s="211">
        <v>20831400</v>
      </c>
      <c r="O29" s="288">
        <v>0</v>
      </c>
      <c r="P29" s="441">
        <f t="shared" si="2"/>
        <v>1</v>
      </c>
      <c r="Q29" s="290">
        <f t="shared" si="3"/>
        <v>0</v>
      </c>
      <c r="R29" s="747">
        <f t="shared" si="4"/>
        <v>0</v>
      </c>
      <c r="S29" s="747">
        <f t="shared" si="5"/>
        <v>0</v>
      </c>
      <c r="T29" s="164">
        <f t="shared" si="6"/>
        <v>20831400</v>
      </c>
      <c r="U29" s="165">
        <f t="shared" si="7"/>
        <v>1</v>
      </c>
      <c r="V29" s="166">
        <f t="shared" si="8"/>
        <v>0</v>
      </c>
    </row>
    <row r="30" spans="1:22" s="182" customFormat="1" ht="18.75" hidden="1" customHeight="1">
      <c r="A30" s="161" t="s">
        <v>1409</v>
      </c>
      <c r="B30" s="183" t="s">
        <v>1410</v>
      </c>
      <c r="C30" s="207">
        <v>1994</v>
      </c>
      <c r="D30" s="403" t="s">
        <v>1411</v>
      </c>
      <c r="E30" s="162">
        <v>1503</v>
      </c>
      <c r="F30" s="163"/>
      <c r="G30" s="449"/>
      <c r="H30" s="210">
        <v>600000</v>
      </c>
      <c r="I30" s="210"/>
      <c r="J30" s="166">
        <f t="shared" si="0"/>
        <v>600000</v>
      </c>
      <c r="K30" s="285">
        <v>600000</v>
      </c>
      <c r="L30" s="287">
        <v>0</v>
      </c>
      <c r="M30" s="371">
        <f t="shared" si="1"/>
        <v>1</v>
      </c>
      <c r="N30" s="285">
        <v>600000</v>
      </c>
      <c r="O30" s="287">
        <v>0</v>
      </c>
      <c r="P30" s="441">
        <f t="shared" si="2"/>
        <v>1</v>
      </c>
      <c r="Q30" s="290">
        <f t="shared" si="3"/>
        <v>0</v>
      </c>
      <c r="R30" s="747">
        <f t="shared" si="4"/>
        <v>0</v>
      </c>
      <c r="S30" s="747">
        <f t="shared" si="5"/>
        <v>0</v>
      </c>
      <c r="T30" s="164">
        <f t="shared" si="6"/>
        <v>600000</v>
      </c>
      <c r="U30" s="165">
        <f t="shared" si="7"/>
        <v>1</v>
      </c>
      <c r="V30" s="166">
        <f t="shared" si="8"/>
        <v>0</v>
      </c>
    </row>
    <row r="31" spans="1:22" s="182" customFormat="1" ht="18.75" hidden="1" customHeight="1">
      <c r="A31" s="161" t="s">
        <v>1429</v>
      </c>
      <c r="B31" s="183" t="s">
        <v>1430</v>
      </c>
      <c r="C31" s="207">
        <v>1994</v>
      </c>
      <c r="D31" s="403" t="s">
        <v>1431</v>
      </c>
      <c r="E31" s="162">
        <v>1504</v>
      </c>
      <c r="F31" s="163"/>
      <c r="G31" s="449"/>
      <c r="H31" s="210">
        <v>10800000</v>
      </c>
      <c r="I31" s="210">
        <v>237600</v>
      </c>
      <c r="J31" s="166">
        <f t="shared" si="0"/>
        <v>10562400</v>
      </c>
      <c r="K31" s="211">
        <v>10562400</v>
      </c>
      <c r="L31" s="288">
        <v>0</v>
      </c>
      <c r="M31" s="371">
        <f t="shared" si="1"/>
        <v>1</v>
      </c>
      <c r="N31" s="211">
        <v>10562400</v>
      </c>
      <c r="O31" s="288">
        <v>0</v>
      </c>
      <c r="P31" s="441">
        <f t="shared" si="2"/>
        <v>1</v>
      </c>
      <c r="Q31" s="290">
        <f t="shared" si="3"/>
        <v>0</v>
      </c>
      <c r="R31" s="747">
        <f t="shared" si="4"/>
        <v>0</v>
      </c>
      <c r="S31" s="747">
        <f t="shared" si="5"/>
        <v>0</v>
      </c>
      <c r="T31" s="164">
        <f t="shared" si="6"/>
        <v>10562400</v>
      </c>
      <c r="U31" s="165">
        <f t="shared" si="7"/>
        <v>1</v>
      </c>
      <c r="V31" s="166">
        <f t="shared" si="8"/>
        <v>0</v>
      </c>
    </row>
    <row r="32" spans="1:22" s="182" customFormat="1" ht="18.75" hidden="1" customHeight="1">
      <c r="A32" s="161" t="s">
        <v>1437</v>
      </c>
      <c r="B32" s="183" t="s">
        <v>1438</v>
      </c>
      <c r="C32" s="207">
        <v>1994</v>
      </c>
      <c r="D32" s="403" t="s">
        <v>1439</v>
      </c>
      <c r="E32" s="162">
        <v>1505</v>
      </c>
      <c r="F32" s="163"/>
      <c r="G32" s="449"/>
      <c r="H32" s="210">
        <v>1000000</v>
      </c>
      <c r="I32" s="210">
        <v>22000</v>
      </c>
      <c r="J32" s="166">
        <f>K32+L32</f>
        <v>978000</v>
      </c>
      <c r="K32" s="211">
        <v>978000</v>
      </c>
      <c r="L32" s="288">
        <v>0</v>
      </c>
      <c r="M32" s="371">
        <f t="shared" si="1"/>
        <v>1</v>
      </c>
      <c r="N32" s="211">
        <v>978000</v>
      </c>
      <c r="O32" s="288">
        <v>0</v>
      </c>
      <c r="P32" s="441">
        <f t="shared" si="2"/>
        <v>1</v>
      </c>
      <c r="Q32" s="290">
        <f t="shared" si="3"/>
        <v>0</v>
      </c>
      <c r="R32" s="747">
        <f t="shared" si="4"/>
        <v>0</v>
      </c>
      <c r="S32" s="747">
        <f t="shared" si="5"/>
        <v>0</v>
      </c>
      <c r="T32" s="164">
        <f t="shared" si="6"/>
        <v>978000</v>
      </c>
      <c r="U32" s="165">
        <f t="shared" si="7"/>
        <v>1</v>
      </c>
      <c r="V32" s="166">
        <f t="shared" si="8"/>
        <v>0</v>
      </c>
    </row>
    <row r="33" spans="1:22" s="182" customFormat="1" ht="18.75" hidden="1" customHeight="1">
      <c r="A33" s="161" t="s">
        <v>1463</v>
      </c>
      <c r="B33" s="183" t="s">
        <v>1464</v>
      </c>
      <c r="C33" s="207">
        <v>1994</v>
      </c>
      <c r="D33" s="403" t="s">
        <v>1559</v>
      </c>
      <c r="E33" s="162">
        <v>1506</v>
      </c>
      <c r="F33" s="163">
        <v>991506</v>
      </c>
      <c r="G33" s="449"/>
      <c r="H33" s="210">
        <v>761355.56</v>
      </c>
      <c r="I33" s="210"/>
      <c r="J33" s="166">
        <f t="shared" ref="J33:J47" si="9">K33+L33</f>
        <v>761355.56</v>
      </c>
      <c r="K33" s="211">
        <v>761355.56</v>
      </c>
      <c r="L33" s="288">
        <v>0</v>
      </c>
      <c r="M33" s="371">
        <f t="shared" si="1"/>
        <v>1</v>
      </c>
      <c r="N33" s="211">
        <v>761355.56</v>
      </c>
      <c r="O33" s="288">
        <v>0</v>
      </c>
      <c r="P33" s="441">
        <f t="shared" si="2"/>
        <v>1</v>
      </c>
      <c r="Q33" s="290">
        <f t="shared" si="3"/>
        <v>0</v>
      </c>
      <c r="R33" s="747">
        <f t="shared" si="4"/>
        <v>0</v>
      </c>
      <c r="S33" s="747">
        <f t="shared" si="5"/>
        <v>0</v>
      </c>
      <c r="T33" s="164">
        <f t="shared" si="6"/>
        <v>761355.56</v>
      </c>
      <c r="U33" s="165">
        <f t="shared" si="7"/>
        <v>1</v>
      </c>
      <c r="V33" s="166">
        <f t="shared" si="8"/>
        <v>0</v>
      </c>
    </row>
    <row r="34" spans="1:22" s="182" customFormat="1" ht="18.75" hidden="1" customHeight="1">
      <c r="A34" s="161" t="s">
        <v>1454</v>
      </c>
      <c r="B34" s="183" t="s">
        <v>1455</v>
      </c>
      <c r="C34" s="207">
        <v>1994</v>
      </c>
      <c r="D34" s="403" t="s">
        <v>1456</v>
      </c>
      <c r="E34" s="162">
        <v>1507</v>
      </c>
      <c r="F34" s="163"/>
      <c r="G34" s="449"/>
      <c r="H34" s="210">
        <v>380000</v>
      </c>
      <c r="I34" s="210"/>
      <c r="J34" s="166">
        <f t="shared" si="9"/>
        <v>380000</v>
      </c>
      <c r="K34" s="211">
        <v>380000</v>
      </c>
      <c r="L34" s="288">
        <v>0</v>
      </c>
      <c r="M34" s="371">
        <f t="shared" si="1"/>
        <v>1</v>
      </c>
      <c r="N34" s="211">
        <v>380000</v>
      </c>
      <c r="O34" s="288">
        <v>0</v>
      </c>
      <c r="P34" s="441">
        <f t="shared" si="2"/>
        <v>1</v>
      </c>
      <c r="Q34" s="290">
        <f t="shared" si="3"/>
        <v>0</v>
      </c>
      <c r="R34" s="747">
        <f t="shared" si="4"/>
        <v>0</v>
      </c>
      <c r="S34" s="747">
        <f t="shared" si="5"/>
        <v>0</v>
      </c>
      <c r="T34" s="164">
        <f t="shared" si="6"/>
        <v>380000</v>
      </c>
      <c r="U34" s="165">
        <f t="shared" si="7"/>
        <v>1</v>
      </c>
      <c r="V34" s="166">
        <f t="shared" si="8"/>
        <v>0</v>
      </c>
    </row>
    <row r="35" spans="1:22" s="182" customFormat="1" ht="18.75" hidden="1" customHeight="1">
      <c r="A35" s="161" t="s">
        <v>1424</v>
      </c>
      <c r="B35" s="183" t="s">
        <v>1563</v>
      </c>
      <c r="C35" s="207">
        <v>1994</v>
      </c>
      <c r="D35" s="403" t="s">
        <v>1564</v>
      </c>
      <c r="E35" s="162">
        <v>1508</v>
      </c>
      <c r="F35" s="163"/>
      <c r="G35" s="449"/>
      <c r="H35" s="210">
        <v>162000</v>
      </c>
      <c r="I35" s="210"/>
      <c r="J35" s="166">
        <f t="shared" si="9"/>
        <v>162000</v>
      </c>
      <c r="K35" s="211">
        <v>162000</v>
      </c>
      <c r="L35" s="288">
        <v>0</v>
      </c>
      <c r="M35" s="371">
        <f t="shared" si="1"/>
        <v>1</v>
      </c>
      <c r="N35" s="211">
        <v>162000</v>
      </c>
      <c r="O35" s="288">
        <v>0</v>
      </c>
      <c r="P35" s="441">
        <f t="shared" si="2"/>
        <v>1</v>
      </c>
      <c r="Q35" s="290">
        <f t="shared" si="3"/>
        <v>0</v>
      </c>
      <c r="R35" s="747">
        <f t="shared" si="4"/>
        <v>0</v>
      </c>
      <c r="S35" s="747">
        <f t="shared" si="5"/>
        <v>0</v>
      </c>
      <c r="T35" s="164">
        <f t="shared" si="6"/>
        <v>162000</v>
      </c>
      <c r="U35" s="165">
        <f t="shared" si="7"/>
        <v>1</v>
      </c>
      <c r="V35" s="166">
        <f t="shared" si="8"/>
        <v>0</v>
      </c>
    </row>
    <row r="36" spans="1:22" s="182" customFormat="1" ht="18.75" hidden="1" customHeight="1">
      <c r="A36" s="161" t="s">
        <v>1418</v>
      </c>
      <c r="B36" s="183" t="s">
        <v>1419</v>
      </c>
      <c r="C36" s="207">
        <v>1994</v>
      </c>
      <c r="D36" s="403" t="s">
        <v>1420</v>
      </c>
      <c r="E36" s="162">
        <v>1509</v>
      </c>
      <c r="F36" s="163"/>
      <c r="G36" s="449"/>
      <c r="H36" s="210">
        <v>1200000</v>
      </c>
      <c r="I36" s="210"/>
      <c r="J36" s="166">
        <f t="shared" si="9"/>
        <v>1200000</v>
      </c>
      <c r="K36" s="286">
        <v>1200000</v>
      </c>
      <c r="L36" s="289">
        <v>0</v>
      </c>
      <c r="M36" s="371">
        <f t="shared" si="1"/>
        <v>1</v>
      </c>
      <c r="N36" s="286">
        <v>1200000</v>
      </c>
      <c r="O36" s="289">
        <v>0</v>
      </c>
      <c r="P36" s="441">
        <f t="shared" si="2"/>
        <v>1</v>
      </c>
      <c r="Q36" s="290">
        <f t="shared" si="3"/>
        <v>0</v>
      </c>
      <c r="R36" s="747">
        <f t="shared" si="4"/>
        <v>0</v>
      </c>
      <c r="S36" s="747">
        <f t="shared" si="5"/>
        <v>0</v>
      </c>
      <c r="T36" s="164">
        <f t="shared" si="6"/>
        <v>1200000</v>
      </c>
      <c r="U36" s="165">
        <f t="shared" si="7"/>
        <v>1</v>
      </c>
      <c r="V36" s="166">
        <f t="shared" si="8"/>
        <v>0</v>
      </c>
    </row>
    <row r="37" spans="1:22" s="182" customFormat="1" ht="18.75" hidden="1" customHeight="1">
      <c r="A37" s="161" t="s">
        <v>1440</v>
      </c>
      <c r="B37" s="183" t="s">
        <v>1405</v>
      </c>
      <c r="C37" s="207">
        <v>1994</v>
      </c>
      <c r="D37" s="403" t="s">
        <v>1441</v>
      </c>
      <c r="E37" s="162">
        <v>1510</v>
      </c>
      <c r="F37" s="163"/>
      <c r="G37" s="449"/>
      <c r="H37" s="210">
        <v>224018.11</v>
      </c>
      <c r="I37" s="210"/>
      <c r="J37" s="166">
        <f t="shared" si="9"/>
        <v>224018.11</v>
      </c>
      <c r="K37" s="211">
        <v>224018.11</v>
      </c>
      <c r="L37" s="288">
        <v>0</v>
      </c>
      <c r="M37" s="371">
        <f t="shared" si="1"/>
        <v>1</v>
      </c>
      <c r="N37" s="211">
        <v>224018.11</v>
      </c>
      <c r="O37" s="288">
        <v>0</v>
      </c>
      <c r="P37" s="441">
        <f t="shared" si="2"/>
        <v>1</v>
      </c>
      <c r="Q37" s="290">
        <f t="shared" si="3"/>
        <v>0</v>
      </c>
      <c r="R37" s="747">
        <f t="shared" si="4"/>
        <v>0</v>
      </c>
      <c r="S37" s="747">
        <f t="shared" si="5"/>
        <v>0</v>
      </c>
      <c r="T37" s="164">
        <f t="shared" si="6"/>
        <v>224018.11</v>
      </c>
      <c r="U37" s="165">
        <f t="shared" si="7"/>
        <v>1</v>
      </c>
      <c r="V37" s="166">
        <f t="shared" si="8"/>
        <v>0</v>
      </c>
    </row>
    <row r="38" spans="1:22" s="182" customFormat="1" ht="18.75" hidden="1" customHeight="1">
      <c r="A38" s="161" t="s">
        <v>1463</v>
      </c>
      <c r="B38" s="183" t="s">
        <v>1464</v>
      </c>
      <c r="C38" s="207">
        <v>1994</v>
      </c>
      <c r="D38" s="403" t="s">
        <v>1559</v>
      </c>
      <c r="E38" s="162">
        <v>1516</v>
      </c>
      <c r="F38" s="163"/>
      <c r="G38" s="449"/>
      <c r="H38" s="210">
        <v>238644.44</v>
      </c>
      <c r="I38" s="210"/>
      <c r="J38" s="166">
        <f t="shared" si="9"/>
        <v>238644.44</v>
      </c>
      <c r="K38" s="211">
        <v>238644.44</v>
      </c>
      <c r="L38" s="288">
        <v>0</v>
      </c>
      <c r="M38" s="371">
        <f t="shared" si="1"/>
        <v>1</v>
      </c>
      <c r="N38" s="211">
        <v>238644.44</v>
      </c>
      <c r="O38" s="288">
        <v>0</v>
      </c>
      <c r="P38" s="441">
        <f t="shared" si="2"/>
        <v>1</v>
      </c>
      <c r="Q38" s="290">
        <f t="shared" si="3"/>
        <v>0</v>
      </c>
      <c r="R38" s="747">
        <f t="shared" si="4"/>
        <v>0</v>
      </c>
      <c r="S38" s="747">
        <f t="shared" si="5"/>
        <v>0</v>
      </c>
      <c r="T38" s="164">
        <f t="shared" si="6"/>
        <v>238644.44</v>
      </c>
      <c r="U38" s="165">
        <f t="shared" si="7"/>
        <v>1</v>
      </c>
      <c r="V38" s="166">
        <f t="shared" si="8"/>
        <v>0</v>
      </c>
    </row>
    <row r="39" spans="1:22" s="182" customFormat="1" ht="18.75" hidden="1" customHeight="1">
      <c r="A39" s="161" t="s">
        <v>506</v>
      </c>
      <c r="B39" s="183" t="s">
        <v>1402</v>
      </c>
      <c r="C39" s="207">
        <v>1994</v>
      </c>
      <c r="D39" s="403" t="s">
        <v>1408</v>
      </c>
      <c r="E39" s="162">
        <v>1534</v>
      </c>
      <c r="F39" s="163">
        <v>875005</v>
      </c>
      <c r="G39" s="449" t="s">
        <v>1399</v>
      </c>
      <c r="H39" s="210">
        <v>25000</v>
      </c>
      <c r="I39" s="210"/>
      <c r="J39" s="166">
        <f t="shared" si="9"/>
        <v>25000</v>
      </c>
      <c r="K39" s="286">
        <v>25000</v>
      </c>
      <c r="L39" s="289">
        <v>0</v>
      </c>
      <c r="M39" s="371">
        <f t="shared" si="1"/>
        <v>1</v>
      </c>
      <c r="N39" s="286">
        <v>25000</v>
      </c>
      <c r="O39" s="289">
        <v>0</v>
      </c>
      <c r="P39" s="441">
        <f t="shared" si="2"/>
        <v>1</v>
      </c>
      <c r="Q39" s="290">
        <f t="shared" si="3"/>
        <v>0</v>
      </c>
      <c r="R39" s="747">
        <f t="shared" si="4"/>
        <v>0</v>
      </c>
      <c r="S39" s="747">
        <f t="shared" si="5"/>
        <v>0</v>
      </c>
      <c r="T39" s="164">
        <f t="shared" si="6"/>
        <v>25000</v>
      </c>
      <c r="U39" s="165">
        <f t="shared" si="7"/>
        <v>1</v>
      </c>
      <c r="V39" s="166">
        <f t="shared" si="8"/>
        <v>0</v>
      </c>
    </row>
    <row r="40" spans="1:22" s="182" customFormat="1" ht="18.75" hidden="1" customHeight="1">
      <c r="A40" s="161" t="s">
        <v>1397</v>
      </c>
      <c r="B40" s="183" t="s">
        <v>1398</v>
      </c>
      <c r="C40" s="207">
        <v>1994</v>
      </c>
      <c r="D40" s="403" t="s">
        <v>1412</v>
      </c>
      <c r="E40" s="162">
        <v>1560</v>
      </c>
      <c r="F40" s="163"/>
      <c r="G40" s="449"/>
      <c r="H40" s="210">
        <v>2286671.12</v>
      </c>
      <c r="I40" s="210"/>
      <c r="J40" s="166">
        <f t="shared" si="9"/>
        <v>2286671.12</v>
      </c>
      <c r="K40" s="211">
        <v>2286671.12</v>
      </c>
      <c r="L40" s="288">
        <v>0</v>
      </c>
      <c r="M40" s="371">
        <f t="shared" si="1"/>
        <v>1</v>
      </c>
      <c r="N40" s="211">
        <v>2286671.12</v>
      </c>
      <c r="O40" s="288">
        <v>0</v>
      </c>
      <c r="P40" s="441">
        <f t="shared" si="2"/>
        <v>1</v>
      </c>
      <c r="Q40" s="290">
        <f t="shared" si="3"/>
        <v>0</v>
      </c>
      <c r="R40" s="747">
        <f t="shared" si="4"/>
        <v>0</v>
      </c>
      <c r="S40" s="747">
        <f t="shared" si="5"/>
        <v>0</v>
      </c>
      <c r="T40" s="164">
        <f t="shared" si="6"/>
        <v>2286671.12</v>
      </c>
      <c r="U40" s="165">
        <f t="shared" si="7"/>
        <v>1</v>
      </c>
      <c r="V40" s="166">
        <f t="shared" si="8"/>
        <v>0</v>
      </c>
    </row>
    <row r="41" spans="1:22" s="182" customFormat="1" ht="18.75" hidden="1" customHeight="1">
      <c r="A41" s="161" t="s">
        <v>1404</v>
      </c>
      <c r="B41" s="183" t="s">
        <v>1405</v>
      </c>
      <c r="C41" s="207">
        <v>1994</v>
      </c>
      <c r="D41" s="403" t="s">
        <v>1412</v>
      </c>
      <c r="E41" s="162">
        <v>1562</v>
      </c>
      <c r="F41" s="163">
        <v>760004</v>
      </c>
      <c r="G41" s="449" t="s">
        <v>1399</v>
      </c>
      <c r="H41" s="210">
        <v>3099927.51</v>
      </c>
      <c r="I41" s="210"/>
      <c r="J41" s="166">
        <f t="shared" si="9"/>
        <v>3099927.51</v>
      </c>
      <c r="K41" s="285">
        <v>3099927.51</v>
      </c>
      <c r="L41" s="287">
        <v>0</v>
      </c>
      <c r="M41" s="371">
        <f t="shared" si="1"/>
        <v>1</v>
      </c>
      <c r="N41" s="285">
        <v>3099927.51</v>
      </c>
      <c r="O41" s="287">
        <v>0</v>
      </c>
      <c r="P41" s="441">
        <f t="shared" si="2"/>
        <v>1</v>
      </c>
      <c r="Q41" s="290">
        <f t="shared" si="3"/>
        <v>0</v>
      </c>
      <c r="R41" s="747">
        <f t="shared" si="4"/>
        <v>0</v>
      </c>
      <c r="S41" s="747">
        <f t="shared" si="5"/>
        <v>0</v>
      </c>
      <c r="T41" s="164">
        <f t="shared" si="6"/>
        <v>3099927.51</v>
      </c>
      <c r="U41" s="165">
        <f t="shared" si="7"/>
        <v>1</v>
      </c>
      <c r="V41" s="166">
        <f t="shared" si="8"/>
        <v>0</v>
      </c>
    </row>
    <row r="42" spans="1:22" s="182" customFormat="1" ht="18.75" hidden="1" customHeight="1">
      <c r="A42" s="161" t="s">
        <v>1397</v>
      </c>
      <c r="B42" s="183" t="s">
        <v>1398</v>
      </c>
      <c r="C42" s="207">
        <v>1994</v>
      </c>
      <c r="D42" s="403" t="s">
        <v>1412</v>
      </c>
      <c r="E42" s="162">
        <v>1568</v>
      </c>
      <c r="F42" s="163">
        <v>991568</v>
      </c>
      <c r="G42" s="449" t="s">
        <v>1399</v>
      </c>
      <c r="H42" s="210">
        <v>1328.88</v>
      </c>
      <c r="I42" s="210"/>
      <c r="J42" s="166">
        <f t="shared" si="9"/>
        <v>1328.88</v>
      </c>
      <c r="K42" s="211">
        <v>1328.88</v>
      </c>
      <c r="L42" s="288">
        <v>0</v>
      </c>
      <c r="M42" s="371">
        <f t="shared" si="1"/>
        <v>1</v>
      </c>
      <c r="N42" s="211">
        <v>1328.88</v>
      </c>
      <c r="O42" s="288">
        <v>0</v>
      </c>
      <c r="P42" s="441">
        <f t="shared" si="2"/>
        <v>1</v>
      </c>
      <c r="Q42" s="290">
        <f t="shared" si="3"/>
        <v>0</v>
      </c>
      <c r="R42" s="747">
        <f t="shared" si="4"/>
        <v>0</v>
      </c>
      <c r="S42" s="747">
        <f t="shared" si="5"/>
        <v>0</v>
      </c>
      <c r="T42" s="164">
        <f t="shared" si="6"/>
        <v>1328.88</v>
      </c>
      <c r="U42" s="165">
        <f t="shared" si="7"/>
        <v>1</v>
      </c>
      <c r="V42" s="166">
        <f t="shared" si="8"/>
        <v>0</v>
      </c>
    </row>
    <row r="43" spans="1:22" s="182" customFormat="1" ht="18.75" hidden="1" customHeight="1">
      <c r="A43" s="161" t="s">
        <v>354</v>
      </c>
      <c r="B43" s="183" t="s">
        <v>1435</v>
      </c>
      <c r="C43" s="207">
        <v>1994</v>
      </c>
      <c r="D43" s="403" t="s">
        <v>1436</v>
      </c>
      <c r="E43" s="162">
        <v>1576</v>
      </c>
      <c r="F43" s="163"/>
      <c r="G43" s="449"/>
      <c r="H43" s="210">
        <v>0</v>
      </c>
      <c r="I43" s="210"/>
      <c r="J43" s="166">
        <f t="shared" si="9"/>
        <v>0</v>
      </c>
      <c r="K43" s="286">
        <v>0</v>
      </c>
      <c r="L43" s="289">
        <v>0</v>
      </c>
      <c r="M43" s="371" t="e">
        <f t="shared" si="1"/>
        <v>#DIV/0!</v>
      </c>
      <c r="N43" s="286">
        <v>0</v>
      </c>
      <c r="O43" s="289">
        <v>0</v>
      </c>
      <c r="P43" s="441" t="e">
        <f t="shared" si="2"/>
        <v>#DIV/0!</v>
      </c>
      <c r="Q43" s="290">
        <f t="shared" si="3"/>
        <v>0</v>
      </c>
      <c r="R43" s="747">
        <f t="shared" si="4"/>
        <v>0</v>
      </c>
      <c r="S43" s="747">
        <f t="shared" si="5"/>
        <v>0</v>
      </c>
      <c r="T43" s="164">
        <f t="shared" si="6"/>
        <v>0</v>
      </c>
      <c r="U43" s="165" t="e">
        <f t="shared" si="7"/>
        <v>#DIV/0!</v>
      </c>
      <c r="V43" s="166">
        <f t="shared" si="8"/>
        <v>0</v>
      </c>
    </row>
    <row r="44" spans="1:22" s="182" customFormat="1" ht="18.75" hidden="1" customHeight="1">
      <c r="A44" s="161" t="s">
        <v>1460</v>
      </c>
      <c r="B44" s="183" t="s">
        <v>1461</v>
      </c>
      <c r="C44" s="207">
        <v>1994</v>
      </c>
      <c r="D44" s="403" t="s">
        <v>1462</v>
      </c>
      <c r="E44" s="162">
        <v>1591</v>
      </c>
      <c r="F44" s="163"/>
      <c r="G44" s="449"/>
      <c r="H44" s="210">
        <v>250000</v>
      </c>
      <c r="I44" s="210"/>
      <c r="J44" s="166">
        <f t="shared" si="9"/>
        <v>250000</v>
      </c>
      <c r="K44" s="211">
        <v>250000</v>
      </c>
      <c r="L44" s="288">
        <v>0</v>
      </c>
      <c r="M44" s="371">
        <f t="shared" ref="M44:M49" si="10">(J44+I44)/H44</f>
        <v>1</v>
      </c>
      <c r="N44" s="211">
        <v>250000</v>
      </c>
      <c r="O44" s="288">
        <v>0</v>
      </c>
      <c r="P44" s="441">
        <f t="shared" si="2"/>
        <v>1</v>
      </c>
      <c r="Q44" s="290">
        <f t="shared" si="3"/>
        <v>0</v>
      </c>
      <c r="R44" s="747">
        <f t="shared" si="4"/>
        <v>0</v>
      </c>
      <c r="S44" s="747">
        <f t="shared" si="5"/>
        <v>0</v>
      </c>
      <c r="T44" s="164">
        <f t="shared" si="6"/>
        <v>250000</v>
      </c>
      <c r="U44" s="165">
        <f t="shared" si="7"/>
        <v>1</v>
      </c>
      <c r="V44" s="166">
        <f t="shared" si="8"/>
        <v>0</v>
      </c>
    </row>
    <row r="45" spans="1:22" s="182" customFormat="1" ht="18.75" hidden="1" customHeight="1">
      <c r="A45" s="161" t="s">
        <v>1437</v>
      </c>
      <c r="B45" s="183" t="s">
        <v>1402</v>
      </c>
      <c r="C45" s="207">
        <v>1994</v>
      </c>
      <c r="D45" s="403" t="s">
        <v>355</v>
      </c>
      <c r="E45" s="162">
        <v>1601</v>
      </c>
      <c r="F45" s="163"/>
      <c r="G45" s="449" t="s">
        <v>1399</v>
      </c>
      <c r="H45" s="210">
        <v>5000</v>
      </c>
      <c r="I45" s="210"/>
      <c r="J45" s="166">
        <f t="shared" si="9"/>
        <v>5000</v>
      </c>
      <c r="K45" s="286">
        <v>5000</v>
      </c>
      <c r="L45" s="289">
        <v>0</v>
      </c>
      <c r="M45" s="371">
        <f t="shared" si="10"/>
        <v>1</v>
      </c>
      <c r="N45" s="286">
        <v>5000</v>
      </c>
      <c r="O45" s="289">
        <v>0</v>
      </c>
      <c r="P45" s="441">
        <f t="shared" si="2"/>
        <v>1</v>
      </c>
      <c r="Q45" s="290">
        <f t="shared" si="3"/>
        <v>0</v>
      </c>
      <c r="R45" s="747">
        <f t="shared" si="4"/>
        <v>0</v>
      </c>
      <c r="S45" s="747">
        <f t="shared" si="5"/>
        <v>0</v>
      </c>
      <c r="T45" s="164">
        <f t="shared" si="6"/>
        <v>5000</v>
      </c>
      <c r="U45" s="165">
        <f t="shared" si="7"/>
        <v>1</v>
      </c>
      <c r="V45" s="166">
        <f t="shared" si="8"/>
        <v>0</v>
      </c>
    </row>
    <row r="46" spans="1:22" s="182" customFormat="1" ht="18.75" hidden="1" customHeight="1">
      <c r="A46" s="161" t="s">
        <v>1397</v>
      </c>
      <c r="B46" s="183" t="s">
        <v>1398</v>
      </c>
      <c r="C46" s="207">
        <v>1994</v>
      </c>
      <c r="D46" s="403" t="s">
        <v>1533</v>
      </c>
      <c r="E46" s="162">
        <v>1626</v>
      </c>
      <c r="F46" s="163"/>
      <c r="G46" s="449" t="s">
        <v>1399</v>
      </c>
      <c r="H46" s="210">
        <v>5000</v>
      </c>
      <c r="I46" s="210"/>
      <c r="J46" s="166">
        <f t="shared" si="9"/>
        <v>5000</v>
      </c>
      <c r="K46" s="211">
        <v>5000</v>
      </c>
      <c r="L46" s="288">
        <v>0</v>
      </c>
      <c r="M46" s="371">
        <f t="shared" si="10"/>
        <v>1</v>
      </c>
      <c r="N46" s="211">
        <v>5000</v>
      </c>
      <c r="O46" s="288">
        <v>0</v>
      </c>
      <c r="P46" s="441">
        <f t="shared" si="2"/>
        <v>1</v>
      </c>
      <c r="Q46" s="290">
        <f t="shared" si="3"/>
        <v>0</v>
      </c>
      <c r="R46" s="747">
        <f t="shared" si="4"/>
        <v>0</v>
      </c>
      <c r="S46" s="747">
        <f t="shared" si="5"/>
        <v>0</v>
      </c>
      <c r="T46" s="164">
        <f t="shared" si="6"/>
        <v>5000</v>
      </c>
      <c r="U46" s="165">
        <f t="shared" si="7"/>
        <v>1</v>
      </c>
      <c r="V46" s="166">
        <f t="shared" si="8"/>
        <v>0</v>
      </c>
    </row>
    <row r="47" spans="1:22" s="182" customFormat="1" ht="18.75" hidden="1" customHeight="1">
      <c r="A47" s="161" t="s">
        <v>1397</v>
      </c>
      <c r="B47" s="183" t="s">
        <v>1398</v>
      </c>
      <c r="C47" s="207">
        <v>1994</v>
      </c>
      <c r="D47" s="403" t="s">
        <v>1400</v>
      </c>
      <c r="E47" s="168" t="s">
        <v>330</v>
      </c>
      <c r="F47" s="163"/>
      <c r="G47" s="449" t="s">
        <v>1399</v>
      </c>
      <c r="H47" s="210">
        <v>17707000</v>
      </c>
      <c r="I47" s="210">
        <v>140000</v>
      </c>
      <c r="J47" s="166">
        <f t="shared" si="9"/>
        <v>17567000</v>
      </c>
      <c r="K47" s="211">
        <v>17567000</v>
      </c>
      <c r="L47" s="288">
        <v>0</v>
      </c>
      <c r="M47" s="371">
        <f t="shared" si="10"/>
        <v>1</v>
      </c>
      <c r="N47" s="211">
        <v>17567000</v>
      </c>
      <c r="O47" s="288">
        <v>0</v>
      </c>
      <c r="P47" s="441">
        <f t="shared" si="2"/>
        <v>1</v>
      </c>
      <c r="Q47" s="290">
        <f t="shared" si="3"/>
        <v>0</v>
      </c>
      <c r="R47" s="747">
        <f t="shared" si="4"/>
        <v>0</v>
      </c>
      <c r="S47" s="747">
        <f t="shared" si="5"/>
        <v>0</v>
      </c>
      <c r="T47" s="164">
        <f t="shared" si="6"/>
        <v>17567000</v>
      </c>
      <c r="U47" s="165">
        <f t="shared" si="7"/>
        <v>1</v>
      </c>
      <c r="V47" s="166">
        <f t="shared" si="8"/>
        <v>0</v>
      </c>
    </row>
    <row r="48" spans="1:22" s="182" customFormat="1" ht="18.75" customHeight="1" thickBot="1">
      <c r="A48" s="161" t="s">
        <v>1569</v>
      </c>
      <c r="B48" s="183"/>
      <c r="C48" s="207">
        <v>1994</v>
      </c>
      <c r="D48" s="405"/>
      <c r="E48" s="169"/>
      <c r="F48" s="176"/>
      <c r="G48" s="450"/>
      <c r="H48" s="348">
        <f>SUM(H9:H47)</f>
        <v>114920915.69</v>
      </c>
      <c r="I48" s="348">
        <f>SUM(I9:I47)</f>
        <v>1211990</v>
      </c>
      <c r="J48" s="347">
        <f>K48+L48</f>
        <v>113708925.69</v>
      </c>
      <c r="K48" s="306">
        <f>SUM(K9:K47)</f>
        <v>113708925.69</v>
      </c>
      <c r="L48" s="345">
        <f>SUM(L9:L47)</f>
        <v>0</v>
      </c>
      <c r="M48" s="408">
        <f t="shared" si="10"/>
        <v>1</v>
      </c>
      <c r="N48" s="306">
        <f>SUM(N9:N47)</f>
        <v>113708925.69</v>
      </c>
      <c r="O48" s="345">
        <f>SUM(O9:O47)</f>
        <v>0</v>
      </c>
      <c r="P48" s="453">
        <f t="shared" si="2"/>
        <v>1</v>
      </c>
      <c r="Q48" s="387">
        <f>SUM(Q9:Q47)</f>
        <v>0</v>
      </c>
      <c r="R48" s="747">
        <f t="shared" si="4"/>
        <v>0</v>
      </c>
      <c r="S48" s="748">
        <f t="shared" si="5"/>
        <v>0</v>
      </c>
      <c r="T48" s="196">
        <f t="shared" si="6"/>
        <v>113708925.69</v>
      </c>
      <c r="U48" s="346">
        <f t="shared" si="7"/>
        <v>1</v>
      </c>
      <c r="V48" s="347">
        <f>SUM(V9:V46)</f>
        <v>0</v>
      </c>
    </row>
    <row r="49" spans="1:22" s="434" customFormat="1" ht="18.95" customHeight="1" thickTop="1" thickBot="1">
      <c r="A49" s="172"/>
      <c r="B49" s="173"/>
      <c r="C49" s="174"/>
      <c r="D49" s="227" t="s">
        <v>467</v>
      </c>
      <c r="E49" s="512"/>
      <c r="F49" s="402"/>
      <c r="G49" s="305"/>
      <c r="H49" s="221">
        <f>SUM(H9:H47)</f>
        <v>114920915.69</v>
      </c>
      <c r="I49" s="222">
        <f>SUM(I9:I47)</f>
        <v>1211990</v>
      </c>
      <c r="J49" s="224">
        <f>SUM(J9:J47)</f>
        <v>113708925.69</v>
      </c>
      <c r="K49" s="225">
        <f>SUM(K9:K47)</f>
        <v>113708925.69</v>
      </c>
      <c r="L49" s="222">
        <f>SUM(L9:L47)</f>
        <v>0</v>
      </c>
      <c r="M49" s="263">
        <f t="shared" si="10"/>
        <v>1</v>
      </c>
      <c r="N49" s="225">
        <f>SUM(N9:N47)</f>
        <v>113708925.69</v>
      </c>
      <c r="O49" s="222">
        <f>SUM(O9:O47)</f>
        <v>0</v>
      </c>
      <c r="P49" s="442">
        <f t="shared" si="2"/>
        <v>1</v>
      </c>
      <c r="Q49" s="307">
        <f>SUM(Q9:Q47)</f>
        <v>0</v>
      </c>
      <c r="R49" s="221">
        <f>SUM(R9:R47)</f>
        <v>0</v>
      </c>
      <c r="S49" s="292">
        <f t="shared" si="5"/>
        <v>0</v>
      </c>
      <c r="T49" s="222">
        <f>SUM(T9:T47)</f>
        <v>113708925.69</v>
      </c>
      <c r="U49" s="175">
        <f t="shared" si="7"/>
        <v>1</v>
      </c>
      <c r="V49" s="224">
        <f>SUM(V9:V47)</f>
        <v>0</v>
      </c>
    </row>
    <row r="50" spans="1:22" s="182" customFormat="1" ht="18.95" customHeight="1" thickTop="1">
      <c r="A50" s="1108" t="s">
        <v>1466</v>
      </c>
      <c r="B50" s="1109"/>
      <c r="C50" s="171"/>
      <c r="D50" s="410"/>
      <c r="E50" s="411"/>
      <c r="F50" s="412"/>
      <c r="G50" s="413"/>
      <c r="H50" s="413"/>
      <c r="I50" s="413"/>
      <c r="J50" s="413"/>
      <c r="K50" s="423"/>
      <c r="L50" s="423"/>
      <c r="M50" s="185"/>
      <c r="N50" s="423"/>
      <c r="O50" s="423"/>
      <c r="P50" s="423"/>
      <c r="Q50" s="424"/>
      <c r="R50" s="424"/>
      <c r="S50" s="293">
        <f t="shared" si="5"/>
        <v>0</v>
      </c>
      <c r="T50" s="425"/>
      <c r="U50" s="185"/>
      <c r="V50" s="186"/>
    </row>
    <row r="51" spans="1:22" s="182" customFormat="1" ht="12.75" hidden="1" customHeight="1">
      <c r="A51" s="161" t="s">
        <v>1467</v>
      </c>
      <c r="B51" s="183" t="s">
        <v>1435</v>
      </c>
      <c r="C51" s="207">
        <v>1995</v>
      </c>
      <c r="D51" s="404" t="s">
        <v>1468</v>
      </c>
      <c r="E51" s="162">
        <v>1569</v>
      </c>
      <c r="F51" s="163"/>
      <c r="G51" s="449" t="s">
        <v>1399</v>
      </c>
      <c r="H51" s="210">
        <v>747600</v>
      </c>
      <c r="I51" s="210"/>
      <c r="J51" s="166">
        <f>K51+L51</f>
        <v>747600</v>
      </c>
      <c r="K51" s="211">
        <v>747600</v>
      </c>
      <c r="L51" s="288">
        <v>0</v>
      </c>
      <c r="M51" s="371">
        <f>J51/H51</f>
        <v>1</v>
      </c>
      <c r="N51" s="211">
        <v>747600</v>
      </c>
      <c r="O51" s="288">
        <v>0</v>
      </c>
      <c r="P51" s="441">
        <f>N51/(H51-I51)</f>
        <v>1</v>
      </c>
      <c r="Q51" s="290">
        <f>O51-L51</f>
        <v>0</v>
      </c>
      <c r="R51" s="747">
        <f>N51-K51</f>
        <v>0</v>
      </c>
      <c r="S51" s="747">
        <f t="shared" si="5"/>
        <v>0</v>
      </c>
      <c r="T51" s="164">
        <f>N51+O51</f>
        <v>747600</v>
      </c>
      <c r="U51" s="165">
        <f>(I51+T51)/H51</f>
        <v>1</v>
      </c>
      <c r="V51" s="166">
        <f>H51-I51-T51</f>
        <v>0</v>
      </c>
    </row>
    <row r="52" spans="1:22" s="182" customFormat="1" ht="18.95" customHeight="1" thickBot="1">
      <c r="A52" s="161" t="s">
        <v>1569</v>
      </c>
      <c r="B52" s="183"/>
      <c r="C52" s="207">
        <v>1995</v>
      </c>
      <c r="D52" s="405"/>
      <c r="E52" s="169"/>
      <c r="F52" s="176"/>
      <c r="G52" s="184"/>
      <c r="H52" s="348">
        <v>747600</v>
      </c>
      <c r="I52" s="348"/>
      <c r="J52" s="347">
        <v>747600</v>
      </c>
      <c r="K52" s="306">
        <v>747600</v>
      </c>
      <c r="L52" s="740">
        <v>0</v>
      </c>
      <c r="M52" s="408">
        <v>1</v>
      </c>
      <c r="N52" s="306">
        <v>747600</v>
      </c>
      <c r="O52" s="345">
        <v>0</v>
      </c>
      <c r="P52" s="453">
        <v>1</v>
      </c>
      <c r="Q52" s="387">
        <v>0</v>
      </c>
      <c r="R52" s="747">
        <f>N52-K52</f>
        <v>0</v>
      </c>
      <c r="S52" s="747">
        <f t="shared" si="5"/>
        <v>0</v>
      </c>
      <c r="T52" s="196">
        <f>N52+O52</f>
        <v>747600</v>
      </c>
      <c r="U52" s="346">
        <f>(I52+T52)/H52</f>
        <v>1</v>
      </c>
      <c r="V52" s="347">
        <f>SUM(V13:V50)</f>
        <v>0</v>
      </c>
    </row>
    <row r="53" spans="1:22" s="434" customFormat="1" ht="18.95" customHeight="1" thickTop="1" thickBot="1">
      <c r="A53" s="178"/>
      <c r="B53" s="179"/>
      <c r="C53" s="180"/>
      <c r="D53" s="227" t="s">
        <v>466</v>
      </c>
      <c r="E53" s="512"/>
      <c r="F53" s="402"/>
      <c r="G53" s="305"/>
      <c r="H53" s="221">
        <f>SUM(H51)</f>
        <v>747600</v>
      </c>
      <c r="I53" s="222"/>
      <c r="J53" s="224">
        <f>SUM(J51)</f>
        <v>747600</v>
      </c>
      <c r="K53" s="225">
        <f>SUM(K51)</f>
        <v>747600</v>
      </c>
      <c r="L53" s="222">
        <f>SUM(L51)</f>
        <v>0</v>
      </c>
      <c r="M53" s="351">
        <f>+J53/H53</f>
        <v>1</v>
      </c>
      <c r="N53" s="225">
        <f>SUM(N51)</f>
        <v>747600</v>
      </c>
      <c r="O53" s="222">
        <f>SUM(O51)</f>
        <v>0</v>
      </c>
      <c r="P53" s="442">
        <f>N53/(H53-I53)</f>
        <v>1</v>
      </c>
      <c r="Q53" s="307">
        <f>SUM(Q51)</f>
        <v>0</v>
      </c>
      <c r="R53" s="222">
        <f>SUM(R51)</f>
        <v>0</v>
      </c>
      <c r="S53" s="292">
        <f t="shared" si="5"/>
        <v>0</v>
      </c>
      <c r="T53" s="222">
        <f>SUM(T51)</f>
        <v>747600</v>
      </c>
      <c r="U53" s="175">
        <f>(I53+T53)/H53</f>
        <v>1</v>
      </c>
      <c r="V53" s="224">
        <f>SUM(V51)</f>
        <v>0</v>
      </c>
    </row>
    <row r="54" spans="1:22" s="182" customFormat="1" ht="18.95" customHeight="1" thickTop="1">
      <c r="A54" s="1108" t="s">
        <v>1469</v>
      </c>
      <c r="B54" s="1109"/>
      <c r="D54" s="415"/>
      <c r="E54" s="416"/>
      <c r="F54" s="417"/>
      <c r="G54" s="413"/>
      <c r="H54" s="418"/>
      <c r="I54" s="419"/>
      <c r="J54" s="418"/>
      <c r="K54" s="418"/>
      <c r="L54" s="418"/>
      <c r="M54" s="420"/>
      <c r="N54" s="418"/>
      <c r="O54" s="418"/>
      <c r="P54" s="418"/>
      <c r="Q54" s="421"/>
      <c r="R54" s="421"/>
      <c r="S54" s="293"/>
      <c r="T54" s="421"/>
      <c r="U54" s="420"/>
      <c r="V54" s="422"/>
    </row>
    <row r="55" spans="1:22" s="182" customFormat="1" ht="18.75" hidden="1" customHeight="1">
      <c r="A55" s="161" t="s">
        <v>1397</v>
      </c>
      <c r="B55" s="183" t="s">
        <v>1398</v>
      </c>
      <c r="C55" s="207">
        <v>1996</v>
      </c>
      <c r="D55" s="403" t="s">
        <v>1476</v>
      </c>
      <c r="E55" s="162">
        <v>1795</v>
      </c>
      <c r="F55" s="163">
        <v>991795</v>
      </c>
      <c r="G55" s="449" t="s">
        <v>1399</v>
      </c>
      <c r="H55" s="210">
        <v>96116.79</v>
      </c>
      <c r="I55" s="210"/>
      <c r="J55" s="166">
        <f t="shared" ref="J55:J72" si="11">K55+L55</f>
        <v>96116.79</v>
      </c>
      <c r="K55" s="211">
        <v>96116.79</v>
      </c>
      <c r="L55" s="288">
        <v>0</v>
      </c>
      <c r="M55" s="371">
        <f t="shared" ref="M55:M70" si="12">J55/H55</f>
        <v>1</v>
      </c>
      <c r="N55" s="211">
        <v>96116.79</v>
      </c>
      <c r="O55" s="288">
        <v>0</v>
      </c>
      <c r="P55" s="441">
        <f t="shared" ref="P55:P71" si="13">N55/(H55-I55)</f>
        <v>1</v>
      </c>
      <c r="Q55" s="290">
        <f t="shared" ref="Q55:Q71" si="14">O55-L55</f>
        <v>0</v>
      </c>
      <c r="R55" s="747">
        <f t="shared" ref="R55:R72" si="15">N55-K55</f>
        <v>0</v>
      </c>
      <c r="S55" s="747">
        <f t="shared" ref="S55:S71" si="16">T55-J55</f>
        <v>0</v>
      </c>
      <c r="T55" s="164">
        <f t="shared" ref="T55:T71" si="17">N55+O55</f>
        <v>96116.79</v>
      </c>
      <c r="U55" s="165">
        <f t="shared" ref="U55:U71" si="18">(I55+T55)/H55</f>
        <v>1</v>
      </c>
      <c r="V55" s="166">
        <f t="shared" ref="V55:V71" si="19">H55-I55-T55</f>
        <v>0</v>
      </c>
    </row>
    <row r="56" spans="1:22" s="182" customFormat="1" ht="18.95" hidden="1" customHeight="1">
      <c r="A56" s="161" t="s">
        <v>1471</v>
      </c>
      <c r="B56" s="183" t="s">
        <v>1458</v>
      </c>
      <c r="C56" s="207">
        <v>1996</v>
      </c>
      <c r="D56" s="403" t="s">
        <v>1472</v>
      </c>
      <c r="E56" s="162">
        <v>1767</v>
      </c>
      <c r="F56" s="163">
        <v>990008</v>
      </c>
      <c r="G56" s="449"/>
      <c r="H56" s="210">
        <v>4330000</v>
      </c>
      <c r="I56" s="210"/>
      <c r="J56" s="166">
        <f t="shared" si="11"/>
        <v>4330000</v>
      </c>
      <c r="K56" s="211">
        <v>4330000</v>
      </c>
      <c r="L56" s="288">
        <v>0</v>
      </c>
      <c r="M56" s="371">
        <f t="shared" si="12"/>
        <v>1</v>
      </c>
      <c r="N56" s="211">
        <v>4330000</v>
      </c>
      <c r="O56" s="288">
        <v>0</v>
      </c>
      <c r="P56" s="441">
        <f t="shared" si="13"/>
        <v>1</v>
      </c>
      <c r="Q56" s="290">
        <f t="shared" si="14"/>
        <v>0</v>
      </c>
      <c r="R56" s="747">
        <f t="shared" si="15"/>
        <v>0</v>
      </c>
      <c r="S56" s="747">
        <f t="shared" si="16"/>
        <v>0</v>
      </c>
      <c r="T56" s="164">
        <f t="shared" si="17"/>
        <v>4330000</v>
      </c>
      <c r="U56" s="165">
        <f t="shared" si="18"/>
        <v>1</v>
      </c>
      <c r="V56" s="166">
        <f t="shared" si="19"/>
        <v>0</v>
      </c>
    </row>
    <row r="57" spans="1:22" s="182" customFormat="1" ht="18.75" hidden="1" customHeight="1">
      <c r="A57" s="161" t="s">
        <v>1488</v>
      </c>
      <c r="B57" s="364" t="s">
        <v>1489</v>
      </c>
      <c r="C57" s="207">
        <v>1996</v>
      </c>
      <c r="D57" s="403" t="s">
        <v>1490</v>
      </c>
      <c r="E57" s="162">
        <v>1700</v>
      </c>
      <c r="F57" s="163">
        <v>990001</v>
      </c>
      <c r="G57" s="449"/>
      <c r="H57" s="210">
        <v>10430000</v>
      </c>
      <c r="I57" s="210">
        <v>82000</v>
      </c>
      <c r="J57" s="166">
        <f t="shared" si="11"/>
        <v>10348000</v>
      </c>
      <c r="K57" s="211">
        <v>10348000</v>
      </c>
      <c r="L57" s="288">
        <v>0</v>
      </c>
      <c r="M57" s="371">
        <f>(J57+I57)/H57</f>
        <v>1</v>
      </c>
      <c r="N57" s="211">
        <v>10348000</v>
      </c>
      <c r="O57" s="288">
        <v>0</v>
      </c>
      <c r="P57" s="441">
        <f t="shared" si="13"/>
        <v>1</v>
      </c>
      <c r="Q57" s="290">
        <f t="shared" si="14"/>
        <v>0</v>
      </c>
      <c r="R57" s="747">
        <f t="shared" si="15"/>
        <v>0</v>
      </c>
      <c r="S57" s="747">
        <f t="shared" si="16"/>
        <v>0</v>
      </c>
      <c r="T57" s="164">
        <f t="shared" si="17"/>
        <v>10348000</v>
      </c>
      <c r="U57" s="165">
        <f t="shared" si="18"/>
        <v>1</v>
      </c>
      <c r="V57" s="166">
        <f t="shared" si="19"/>
        <v>0</v>
      </c>
    </row>
    <row r="58" spans="1:22" s="182" customFormat="1" ht="18.75" hidden="1" customHeight="1">
      <c r="A58" s="161" t="s">
        <v>1488</v>
      </c>
      <c r="B58" s="364" t="s">
        <v>1489</v>
      </c>
      <c r="C58" s="207">
        <v>1996</v>
      </c>
      <c r="D58" s="404" t="s">
        <v>1494</v>
      </c>
      <c r="E58" s="343">
        <v>1757</v>
      </c>
      <c r="F58" s="344">
        <v>990002</v>
      </c>
      <c r="G58" s="449"/>
      <c r="H58" s="215">
        <v>4510000</v>
      </c>
      <c r="I58" s="215"/>
      <c r="J58" s="166">
        <f t="shared" si="11"/>
        <v>4510000</v>
      </c>
      <c r="K58" s="308">
        <v>4510000</v>
      </c>
      <c r="L58" s="385">
        <v>0</v>
      </c>
      <c r="M58" s="371">
        <f t="shared" si="12"/>
        <v>1</v>
      </c>
      <c r="N58" s="308">
        <v>4510000</v>
      </c>
      <c r="O58" s="385">
        <v>0</v>
      </c>
      <c r="P58" s="441">
        <f t="shared" si="13"/>
        <v>1</v>
      </c>
      <c r="Q58" s="290">
        <f t="shared" si="14"/>
        <v>0</v>
      </c>
      <c r="R58" s="747">
        <f t="shared" si="15"/>
        <v>0</v>
      </c>
      <c r="S58" s="747">
        <f t="shared" si="16"/>
        <v>0</v>
      </c>
      <c r="T58" s="164">
        <f t="shared" si="17"/>
        <v>4510000</v>
      </c>
      <c r="U58" s="165">
        <f t="shared" si="18"/>
        <v>1</v>
      </c>
      <c r="V58" s="166">
        <f t="shared" si="19"/>
        <v>0</v>
      </c>
    </row>
    <row r="59" spans="1:22" s="182" customFormat="1" ht="18.75" hidden="1" customHeight="1">
      <c r="A59" s="161" t="s">
        <v>1478</v>
      </c>
      <c r="B59" s="183" t="s">
        <v>1479</v>
      </c>
      <c r="C59" s="207">
        <v>1996</v>
      </c>
      <c r="D59" s="403" t="s">
        <v>1481</v>
      </c>
      <c r="E59" s="162">
        <v>1758</v>
      </c>
      <c r="F59" s="163">
        <v>198808</v>
      </c>
      <c r="G59" s="449" t="s">
        <v>1399</v>
      </c>
      <c r="H59" s="210">
        <v>3600000</v>
      </c>
      <c r="I59" s="210">
        <v>27800</v>
      </c>
      <c r="J59" s="166">
        <f t="shared" si="11"/>
        <v>3572200</v>
      </c>
      <c r="K59" s="211">
        <v>3572200</v>
      </c>
      <c r="L59" s="288">
        <v>0</v>
      </c>
      <c r="M59" s="371">
        <f>(J59+I59)/H59</f>
        <v>1</v>
      </c>
      <c r="N59" s="211">
        <v>3572200</v>
      </c>
      <c r="O59" s="288">
        <v>0</v>
      </c>
      <c r="P59" s="441">
        <f t="shared" si="13"/>
        <v>1</v>
      </c>
      <c r="Q59" s="290">
        <f t="shared" si="14"/>
        <v>0</v>
      </c>
      <c r="R59" s="747">
        <f t="shared" si="15"/>
        <v>0</v>
      </c>
      <c r="S59" s="747">
        <f t="shared" si="16"/>
        <v>0</v>
      </c>
      <c r="T59" s="164">
        <f t="shared" si="17"/>
        <v>3572200</v>
      </c>
      <c r="U59" s="165">
        <f t="shared" si="18"/>
        <v>1</v>
      </c>
      <c r="V59" s="166">
        <f t="shared" si="19"/>
        <v>0</v>
      </c>
    </row>
    <row r="60" spans="1:22" s="182" customFormat="1" ht="18.75" hidden="1" customHeight="1">
      <c r="A60" s="161" t="s">
        <v>1454</v>
      </c>
      <c r="B60" s="183" t="s">
        <v>1455</v>
      </c>
      <c r="C60" s="207">
        <v>1996</v>
      </c>
      <c r="D60" s="403" t="s">
        <v>1475</v>
      </c>
      <c r="E60" s="162">
        <v>1760</v>
      </c>
      <c r="F60" s="163">
        <v>990004</v>
      </c>
      <c r="G60" s="449"/>
      <c r="H60" s="210">
        <v>2542440.2400000002</v>
      </c>
      <c r="I60" s="210"/>
      <c r="J60" s="166">
        <f t="shared" si="11"/>
        <v>2542440.2400000002</v>
      </c>
      <c r="K60" s="211">
        <v>2542440.2400000002</v>
      </c>
      <c r="L60" s="288">
        <v>0</v>
      </c>
      <c r="M60" s="371">
        <f t="shared" si="12"/>
        <v>1</v>
      </c>
      <c r="N60" s="211">
        <v>2542440.2400000002</v>
      </c>
      <c r="O60" s="288">
        <v>0</v>
      </c>
      <c r="P60" s="441">
        <f t="shared" si="13"/>
        <v>1</v>
      </c>
      <c r="Q60" s="290">
        <f t="shared" si="14"/>
        <v>0</v>
      </c>
      <c r="R60" s="747">
        <f t="shared" si="15"/>
        <v>0</v>
      </c>
      <c r="S60" s="747">
        <f t="shared" si="16"/>
        <v>0</v>
      </c>
      <c r="T60" s="164">
        <f t="shared" si="17"/>
        <v>2542440.2400000002</v>
      </c>
      <c r="U60" s="165">
        <f t="shared" si="18"/>
        <v>1</v>
      </c>
      <c r="V60" s="166">
        <f t="shared" si="19"/>
        <v>0</v>
      </c>
    </row>
    <row r="61" spans="1:22" s="182" customFormat="1" ht="18.75" hidden="1" customHeight="1">
      <c r="A61" s="161" t="s">
        <v>1484</v>
      </c>
      <c r="B61" s="183" t="s">
        <v>1485</v>
      </c>
      <c r="C61" s="207">
        <v>1996</v>
      </c>
      <c r="D61" s="403" t="s">
        <v>1486</v>
      </c>
      <c r="E61" s="162">
        <v>1761</v>
      </c>
      <c r="F61" s="163">
        <v>895000</v>
      </c>
      <c r="G61" s="449" t="s">
        <v>1399</v>
      </c>
      <c r="H61" s="210">
        <v>270000</v>
      </c>
      <c r="I61" s="210"/>
      <c r="J61" s="166">
        <f t="shared" si="11"/>
        <v>270000</v>
      </c>
      <c r="K61" s="211">
        <v>270000</v>
      </c>
      <c r="L61" s="288">
        <v>0</v>
      </c>
      <c r="M61" s="371">
        <f t="shared" si="12"/>
        <v>1</v>
      </c>
      <c r="N61" s="211">
        <v>270000</v>
      </c>
      <c r="O61" s="288">
        <v>0</v>
      </c>
      <c r="P61" s="441">
        <f t="shared" si="13"/>
        <v>1</v>
      </c>
      <c r="Q61" s="290">
        <f t="shared" si="14"/>
        <v>0</v>
      </c>
      <c r="R61" s="747">
        <f t="shared" si="15"/>
        <v>0</v>
      </c>
      <c r="S61" s="747">
        <f t="shared" si="16"/>
        <v>0</v>
      </c>
      <c r="T61" s="164">
        <f t="shared" si="17"/>
        <v>270000</v>
      </c>
      <c r="U61" s="165">
        <f t="shared" si="18"/>
        <v>1</v>
      </c>
      <c r="V61" s="166">
        <f t="shared" si="19"/>
        <v>0</v>
      </c>
    </row>
    <row r="62" spans="1:22" s="182" customFormat="1" ht="18.75" hidden="1" customHeight="1">
      <c r="A62" s="161" t="s">
        <v>1484</v>
      </c>
      <c r="B62" s="183" t="s">
        <v>1485</v>
      </c>
      <c r="C62" s="207">
        <v>1996</v>
      </c>
      <c r="D62" s="403" t="s">
        <v>1476</v>
      </c>
      <c r="E62" s="162">
        <v>1762</v>
      </c>
      <c r="F62" s="163">
        <v>895001</v>
      </c>
      <c r="G62" s="449" t="s">
        <v>1399</v>
      </c>
      <c r="H62" s="210">
        <v>1050000</v>
      </c>
      <c r="I62" s="210"/>
      <c r="J62" s="166">
        <f t="shared" si="11"/>
        <v>1050000</v>
      </c>
      <c r="K62" s="211">
        <v>1050000</v>
      </c>
      <c r="L62" s="288">
        <v>0</v>
      </c>
      <c r="M62" s="371">
        <f t="shared" si="12"/>
        <v>1</v>
      </c>
      <c r="N62" s="211">
        <v>1050000</v>
      </c>
      <c r="O62" s="288">
        <v>0</v>
      </c>
      <c r="P62" s="441">
        <f t="shared" si="13"/>
        <v>1</v>
      </c>
      <c r="Q62" s="290">
        <f t="shared" si="14"/>
        <v>0</v>
      </c>
      <c r="R62" s="747">
        <f t="shared" si="15"/>
        <v>0</v>
      </c>
      <c r="S62" s="747">
        <f t="shared" si="16"/>
        <v>0</v>
      </c>
      <c r="T62" s="164">
        <f t="shared" si="17"/>
        <v>1050000</v>
      </c>
      <c r="U62" s="165">
        <f t="shared" si="18"/>
        <v>1</v>
      </c>
      <c r="V62" s="166">
        <f t="shared" si="19"/>
        <v>0</v>
      </c>
    </row>
    <row r="63" spans="1:22" s="182" customFormat="1" ht="18.75" hidden="1" customHeight="1">
      <c r="A63" s="161" t="s">
        <v>1446</v>
      </c>
      <c r="B63" s="183" t="s">
        <v>1465</v>
      </c>
      <c r="C63" s="207">
        <v>1996</v>
      </c>
      <c r="D63" s="403" t="s">
        <v>1477</v>
      </c>
      <c r="E63" s="162">
        <v>1763</v>
      </c>
      <c r="F63" s="163">
        <v>198206</v>
      </c>
      <c r="G63" s="449" t="s">
        <v>1399</v>
      </c>
      <c r="H63" s="210">
        <v>1224018.31</v>
      </c>
      <c r="I63" s="210"/>
      <c r="J63" s="166">
        <f t="shared" si="11"/>
        <v>1224018.26</v>
      </c>
      <c r="K63" s="211">
        <v>1224018.26</v>
      </c>
      <c r="L63" s="288">
        <v>0</v>
      </c>
      <c r="M63" s="371">
        <f t="shared" si="12"/>
        <v>0.99999995915093787</v>
      </c>
      <c r="N63" s="211">
        <v>1224018.26</v>
      </c>
      <c r="O63" s="288">
        <v>0</v>
      </c>
      <c r="P63" s="441">
        <f t="shared" si="13"/>
        <v>0.99999995915093787</v>
      </c>
      <c r="Q63" s="290">
        <f t="shared" si="14"/>
        <v>0</v>
      </c>
      <c r="R63" s="747">
        <f t="shared" si="15"/>
        <v>0</v>
      </c>
      <c r="S63" s="747">
        <f t="shared" si="16"/>
        <v>0</v>
      </c>
      <c r="T63" s="164">
        <f t="shared" si="17"/>
        <v>1224018.26</v>
      </c>
      <c r="U63" s="165">
        <f t="shared" si="18"/>
        <v>0.99999995915093787</v>
      </c>
      <c r="V63" s="166">
        <f t="shared" si="19"/>
        <v>5.0000000046566129E-2</v>
      </c>
    </row>
    <row r="64" spans="1:22" s="182" customFormat="1" ht="18.75" hidden="1" customHeight="1">
      <c r="A64" s="161" t="s">
        <v>1432</v>
      </c>
      <c r="B64" s="183" t="s">
        <v>1433</v>
      </c>
      <c r="C64" s="207">
        <v>1996</v>
      </c>
      <c r="D64" s="403" t="s">
        <v>1414</v>
      </c>
      <c r="E64" s="162">
        <v>1768</v>
      </c>
      <c r="F64" s="163">
        <v>888800</v>
      </c>
      <c r="G64" s="449" t="s">
        <v>1399</v>
      </c>
      <c r="H64" s="210">
        <v>1400000</v>
      </c>
      <c r="I64" s="210"/>
      <c r="J64" s="166">
        <f t="shared" si="11"/>
        <v>1400000</v>
      </c>
      <c r="K64" s="211">
        <v>1400000</v>
      </c>
      <c r="L64" s="288">
        <v>0</v>
      </c>
      <c r="M64" s="371">
        <f t="shared" si="12"/>
        <v>1</v>
      </c>
      <c r="N64" s="211">
        <v>1400000</v>
      </c>
      <c r="O64" s="288">
        <v>0</v>
      </c>
      <c r="P64" s="441">
        <f t="shared" si="13"/>
        <v>1</v>
      </c>
      <c r="Q64" s="290">
        <f t="shared" si="14"/>
        <v>0</v>
      </c>
      <c r="R64" s="747">
        <f t="shared" si="15"/>
        <v>0</v>
      </c>
      <c r="S64" s="747">
        <f t="shared" si="16"/>
        <v>0</v>
      </c>
      <c r="T64" s="164">
        <f t="shared" si="17"/>
        <v>1400000</v>
      </c>
      <c r="U64" s="165">
        <f t="shared" si="18"/>
        <v>1</v>
      </c>
      <c r="V64" s="166">
        <f t="shared" si="19"/>
        <v>0</v>
      </c>
    </row>
    <row r="65" spans="1:22" s="182" customFormat="1" ht="18.75" hidden="1" customHeight="1">
      <c r="A65" s="161" t="s">
        <v>1432</v>
      </c>
      <c r="B65" s="183" t="s">
        <v>1433</v>
      </c>
      <c r="C65" s="207">
        <v>1996</v>
      </c>
      <c r="D65" s="403" t="s">
        <v>1495</v>
      </c>
      <c r="E65" s="162">
        <v>1769</v>
      </c>
      <c r="F65" s="163">
        <v>888810</v>
      </c>
      <c r="G65" s="449" t="s">
        <v>1399</v>
      </c>
      <c r="H65" s="210">
        <v>1800000</v>
      </c>
      <c r="I65" s="210"/>
      <c r="J65" s="166">
        <f t="shared" si="11"/>
        <v>1800000</v>
      </c>
      <c r="K65" s="211">
        <v>1800000</v>
      </c>
      <c r="L65" s="288">
        <v>0</v>
      </c>
      <c r="M65" s="371">
        <f t="shared" si="12"/>
        <v>1</v>
      </c>
      <c r="N65" s="211">
        <v>1800000</v>
      </c>
      <c r="O65" s="288">
        <v>0</v>
      </c>
      <c r="P65" s="441">
        <f t="shared" si="13"/>
        <v>1</v>
      </c>
      <c r="Q65" s="290">
        <f t="shared" si="14"/>
        <v>0</v>
      </c>
      <c r="R65" s="747">
        <f t="shared" si="15"/>
        <v>0</v>
      </c>
      <c r="S65" s="747">
        <f t="shared" si="16"/>
        <v>0</v>
      </c>
      <c r="T65" s="164">
        <f t="shared" si="17"/>
        <v>1800000</v>
      </c>
      <c r="U65" s="165">
        <f t="shared" si="18"/>
        <v>1</v>
      </c>
      <c r="V65" s="166">
        <f t="shared" si="19"/>
        <v>0</v>
      </c>
    </row>
    <row r="66" spans="1:22" s="182" customFormat="1" ht="18.75" hidden="1" customHeight="1">
      <c r="A66" s="161" t="s">
        <v>1501</v>
      </c>
      <c r="B66" s="183" t="s">
        <v>1427</v>
      </c>
      <c r="C66" s="207">
        <v>1996</v>
      </c>
      <c r="D66" s="403" t="s">
        <v>1491</v>
      </c>
      <c r="E66" s="162">
        <v>1770</v>
      </c>
      <c r="F66" s="163">
        <v>990011</v>
      </c>
      <c r="G66" s="449"/>
      <c r="H66" s="210">
        <v>3846000</v>
      </c>
      <c r="I66" s="210">
        <v>29307</v>
      </c>
      <c r="J66" s="166">
        <f t="shared" si="11"/>
        <v>3816693</v>
      </c>
      <c r="K66" s="211">
        <v>3816693</v>
      </c>
      <c r="L66" s="744">
        <v>0</v>
      </c>
      <c r="M66" s="371">
        <f>(J66+I66)/H66</f>
        <v>1</v>
      </c>
      <c r="N66" s="211">
        <v>3816693</v>
      </c>
      <c r="O66" s="744">
        <v>0</v>
      </c>
      <c r="P66" s="441">
        <f t="shared" si="13"/>
        <v>1</v>
      </c>
      <c r="Q66" s="290">
        <f t="shared" si="14"/>
        <v>0</v>
      </c>
      <c r="R66" s="747">
        <f t="shared" si="15"/>
        <v>0</v>
      </c>
      <c r="S66" s="747">
        <f t="shared" si="16"/>
        <v>0</v>
      </c>
      <c r="T66" s="164">
        <f t="shared" si="17"/>
        <v>3816693</v>
      </c>
      <c r="U66" s="165">
        <f t="shared" si="18"/>
        <v>1</v>
      </c>
      <c r="V66" s="166">
        <f t="shared" si="19"/>
        <v>0</v>
      </c>
    </row>
    <row r="67" spans="1:22" s="182" customFormat="1" ht="18.75" hidden="1" customHeight="1">
      <c r="A67" s="161" t="s">
        <v>1451</v>
      </c>
      <c r="B67" s="183" t="s">
        <v>1482</v>
      </c>
      <c r="C67" s="207">
        <v>1996</v>
      </c>
      <c r="D67" s="403" t="s">
        <v>1483</v>
      </c>
      <c r="E67" s="162">
        <v>1771</v>
      </c>
      <c r="F67" s="163">
        <v>137820</v>
      </c>
      <c r="G67" s="449" t="s">
        <v>1399</v>
      </c>
      <c r="H67" s="210">
        <v>196130.33</v>
      </c>
      <c r="I67" s="210"/>
      <c r="J67" s="166">
        <f t="shared" si="11"/>
        <v>196130.33</v>
      </c>
      <c r="K67" s="211">
        <v>196130.33</v>
      </c>
      <c r="L67" s="288">
        <v>0</v>
      </c>
      <c r="M67" s="371">
        <f t="shared" si="12"/>
        <v>1</v>
      </c>
      <c r="N67" s="211">
        <v>196130.33</v>
      </c>
      <c r="O67" s="288">
        <v>0</v>
      </c>
      <c r="P67" s="441">
        <f t="shared" si="13"/>
        <v>1</v>
      </c>
      <c r="Q67" s="290">
        <f t="shared" si="14"/>
        <v>0</v>
      </c>
      <c r="R67" s="747">
        <f t="shared" si="15"/>
        <v>0</v>
      </c>
      <c r="S67" s="747">
        <f t="shared" si="16"/>
        <v>0</v>
      </c>
      <c r="T67" s="164">
        <f t="shared" si="17"/>
        <v>196130.33</v>
      </c>
      <c r="U67" s="165">
        <f t="shared" si="18"/>
        <v>1</v>
      </c>
      <c r="V67" s="166">
        <f t="shared" si="19"/>
        <v>0</v>
      </c>
    </row>
    <row r="68" spans="1:22" s="182" customFormat="1" ht="18.75" hidden="1" customHeight="1">
      <c r="A68" s="161" t="s">
        <v>1446</v>
      </c>
      <c r="B68" s="183" t="s">
        <v>1447</v>
      </c>
      <c r="C68" s="207">
        <v>1996</v>
      </c>
      <c r="D68" s="403" t="s">
        <v>1496</v>
      </c>
      <c r="E68" s="162">
        <v>1773</v>
      </c>
      <c r="F68" s="163">
        <v>198207</v>
      </c>
      <c r="G68" s="449" t="s">
        <v>1399</v>
      </c>
      <c r="H68" s="210">
        <v>1889814.69</v>
      </c>
      <c r="I68" s="210"/>
      <c r="J68" s="166">
        <f t="shared" si="11"/>
        <v>1889814.69</v>
      </c>
      <c r="K68" s="211">
        <v>1889814.69</v>
      </c>
      <c r="L68" s="288">
        <v>0</v>
      </c>
      <c r="M68" s="371">
        <f t="shared" si="12"/>
        <v>1</v>
      </c>
      <c r="N68" s="211">
        <v>1889814.69</v>
      </c>
      <c r="O68" s="288">
        <v>0</v>
      </c>
      <c r="P68" s="441">
        <f t="shared" si="13"/>
        <v>1</v>
      </c>
      <c r="Q68" s="290">
        <f t="shared" si="14"/>
        <v>0</v>
      </c>
      <c r="R68" s="747">
        <f t="shared" si="15"/>
        <v>0</v>
      </c>
      <c r="S68" s="747">
        <f t="shared" si="16"/>
        <v>0</v>
      </c>
      <c r="T68" s="164">
        <f t="shared" si="17"/>
        <v>1889814.69</v>
      </c>
      <c r="U68" s="165">
        <f t="shared" si="18"/>
        <v>1</v>
      </c>
      <c r="V68" s="166">
        <f t="shared" si="19"/>
        <v>0</v>
      </c>
    </row>
    <row r="69" spans="1:22" s="182" customFormat="1" ht="18.75" hidden="1" customHeight="1">
      <c r="A69" s="161" t="s">
        <v>1454</v>
      </c>
      <c r="B69" s="183" t="s">
        <v>1473</v>
      </c>
      <c r="C69" s="207">
        <v>1996</v>
      </c>
      <c r="D69" s="403" t="s">
        <v>1474</v>
      </c>
      <c r="E69" s="162">
        <v>1774</v>
      </c>
      <c r="F69" s="163">
        <v>990014</v>
      </c>
      <c r="G69" s="449"/>
      <c r="H69" s="210">
        <v>1607549.3</v>
      </c>
      <c r="I69" s="210"/>
      <c r="J69" s="166">
        <f t="shared" si="11"/>
        <v>1607549.3</v>
      </c>
      <c r="K69" s="211">
        <v>1607549.3</v>
      </c>
      <c r="L69" s="288">
        <v>0</v>
      </c>
      <c r="M69" s="371">
        <f t="shared" si="12"/>
        <v>1</v>
      </c>
      <c r="N69" s="211">
        <v>1607549.3</v>
      </c>
      <c r="O69" s="288">
        <v>0</v>
      </c>
      <c r="P69" s="441">
        <f t="shared" si="13"/>
        <v>1</v>
      </c>
      <c r="Q69" s="290">
        <f t="shared" si="14"/>
        <v>0</v>
      </c>
      <c r="R69" s="747">
        <f t="shared" si="15"/>
        <v>0</v>
      </c>
      <c r="S69" s="747">
        <f t="shared" si="16"/>
        <v>0</v>
      </c>
      <c r="T69" s="164">
        <f t="shared" si="17"/>
        <v>1607549.3</v>
      </c>
      <c r="U69" s="165">
        <f t="shared" si="18"/>
        <v>1</v>
      </c>
      <c r="V69" s="166">
        <f t="shared" si="19"/>
        <v>0</v>
      </c>
    </row>
    <row r="70" spans="1:22" s="182" customFormat="1" ht="18.75" hidden="1" customHeight="1">
      <c r="A70" s="161" t="s">
        <v>1397</v>
      </c>
      <c r="B70" s="183" t="s">
        <v>1398</v>
      </c>
      <c r="C70" s="207">
        <v>1996</v>
      </c>
      <c r="D70" s="403" t="s">
        <v>1476</v>
      </c>
      <c r="E70" s="162">
        <v>1775</v>
      </c>
      <c r="F70" s="163">
        <v>990015</v>
      </c>
      <c r="G70" s="449"/>
      <c r="H70" s="210">
        <v>2103883.21</v>
      </c>
      <c r="I70" s="210"/>
      <c r="J70" s="166">
        <f t="shared" si="11"/>
        <v>2103883.21</v>
      </c>
      <c r="K70" s="211">
        <v>2103883.21</v>
      </c>
      <c r="L70" s="288">
        <v>0</v>
      </c>
      <c r="M70" s="371">
        <f t="shared" si="12"/>
        <v>1</v>
      </c>
      <c r="N70" s="211">
        <v>2103883.21</v>
      </c>
      <c r="O70" s="288">
        <v>0</v>
      </c>
      <c r="P70" s="441">
        <f t="shared" si="13"/>
        <v>1</v>
      </c>
      <c r="Q70" s="290">
        <f t="shared" si="14"/>
        <v>0</v>
      </c>
      <c r="R70" s="747">
        <f t="shared" si="15"/>
        <v>0</v>
      </c>
      <c r="S70" s="747">
        <f t="shared" si="16"/>
        <v>0</v>
      </c>
      <c r="T70" s="164">
        <f t="shared" si="17"/>
        <v>2103883.21</v>
      </c>
      <c r="U70" s="165">
        <f t="shared" si="18"/>
        <v>1</v>
      </c>
      <c r="V70" s="166">
        <f t="shared" si="19"/>
        <v>0</v>
      </c>
    </row>
    <row r="71" spans="1:22" s="182" customFormat="1" ht="18.75" hidden="1" customHeight="1">
      <c r="A71" s="161" t="s">
        <v>1404</v>
      </c>
      <c r="B71" s="183" t="s">
        <v>1405</v>
      </c>
      <c r="C71" s="207">
        <v>1996</v>
      </c>
      <c r="D71" s="403" t="s">
        <v>1470</v>
      </c>
      <c r="E71" s="162" t="s">
        <v>356</v>
      </c>
      <c r="F71" s="163">
        <v>760003</v>
      </c>
      <c r="G71" s="449" t="s">
        <v>1399</v>
      </c>
      <c r="H71" s="210">
        <v>29492390.859999999</v>
      </c>
      <c r="I71" s="210">
        <v>207000</v>
      </c>
      <c r="J71" s="166">
        <f t="shared" si="11"/>
        <v>29285390.859999999</v>
      </c>
      <c r="K71" s="537">
        <v>29285390.859999999</v>
      </c>
      <c r="L71" s="522">
        <v>0</v>
      </c>
      <c r="M71" s="371">
        <f>(J71+I71)/H71</f>
        <v>1</v>
      </c>
      <c r="N71" s="537">
        <v>29285390.859999999</v>
      </c>
      <c r="O71" s="522">
        <v>0</v>
      </c>
      <c r="P71" s="441">
        <f t="shared" si="13"/>
        <v>1</v>
      </c>
      <c r="Q71" s="290">
        <f t="shared" si="14"/>
        <v>0</v>
      </c>
      <c r="R71" s="747">
        <f t="shared" si="15"/>
        <v>0</v>
      </c>
      <c r="S71" s="747">
        <f t="shared" si="16"/>
        <v>0</v>
      </c>
      <c r="T71" s="164">
        <f t="shared" si="17"/>
        <v>29285390.859999999</v>
      </c>
      <c r="U71" s="165">
        <f t="shared" si="18"/>
        <v>1</v>
      </c>
      <c r="V71" s="166">
        <f t="shared" si="19"/>
        <v>0</v>
      </c>
    </row>
    <row r="72" spans="1:22" s="182" customFormat="1" ht="18.75" customHeight="1" thickBot="1">
      <c r="A72" s="161" t="s">
        <v>1569</v>
      </c>
      <c r="B72" s="183"/>
      <c r="C72" s="207">
        <v>1996</v>
      </c>
      <c r="D72" s="403"/>
      <c r="E72" s="162"/>
      <c r="F72" s="163"/>
      <c r="G72" s="449"/>
      <c r="H72" s="212">
        <f>SUM(H55:H71)</f>
        <v>70388343.729999989</v>
      </c>
      <c r="I72" s="210">
        <f>SUM(I55:I71)</f>
        <v>346107</v>
      </c>
      <c r="J72" s="166">
        <f t="shared" si="11"/>
        <v>70042236.680000007</v>
      </c>
      <c r="K72" s="306">
        <f>SUM(K55:K71)</f>
        <v>70042236.680000007</v>
      </c>
      <c r="L72" s="345">
        <f>SUM(L55:L71)</f>
        <v>0</v>
      </c>
      <c r="M72" s="408">
        <v>1</v>
      </c>
      <c r="N72" s="306">
        <f>SUM(N55:N71)</f>
        <v>70042236.680000007</v>
      </c>
      <c r="O72" s="345">
        <f>SUM(O55:O71)</f>
        <v>0</v>
      </c>
      <c r="P72" s="453">
        <v>1</v>
      </c>
      <c r="Q72" s="387">
        <v>0</v>
      </c>
      <c r="R72" s="747">
        <f t="shared" si="15"/>
        <v>0</v>
      </c>
      <c r="S72" s="747">
        <f>T72-J72</f>
        <v>0</v>
      </c>
      <c r="T72" s="196">
        <f>N72+O72</f>
        <v>70042236.680000007</v>
      </c>
      <c r="U72" s="346">
        <f>(I72+T72)/H72</f>
        <v>0.99999999928965533</v>
      </c>
      <c r="V72" s="347">
        <f>SUM(V33:V70)</f>
        <v>5.0000000046566129E-2</v>
      </c>
    </row>
    <row r="73" spans="1:22" s="434" customFormat="1" ht="18.75" customHeight="1" thickTop="1" thickBot="1">
      <c r="A73" s="172"/>
      <c r="B73" s="173"/>
      <c r="C73" s="174"/>
      <c r="D73" s="227" t="s">
        <v>465</v>
      </c>
      <c r="E73" s="512"/>
      <c r="F73" s="402"/>
      <c r="G73" s="305"/>
      <c r="H73" s="221">
        <f>SUM(H55:H71)</f>
        <v>70388343.729999989</v>
      </c>
      <c r="I73" s="222">
        <f>SUM(I55:I71)</f>
        <v>346107</v>
      </c>
      <c r="J73" s="224">
        <f>SUM(J55:J71)</f>
        <v>70042236.680000007</v>
      </c>
      <c r="K73" s="225">
        <f>SUM(K55:K71)</f>
        <v>70042236.680000007</v>
      </c>
      <c r="L73" s="222">
        <f>SUM(L55:L71)</f>
        <v>0</v>
      </c>
      <c r="M73" s="351">
        <f>+J73/H73</f>
        <v>0.99508289254073656</v>
      </c>
      <c r="N73" s="225">
        <f>SUM(N55:N71)</f>
        <v>70042236.680000007</v>
      </c>
      <c r="O73" s="222">
        <f>SUM(O55:O71)</f>
        <v>0</v>
      </c>
      <c r="P73" s="442">
        <f>N73/(H73-I73)</f>
        <v>0.99999999928614525</v>
      </c>
      <c r="Q73" s="307">
        <f>SUM(Q71)</f>
        <v>0</v>
      </c>
      <c r="R73" s="222">
        <f>SUM(R71)</f>
        <v>0</v>
      </c>
      <c r="S73" s="292">
        <f>T73-J73</f>
        <v>0</v>
      </c>
      <c r="T73" s="222">
        <f>SUM(T55:T71)</f>
        <v>70042236.680000007</v>
      </c>
      <c r="U73" s="175">
        <f>(I73+T73)/H73</f>
        <v>0.99999999928965533</v>
      </c>
      <c r="V73" s="224">
        <f>SUM(V71)</f>
        <v>0</v>
      </c>
    </row>
    <row r="74" spans="1:22" s="434" customFormat="1" ht="18.95" customHeight="1" thickTop="1" thickBot="1">
      <c r="A74" s="172"/>
      <c r="B74" s="173"/>
      <c r="C74" s="174"/>
      <c r="D74" s="533"/>
      <c r="E74" s="228"/>
      <c r="F74" s="217"/>
      <c r="G74" s="216"/>
      <c r="H74" s="529"/>
      <c r="I74" s="529"/>
      <c r="J74" s="529"/>
      <c r="K74" s="529"/>
      <c r="L74" s="529"/>
      <c r="M74" s="534"/>
      <c r="N74" s="529"/>
      <c r="O74" s="529"/>
      <c r="P74" s="531"/>
      <c r="Q74" s="535"/>
      <c r="R74" s="529"/>
      <c r="S74" s="536"/>
      <c r="T74" s="529"/>
      <c r="U74" s="530"/>
      <c r="V74" s="226"/>
    </row>
    <row r="75" spans="1:22" s="182" customFormat="1" ht="18.75" customHeight="1" thickTop="1" thickBot="1">
      <c r="A75" s="161" t="s">
        <v>585</v>
      </c>
      <c r="B75" s="183" t="s">
        <v>1419</v>
      </c>
      <c r="C75" s="207">
        <v>1996</v>
      </c>
      <c r="D75" s="403" t="s">
        <v>586</v>
      </c>
      <c r="E75" s="162" t="s">
        <v>587</v>
      </c>
      <c r="F75" s="163" t="s">
        <v>588</v>
      </c>
      <c r="G75" s="449"/>
      <c r="H75" s="210">
        <v>1190364.8400000001</v>
      </c>
      <c r="I75" s="210"/>
      <c r="J75" s="166">
        <f>K75+L75</f>
        <v>1190364.8400000001</v>
      </c>
      <c r="K75" s="745">
        <v>1190364.8400000001</v>
      </c>
      <c r="L75" s="746">
        <v>0</v>
      </c>
      <c r="M75" s="371">
        <f>J75/H75</f>
        <v>1</v>
      </c>
      <c r="N75" s="745">
        <v>1190364.8400000001</v>
      </c>
      <c r="O75" s="746">
        <v>0</v>
      </c>
      <c r="P75" s="441">
        <f>N75/H75</f>
        <v>1</v>
      </c>
      <c r="Q75" s="290">
        <f>O75-L75</f>
        <v>0</v>
      </c>
      <c r="R75" s="747">
        <f>N75-K75</f>
        <v>0</v>
      </c>
      <c r="S75" s="747">
        <f>T75-J75</f>
        <v>0</v>
      </c>
      <c r="T75" s="164">
        <f>N75+O75</f>
        <v>1190364.8400000001</v>
      </c>
      <c r="U75" s="165">
        <f>T75/H75</f>
        <v>1</v>
      </c>
      <c r="V75" s="166">
        <f>H75-I75-T75</f>
        <v>0</v>
      </c>
    </row>
    <row r="76" spans="1:22" s="434" customFormat="1" ht="18.75" customHeight="1" thickTop="1" thickBot="1">
      <c r="A76" s="172"/>
      <c r="B76" s="173"/>
      <c r="C76" s="174"/>
      <c r="D76" s="1099" t="s">
        <v>784</v>
      </c>
      <c r="E76" s="1100"/>
      <c r="F76" s="402"/>
      <c r="G76" s="305"/>
      <c r="H76" s="221">
        <f>H75</f>
        <v>1190364.8400000001</v>
      </c>
      <c r="I76" s="222"/>
      <c r="J76" s="224">
        <f>J75</f>
        <v>1190364.8400000001</v>
      </c>
      <c r="K76" s="225">
        <f>K75</f>
        <v>1190364.8400000001</v>
      </c>
      <c r="L76" s="222">
        <f>L75</f>
        <v>0</v>
      </c>
      <c r="M76" s="523">
        <f>+J76/H76</f>
        <v>1</v>
      </c>
      <c r="N76" s="225">
        <f>N75</f>
        <v>1190364.8400000001</v>
      </c>
      <c r="O76" s="222">
        <f>O75</f>
        <v>0</v>
      </c>
      <c r="P76" s="442">
        <f>N76/H76</f>
        <v>1</v>
      </c>
      <c r="Q76" s="307">
        <f>Q75</f>
        <v>0</v>
      </c>
      <c r="R76" s="222">
        <f>R75</f>
        <v>0</v>
      </c>
      <c r="S76" s="292">
        <f>T76-J76</f>
        <v>0</v>
      </c>
      <c r="T76" s="222">
        <f>T75</f>
        <v>1190364.8400000001</v>
      </c>
      <c r="U76" s="175">
        <f>T76/H76</f>
        <v>1</v>
      </c>
      <c r="V76" s="224">
        <f>V75</f>
        <v>0</v>
      </c>
    </row>
    <row r="77" spans="1:22" s="193" customFormat="1" ht="18.95" customHeight="1" thickTop="1">
      <c r="A77" s="1108" t="s">
        <v>1498</v>
      </c>
      <c r="B77" s="1109"/>
      <c r="C77" s="188"/>
      <c r="D77" s="187"/>
      <c r="E77" s="188"/>
      <c r="F77" s="320"/>
      <c r="G77" s="414"/>
      <c r="H77" s="349"/>
      <c r="I77" s="349"/>
      <c r="J77" s="349"/>
      <c r="K77" s="291"/>
      <c r="L77" s="291"/>
      <c r="M77" s="190"/>
      <c r="N77" s="291"/>
      <c r="O77" s="291"/>
      <c r="P77" s="291"/>
      <c r="Q77" s="191"/>
      <c r="R77" s="191"/>
      <c r="S77" s="293"/>
      <c r="T77" s="189"/>
      <c r="U77" s="190"/>
      <c r="V77" s="192"/>
    </row>
    <row r="78" spans="1:22" s="454" customFormat="1" ht="18.95" customHeight="1" thickBot="1">
      <c r="A78" s="194" t="s">
        <v>1463</v>
      </c>
      <c r="B78" s="364" t="s">
        <v>1464</v>
      </c>
      <c r="C78" s="207">
        <v>1997</v>
      </c>
      <c r="D78" s="406" t="s">
        <v>1499</v>
      </c>
      <c r="E78" s="169">
        <v>1800</v>
      </c>
      <c r="F78" s="195">
        <v>990076</v>
      </c>
      <c r="G78" s="184"/>
      <c r="H78" s="348">
        <v>4500000</v>
      </c>
      <c r="I78" s="348"/>
      <c r="J78" s="166">
        <f>K78+L78</f>
        <v>4500000</v>
      </c>
      <c r="K78" s="306">
        <v>4500000</v>
      </c>
      <c r="L78" s="345">
        <v>0</v>
      </c>
      <c r="M78" s="371">
        <f>(J78+I78)/H78</f>
        <v>1</v>
      </c>
      <c r="N78" s="306">
        <v>4500000</v>
      </c>
      <c r="O78" s="345">
        <v>0</v>
      </c>
      <c r="P78" s="441">
        <f>N78/H78</f>
        <v>1</v>
      </c>
      <c r="Q78" s="290">
        <f>O78-L78</f>
        <v>0</v>
      </c>
      <c r="R78" s="747">
        <f>N78-K78</f>
        <v>0</v>
      </c>
      <c r="S78" s="747">
        <f>T78-J78</f>
        <v>0</v>
      </c>
      <c r="T78" s="196">
        <f>N78+O78</f>
        <v>4500000</v>
      </c>
      <c r="U78" s="170">
        <f>(I78+T78)/H78</f>
        <v>1</v>
      </c>
      <c r="V78" s="177">
        <f>H78-I78-T78</f>
        <v>0</v>
      </c>
    </row>
    <row r="79" spans="1:22" s="434" customFormat="1" ht="18.95" customHeight="1" thickTop="1" thickBot="1">
      <c r="A79" s="178"/>
      <c r="B79" s="179"/>
      <c r="C79" s="180"/>
      <c r="D79" s="227" t="s">
        <v>464</v>
      </c>
      <c r="E79" s="512"/>
      <c r="F79" s="402"/>
      <c r="G79" s="305"/>
      <c r="H79" s="221">
        <f>SUM(H78)</f>
        <v>4500000</v>
      </c>
      <c r="I79" s="222"/>
      <c r="J79" s="224">
        <f>J78</f>
        <v>4500000</v>
      </c>
      <c r="K79" s="225">
        <f>SUM(K78)</f>
        <v>4500000</v>
      </c>
      <c r="L79" s="222">
        <f>SUM(L78)</f>
        <v>0</v>
      </c>
      <c r="M79" s="351">
        <f>+J79/H79</f>
        <v>1</v>
      </c>
      <c r="N79" s="225">
        <f>SUM(N78)</f>
        <v>4500000</v>
      </c>
      <c r="O79" s="222">
        <f>SUM(O78)</f>
        <v>0</v>
      </c>
      <c r="P79" s="442">
        <f>N79/H79</f>
        <v>1</v>
      </c>
      <c r="Q79" s="223">
        <f>SUM(Q78)</f>
        <v>0</v>
      </c>
      <c r="R79" s="222">
        <f>SUM(R78)</f>
        <v>0</v>
      </c>
      <c r="S79" s="292">
        <f>T79-J79</f>
        <v>0</v>
      </c>
      <c r="T79" s="222">
        <f>SUM(T78)</f>
        <v>4500000</v>
      </c>
      <c r="U79" s="175">
        <f>(I79+T79)/H79</f>
        <v>1</v>
      </c>
      <c r="V79" s="224">
        <f>SUM(V78)</f>
        <v>0</v>
      </c>
    </row>
    <row r="80" spans="1:22" s="182" customFormat="1" ht="18.95" customHeight="1" thickTop="1">
      <c r="A80" s="1108" t="s">
        <v>1500</v>
      </c>
      <c r="B80" s="1109"/>
      <c r="C80" s="171"/>
      <c r="D80" s="410"/>
      <c r="E80" s="411"/>
      <c r="F80" s="412"/>
      <c r="G80" s="413"/>
      <c r="H80" s="349"/>
      <c r="I80" s="349"/>
      <c r="J80" s="349"/>
      <c r="K80" s="291"/>
      <c r="L80" s="291"/>
      <c r="M80" s="190"/>
      <c r="N80" s="291"/>
      <c r="O80" s="291"/>
      <c r="P80" s="291"/>
      <c r="Q80" s="191"/>
      <c r="R80" s="191"/>
      <c r="S80" s="293"/>
      <c r="T80" s="189"/>
      <c r="U80" s="190"/>
      <c r="V80" s="192"/>
    </row>
    <row r="81" spans="1:22" s="182" customFormat="1" ht="18.75" hidden="1" customHeight="1">
      <c r="A81" s="194" t="s">
        <v>548</v>
      </c>
      <c r="B81" s="206" t="s">
        <v>343</v>
      </c>
      <c r="C81" s="207">
        <v>1998</v>
      </c>
      <c r="D81" s="407" t="s">
        <v>1414</v>
      </c>
      <c r="E81" s="198">
        <v>1822</v>
      </c>
      <c r="F81" s="199">
        <v>998082</v>
      </c>
      <c r="G81" s="449"/>
      <c r="H81" s="209">
        <v>0</v>
      </c>
      <c r="I81" s="209"/>
      <c r="J81" s="166">
        <f t="shared" ref="J81:J144" si="20">K81+L81</f>
        <v>0</v>
      </c>
      <c r="K81" s="211">
        <v>0</v>
      </c>
      <c r="L81" s="288">
        <v>0</v>
      </c>
      <c r="M81" s="371"/>
      <c r="N81" s="211">
        <v>0</v>
      </c>
      <c r="O81" s="288">
        <v>0</v>
      </c>
      <c r="P81" s="441" t="e">
        <f t="shared" ref="P81:P144" si="21">N81/(H81-I81)</f>
        <v>#DIV/0!</v>
      </c>
      <c r="Q81" s="290">
        <f t="shared" ref="Q81:Q144" si="22">O81-L81</f>
        <v>0</v>
      </c>
      <c r="R81" s="747">
        <f t="shared" ref="R81:R144" si="23">N81-K81</f>
        <v>0</v>
      </c>
      <c r="S81" s="747">
        <f t="shared" ref="S81:S144" si="24">T81-J81</f>
        <v>0</v>
      </c>
      <c r="T81" s="164">
        <f t="shared" ref="T81:T144" si="25">N81+O81</f>
        <v>0</v>
      </c>
      <c r="U81" s="165" t="e">
        <f t="shared" ref="U81:U144" si="26">(I81+T81)/H81</f>
        <v>#DIV/0!</v>
      </c>
      <c r="V81" s="166">
        <f t="shared" ref="V81:V144" si="27">H81-I81-T81</f>
        <v>0</v>
      </c>
    </row>
    <row r="82" spans="1:22" s="182" customFormat="1" ht="18.75" hidden="1" customHeight="1">
      <c r="A82" s="194" t="s">
        <v>1444</v>
      </c>
      <c r="B82" s="206" t="s">
        <v>1445</v>
      </c>
      <c r="C82" s="207">
        <v>1998</v>
      </c>
      <c r="D82" s="407" t="s">
        <v>1414</v>
      </c>
      <c r="E82" s="198">
        <v>1824</v>
      </c>
      <c r="F82" s="199">
        <v>991824</v>
      </c>
      <c r="G82" s="449" t="s">
        <v>1399</v>
      </c>
      <c r="H82" s="209">
        <v>44682.73</v>
      </c>
      <c r="I82" s="209"/>
      <c r="J82" s="166">
        <f t="shared" si="20"/>
        <v>44682.73</v>
      </c>
      <c r="K82" s="211">
        <v>44682.73</v>
      </c>
      <c r="L82" s="288">
        <v>0</v>
      </c>
      <c r="M82" s="371">
        <f>(J82+I82)/H82</f>
        <v>1</v>
      </c>
      <c r="N82" s="211">
        <v>44682.73</v>
      </c>
      <c r="O82" s="288">
        <v>0</v>
      </c>
      <c r="P82" s="441">
        <f t="shared" si="21"/>
        <v>1</v>
      </c>
      <c r="Q82" s="290">
        <f t="shared" si="22"/>
        <v>0</v>
      </c>
      <c r="R82" s="747">
        <f t="shared" si="23"/>
        <v>0</v>
      </c>
      <c r="S82" s="747">
        <f t="shared" si="24"/>
        <v>0</v>
      </c>
      <c r="T82" s="164">
        <f t="shared" si="25"/>
        <v>44682.73</v>
      </c>
      <c r="U82" s="165">
        <f t="shared" si="26"/>
        <v>1</v>
      </c>
      <c r="V82" s="166">
        <f t="shared" si="27"/>
        <v>0</v>
      </c>
    </row>
    <row r="83" spans="1:22" s="182" customFormat="1" ht="18.75" hidden="1" customHeight="1">
      <c r="A83" s="194" t="s">
        <v>1510</v>
      </c>
      <c r="B83" s="206" t="s">
        <v>1587</v>
      </c>
      <c r="C83" s="207">
        <v>1998</v>
      </c>
      <c r="D83" s="407" t="s">
        <v>1511</v>
      </c>
      <c r="E83" s="198">
        <v>1827</v>
      </c>
      <c r="F83" s="199">
        <v>998083</v>
      </c>
      <c r="G83" s="449"/>
      <c r="H83" s="209">
        <v>1360097.48</v>
      </c>
      <c r="I83" s="209"/>
      <c r="J83" s="166">
        <f t="shared" si="20"/>
        <v>1360097.48</v>
      </c>
      <c r="K83" s="541">
        <v>1360097.48</v>
      </c>
      <c r="L83" s="522">
        <v>0</v>
      </c>
      <c r="M83" s="371">
        <f>(J83+I83)/H83</f>
        <v>1</v>
      </c>
      <c r="N83" s="541">
        <v>1360097.48</v>
      </c>
      <c r="O83" s="522">
        <v>0</v>
      </c>
      <c r="P83" s="441">
        <f t="shared" si="21"/>
        <v>1</v>
      </c>
      <c r="Q83" s="290">
        <f t="shared" si="22"/>
        <v>0</v>
      </c>
      <c r="R83" s="747">
        <f t="shared" si="23"/>
        <v>0</v>
      </c>
      <c r="S83" s="747">
        <f t="shared" si="24"/>
        <v>0</v>
      </c>
      <c r="T83" s="164">
        <f t="shared" si="25"/>
        <v>1360097.48</v>
      </c>
      <c r="U83" s="165">
        <f t="shared" si="26"/>
        <v>1</v>
      </c>
      <c r="V83" s="166">
        <f t="shared" si="27"/>
        <v>0</v>
      </c>
    </row>
    <row r="84" spans="1:22" s="182" customFormat="1" ht="18.75" hidden="1" customHeight="1">
      <c r="A84" s="194" t="s">
        <v>1463</v>
      </c>
      <c r="B84" s="206" t="s">
        <v>1464</v>
      </c>
      <c r="C84" s="207">
        <v>1998</v>
      </c>
      <c r="D84" s="407" t="s">
        <v>549</v>
      </c>
      <c r="E84" s="198">
        <v>1828</v>
      </c>
      <c r="F84" s="199">
        <v>171805</v>
      </c>
      <c r="G84" s="449" t="s">
        <v>1399</v>
      </c>
      <c r="H84" s="209">
        <v>40500</v>
      </c>
      <c r="I84" s="209"/>
      <c r="J84" s="166">
        <f t="shared" si="20"/>
        <v>40500</v>
      </c>
      <c r="K84" s="211">
        <v>40500</v>
      </c>
      <c r="L84" s="288">
        <v>0</v>
      </c>
      <c r="M84" s="371">
        <f>J84/H84</f>
        <v>1</v>
      </c>
      <c r="N84" s="211">
        <v>40500</v>
      </c>
      <c r="O84" s="288">
        <v>0</v>
      </c>
      <c r="P84" s="441">
        <f t="shared" si="21"/>
        <v>1</v>
      </c>
      <c r="Q84" s="290">
        <f t="shared" si="22"/>
        <v>0</v>
      </c>
      <c r="R84" s="747">
        <f t="shared" si="23"/>
        <v>0</v>
      </c>
      <c r="S84" s="747">
        <f t="shared" si="24"/>
        <v>0</v>
      </c>
      <c r="T84" s="164">
        <f t="shared" si="25"/>
        <v>40500</v>
      </c>
      <c r="U84" s="165">
        <f t="shared" si="26"/>
        <v>1</v>
      </c>
      <c r="V84" s="166">
        <f t="shared" si="27"/>
        <v>0</v>
      </c>
    </row>
    <row r="85" spans="1:22" s="182" customFormat="1" ht="18.75" hidden="1" customHeight="1">
      <c r="A85" s="194" t="s">
        <v>1460</v>
      </c>
      <c r="B85" s="206" t="s">
        <v>1537</v>
      </c>
      <c r="C85" s="207">
        <v>1998</v>
      </c>
      <c r="D85" s="407" t="s">
        <v>1532</v>
      </c>
      <c r="E85" s="198">
        <v>1832</v>
      </c>
      <c r="F85" s="199">
        <v>881004</v>
      </c>
      <c r="G85" s="449" t="s">
        <v>1399</v>
      </c>
      <c r="H85" s="209">
        <v>75000</v>
      </c>
      <c r="I85" s="209"/>
      <c r="J85" s="166">
        <f t="shared" si="20"/>
        <v>75000</v>
      </c>
      <c r="K85" s="211">
        <v>75000</v>
      </c>
      <c r="L85" s="288">
        <v>0</v>
      </c>
      <c r="M85" s="371">
        <f>J85/H85</f>
        <v>1</v>
      </c>
      <c r="N85" s="211">
        <v>75000</v>
      </c>
      <c r="O85" s="288">
        <v>0</v>
      </c>
      <c r="P85" s="441">
        <f t="shared" si="21"/>
        <v>1</v>
      </c>
      <c r="Q85" s="290">
        <f t="shared" si="22"/>
        <v>0</v>
      </c>
      <c r="R85" s="747">
        <f t="shared" si="23"/>
        <v>0</v>
      </c>
      <c r="S85" s="747">
        <f t="shared" si="24"/>
        <v>0</v>
      </c>
      <c r="T85" s="164">
        <f t="shared" si="25"/>
        <v>75000</v>
      </c>
      <c r="U85" s="165">
        <f t="shared" si="26"/>
        <v>1</v>
      </c>
      <c r="V85" s="166">
        <f t="shared" si="27"/>
        <v>0</v>
      </c>
    </row>
    <row r="86" spans="1:22" s="182" customFormat="1" ht="18.75" hidden="1" customHeight="1">
      <c r="A86" s="194" t="s">
        <v>1518</v>
      </c>
      <c r="B86" s="206" t="s">
        <v>1544</v>
      </c>
      <c r="C86" s="207">
        <v>1998</v>
      </c>
      <c r="D86" s="407" t="s">
        <v>1532</v>
      </c>
      <c r="E86" s="198">
        <v>1833</v>
      </c>
      <c r="F86" s="199">
        <v>210232</v>
      </c>
      <c r="G86" s="449" t="s">
        <v>1399</v>
      </c>
      <c r="H86" s="209">
        <v>60000</v>
      </c>
      <c r="I86" s="209"/>
      <c r="J86" s="166">
        <f t="shared" si="20"/>
        <v>60000</v>
      </c>
      <c r="K86" s="211">
        <v>60000</v>
      </c>
      <c r="L86" s="288">
        <v>0</v>
      </c>
      <c r="M86" s="371">
        <f>J86/H86</f>
        <v>1</v>
      </c>
      <c r="N86" s="211">
        <v>60000</v>
      </c>
      <c r="O86" s="288">
        <v>0</v>
      </c>
      <c r="P86" s="441">
        <f t="shared" si="21"/>
        <v>1</v>
      </c>
      <c r="Q86" s="290">
        <f t="shared" si="22"/>
        <v>0</v>
      </c>
      <c r="R86" s="747">
        <f t="shared" si="23"/>
        <v>0</v>
      </c>
      <c r="S86" s="747">
        <f t="shared" si="24"/>
        <v>0</v>
      </c>
      <c r="T86" s="164">
        <f t="shared" si="25"/>
        <v>60000</v>
      </c>
      <c r="U86" s="165">
        <f t="shared" si="26"/>
        <v>1</v>
      </c>
      <c r="V86" s="166">
        <f t="shared" si="27"/>
        <v>0</v>
      </c>
    </row>
    <row r="87" spans="1:22" s="182" customFormat="1" ht="18.75" hidden="1" customHeight="1">
      <c r="A87" s="194" t="s">
        <v>1505</v>
      </c>
      <c r="B87" s="214" t="s">
        <v>1538</v>
      </c>
      <c r="C87" s="362">
        <v>1998</v>
      </c>
      <c r="D87" s="407" t="s">
        <v>1532</v>
      </c>
      <c r="E87" s="198">
        <v>1834</v>
      </c>
      <c r="F87" s="199">
        <v>839280</v>
      </c>
      <c r="G87" s="451" t="s">
        <v>1399</v>
      </c>
      <c r="H87" s="209">
        <v>70000</v>
      </c>
      <c r="I87" s="209"/>
      <c r="J87" s="166">
        <f t="shared" si="20"/>
        <v>70000</v>
      </c>
      <c r="K87" s="211">
        <v>70000</v>
      </c>
      <c r="L87" s="288">
        <v>0</v>
      </c>
      <c r="M87" s="371">
        <f>J87/H87</f>
        <v>1</v>
      </c>
      <c r="N87" s="211">
        <v>70000</v>
      </c>
      <c r="O87" s="288">
        <v>0</v>
      </c>
      <c r="P87" s="441">
        <f t="shared" si="21"/>
        <v>1</v>
      </c>
      <c r="Q87" s="290">
        <f t="shared" si="22"/>
        <v>0</v>
      </c>
      <c r="R87" s="747">
        <f t="shared" si="23"/>
        <v>0</v>
      </c>
      <c r="S87" s="747">
        <f t="shared" si="24"/>
        <v>0</v>
      </c>
      <c r="T87" s="164">
        <f t="shared" si="25"/>
        <v>70000</v>
      </c>
      <c r="U87" s="165">
        <f t="shared" si="26"/>
        <v>1</v>
      </c>
      <c r="V87" s="166">
        <f t="shared" si="27"/>
        <v>0</v>
      </c>
    </row>
    <row r="88" spans="1:22" s="182" customFormat="1" ht="18.75" hidden="1" customHeight="1">
      <c r="A88" s="194" t="s">
        <v>1539</v>
      </c>
      <c r="B88" s="206" t="s">
        <v>1539</v>
      </c>
      <c r="C88" s="207">
        <v>1998</v>
      </c>
      <c r="D88" s="407" t="s">
        <v>1532</v>
      </c>
      <c r="E88" s="198">
        <v>1835</v>
      </c>
      <c r="F88" s="199">
        <v>198085</v>
      </c>
      <c r="G88" s="449" t="s">
        <v>1399</v>
      </c>
      <c r="H88" s="350">
        <v>40000</v>
      </c>
      <c r="I88" s="350"/>
      <c r="J88" s="166">
        <f t="shared" si="20"/>
        <v>40000</v>
      </c>
      <c r="K88" s="541">
        <v>40000</v>
      </c>
      <c r="L88" s="522">
        <v>0</v>
      </c>
      <c r="M88" s="371">
        <f>(J88+I88)/H88</f>
        <v>1</v>
      </c>
      <c r="N88" s="541">
        <v>40000</v>
      </c>
      <c r="O88" s="522">
        <v>0</v>
      </c>
      <c r="P88" s="441">
        <f t="shared" si="21"/>
        <v>1</v>
      </c>
      <c r="Q88" s="290">
        <f t="shared" si="22"/>
        <v>0</v>
      </c>
      <c r="R88" s="747">
        <f t="shared" si="23"/>
        <v>0</v>
      </c>
      <c r="S88" s="747">
        <f t="shared" si="24"/>
        <v>0</v>
      </c>
      <c r="T88" s="164">
        <f t="shared" si="25"/>
        <v>40000</v>
      </c>
      <c r="U88" s="165">
        <f t="shared" si="26"/>
        <v>1</v>
      </c>
      <c r="V88" s="166">
        <f t="shared" si="27"/>
        <v>0</v>
      </c>
    </row>
    <row r="89" spans="1:22" s="182" customFormat="1" ht="18.75" hidden="1" customHeight="1">
      <c r="A89" s="194" t="s">
        <v>1541</v>
      </c>
      <c r="B89" s="206" t="s">
        <v>1430</v>
      </c>
      <c r="C89" s="207">
        <v>1998</v>
      </c>
      <c r="D89" s="407" t="s">
        <v>1532</v>
      </c>
      <c r="E89" s="198">
        <v>1836</v>
      </c>
      <c r="F89" s="199">
        <v>840000</v>
      </c>
      <c r="G89" s="449" t="s">
        <v>1399</v>
      </c>
      <c r="H89" s="209">
        <v>35000</v>
      </c>
      <c r="I89" s="209"/>
      <c r="J89" s="166">
        <f t="shared" si="20"/>
        <v>35000</v>
      </c>
      <c r="K89" s="211">
        <v>35000</v>
      </c>
      <c r="L89" s="288">
        <v>0</v>
      </c>
      <c r="M89" s="371">
        <f>J89/H89</f>
        <v>1</v>
      </c>
      <c r="N89" s="211">
        <v>35000</v>
      </c>
      <c r="O89" s="288">
        <v>0</v>
      </c>
      <c r="P89" s="441">
        <f t="shared" si="21"/>
        <v>1</v>
      </c>
      <c r="Q89" s="290">
        <f t="shared" si="22"/>
        <v>0</v>
      </c>
      <c r="R89" s="747">
        <f t="shared" si="23"/>
        <v>0</v>
      </c>
      <c r="S89" s="747">
        <f t="shared" si="24"/>
        <v>0</v>
      </c>
      <c r="T89" s="164">
        <f t="shared" si="25"/>
        <v>35000</v>
      </c>
      <c r="U89" s="165">
        <f t="shared" si="26"/>
        <v>1</v>
      </c>
      <c r="V89" s="166">
        <f t="shared" si="27"/>
        <v>0</v>
      </c>
    </row>
    <row r="90" spans="1:22" s="182" customFormat="1" ht="18.75" hidden="1" customHeight="1">
      <c r="A90" s="194" t="s">
        <v>1535</v>
      </c>
      <c r="B90" s="206" t="s">
        <v>1536</v>
      </c>
      <c r="C90" s="207">
        <v>1998</v>
      </c>
      <c r="D90" s="407" t="s">
        <v>1532</v>
      </c>
      <c r="E90" s="198">
        <v>1837</v>
      </c>
      <c r="F90" s="199">
        <v>710500</v>
      </c>
      <c r="G90" s="449" t="s">
        <v>1399</v>
      </c>
      <c r="H90" s="209">
        <v>89999.41</v>
      </c>
      <c r="I90" s="209"/>
      <c r="J90" s="166">
        <f t="shared" si="20"/>
        <v>89999.41</v>
      </c>
      <c r="K90" s="537">
        <v>89999.41</v>
      </c>
      <c r="L90" s="522">
        <v>0</v>
      </c>
      <c r="M90" s="371">
        <f>(J90+I90)/H90</f>
        <v>1</v>
      </c>
      <c r="N90" s="537">
        <v>89999.41</v>
      </c>
      <c r="O90" s="522">
        <v>0</v>
      </c>
      <c r="P90" s="441">
        <f t="shared" si="21"/>
        <v>1</v>
      </c>
      <c r="Q90" s="290">
        <f t="shared" si="22"/>
        <v>0</v>
      </c>
      <c r="R90" s="747">
        <f t="shared" si="23"/>
        <v>0</v>
      </c>
      <c r="S90" s="747">
        <f t="shared" si="24"/>
        <v>0</v>
      </c>
      <c r="T90" s="164">
        <f t="shared" si="25"/>
        <v>89999.41</v>
      </c>
      <c r="U90" s="165">
        <f t="shared" si="26"/>
        <v>1</v>
      </c>
      <c r="V90" s="166">
        <f t="shared" si="27"/>
        <v>0</v>
      </c>
    </row>
    <row r="91" spans="1:22" s="182" customFormat="1" ht="18.75" hidden="1" customHeight="1">
      <c r="A91" s="194" t="s">
        <v>1540</v>
      </c>
      <c r="B91" s="206" t="s">
        <v>1540</v>
      </c>
      <c r="C91" s="207">
        <v>1998</v>
      </c>
      <c r="D91" s="407" t="s">
        <v>1532</v>
      </c>
      <c r="E91" s="198">
        <v>1838</v>
      </c>
      <c r="F91" s="199">
        <v>871808</v>
      </c>
      <c r="G91" s="449" t="s">
        <v>1399</v>
      </c>
      <c r="H91" s="209">
        <v>40000</v>
      </c>
      <c r="I91" s="209"/>
      <c r="J91" s="166">
        <f t="shared" si="20"/>
        <v>40000</v>
      </c>
      <c r="K91" s="211">
        <v>40000</v>
      </c>
      <c r="L91" s="288">
        <v>0</v>
      </c>
      <c r="M91" s="371">
        <f>J91/H91</f>
        <v>1</v>
      </c>
      <c r="N91" s="211">
        <v>40000</v>
      </c>
      <c r="O91" s="288">
        <v>0</v>
      </c>
      <c r="P91" s="441">
        <f t="shared" si="21"/>
        <v>1</v>
      </c>
      <c r="Q91" s="290">
        <f t="shared" si="22"/>
        <v>0</v>
      </c>
      <c r="R91" s="747">
        <f t="shared" si="23"/>
        <v>0</v>
      </c>
      <c r="S91" s="747">
        <f t="shared" si="24"/>
        <v>0</v>
      </c>
      <c r="T91" s="164">
        <f t="shared" si="25"/>
        <v>40000</v>
      </c>
      <c r="U91" s="165">
        <f t="shared" si="26"/>
        <v>1</v>
      </c>
      <c r="V91" s="166">
        <f t="shared" si="27"/>
        <v>0</v>
      </c>
    </row>
    <row r="92" spans="1:22" s="182" customFormat="1" ht="18.75" hidden="1" customHeight="1">
      <c r="A92" s="194" t="s">
        <v>1542</v>
      </c>
      <c r="B92" s="206" t="s">
        <v>1410</v>
      </c>
      <c r="C92" s="207">
        <v>1998</v>
      </c>
      <c r="D92" s="407" t="s">
        <v>1532</v>
      </c>
      <c r="E92" s="198">
        <v>1839</v>
      </c>
      <c r="F92" s="199">
        <v>871002</v>
      </c>
      <c r="G92" s="449" t="s">
        <v>1399</v>
      </c>
      <c r="H92" s="209">
        <v>50000</v>
      </c>
      <c r="I92" s="209"/>
      <c r="J92" s="166">
        <f t="shared" si="20"/>
        <v>50000</v>
      </c>
      <c r="K92" s="213">
        <v>50000</v>
      </c>
      <c r="L92" s="409">
        <v>0</v>
      </c>
      <c r="M92" s="371">
        <f>J92/H92</f>
        <v>1</v>
      </c>
      <c r="N92" s="213">
        <v>50000</v>
      </c>
      <c r="O92" s="409">
        <v>0</v>
      </c>
      <c r="P92" s="441">
        <f t="shared" si="21"/>
        <v>1</v>
      </c>
      <c r="Q92" s="290">
        <f t="shared" si="22"/>
        <v>0</v>
      </c>
      <c r="R92" s="747">
        <f t="shared" si="23"/>
        <v>0</v>
      </c>
      <c r="S92" s="747">
        <f t="shared" si="24"/>
        <v>0</v>
      </c>
      <c r="T92" s="164">
        <f t="shared" si="25"/>
        <v>50000</v>
      </c>
      <c r="U92" s="165">
        <f t="shared" si="26"/>
        <v>1</v>
      </c>
      <c r="V92" s="166">
        <f t="shared" si="27"/>
        <v>0</v>
      </c>
    </row>
    <row r="93" spans="1:22" s="182" customFormat="1" ht="18.75" hidden="1" customHeight="1">
      <c r="A93" s="194" t="s">
        <v>1525</v>
      </c>
      <c r="B93" s="206" t="s">
        <v>343</v>
      </c>
      <c r="C93" s="207">
        <v>1998</v>
      </c>
      <c r="D93" s="407" t="s">
        <v>1526</v>
      </c>
      <c r="E93" s="198">
        <v>1840</v>
      </c>
      <c r="F93" s="199">
        <v>998058</v>
      </c>
      <c r="G93" s="449"/>
      <c r="H93" s="209">
        <v>62</v>
      </c>
      <c r="I93" s="209"/>
      <c r="J93" s="166">
        <f t="shared" si="20"/>
        <v>62</v>
      </c>
      <c r="K93" s="211">
        <v>62</v>
      </c>
      <c r="L93" s="288">
        <v>0</v>
      </c>
      <c r="M93" s="371">
        <f>(J93+I93)/H93</f>
        <v>1</v>
      </c>
      <c r="N93" s="211">
        <v>62</v>
      </c>
      <c r="O93" s="288">
        <v>0</v>
      </c>
      <c r="P93" s="441">
        <f t="shared" si="21"/>
        <v>1</v>
      </c>
      <c r="Q93" s="290">
        <f t="shared" si="22"/>
        <v>0</v>
      </c>
      <c r="R93" s="747">
        <f t="shared" si="23"/>
        <v>0</v>
      </c>
      <c r="S93" s="747">
        <f t="shared" si="24"/>
        <v>0</v>
      </c>
      <c r="T93" s="164">
        <f t="shared" si="25"/>
        <v>62</v>
      </c>
      <c r="U93" s="165">
        <f t="shared" si="26"/>
        <v>1</v>
      </c>
      <c r="V93" s="166">
        <f t="shared" si="27"/>
        <v>0</v>
      </c>
    </row>
    <row r="94" spans="1:22" s="182" customFormat="1" ht="18.75" hidden="1" customHeight="1">
      <c r="A94" s="194" t="s">
        <v>1534</v>
      </c>
      <c r="B94" s="206" t="s">
        <v>1534</v>
      </c>
      <c r="C94" s="207">
        <v>1998</v>
      </c>
      <c r="D94" s="407" t="s">
        <v>1532</v>
      </c>
      <c r="E94" s="198">
        <v>1841</v>
      </c>
      <c r="F94" s="199">
        <v>991841</v>
      </c>
      <c r="G94" s="449" t="s">
        <v>1399</v>
      </c>
      <c r="H94" s="209">
        <v>200000</v>
      </c>
      <c r="I94" s="350"/>
      <c r="J94" s="166">
        <f t="shared" si="20"/>
        <v>200000</v>
      </c>
      <c r="K94" s="213">
        <v>200000</v>
      </c>
      <c r="L94" s="409">
        <v>0</v>
      </c>
      <c r="M94" s="371">
        <f>J94/H94</f>
        <v>1</v>
      </c>
      <c r="N94" s="213">
        <v>200000</v>
      </c>
      <c r="O94" s="288">
        <v>0</v>
      </c>
      <c r="P94" s="441">
        <f t="shared" si="21"/>
        <v>1</v>
      </c>
      <c r="Q94" s="290">
        <f t="shared" si="22"/>
        <v>0</v>
      </c>
      <c r="R94" s="747">
        <f t="shared" si="23"/>
        <v>0</v>
      </c>
      <c r="S94" s="747">
        <f t="shared" si="24"/>
        <v>0</v>
      </c>
      <c r="T94" s="164">
        <f t="shared" si="25"/>
        <v>200000</v>
      </c>
      <c r="U94" s="165">
        <f t="shared" si="26"/>
        <v>1</v>
      </c>
      <c r="V94" s="166">
        <f t="shared" si="27"/>
        <v>0</v>
      </c>
    </row>
    <row r="95" spans="1:22" s="182" customFormat="1" ht="18.75" hidden="1" customHeight="1">
      <c r="A95" s="194" t="s">
        <v>1437</v>
      </c>
      <c r="B95" s="206" t="s">
        <v>1531</v>
      </c>
      <c r="C95" s="207">
        <v>1998</v>
      </c>
      <c r="D95" s="407" t="s">
        <v>1532</v>
      </c>
      <c r="E95" s="198">
        <v>1842</v>
      </c>
      <c r="F95" s="199">
        <v>458158</v>
      </c>
      <c r="G95" s="449" t="s">
        <v>1399</v>
      </c>
      <c r="H95" s="350">
        <v>194565.18</v>
      </c>
      <c r="I95" s="350"/>
      <c r="J95" s="166">
        <f t="shared" si="20"/>
        <v>194565.18</v>
      </c>
      <c r="K95" s="537">
        <v>194565.18</v>
      </c>
      <c r="L95" s="288">
        <v>0</v>
      </c>
      <c r="M95" s="371">
        <f>(J95+I95)/H95</f>
        <v>1</v>
      </c>
      <c r="N95" s="537">
        <v>194565.18</v>
      </c>
      <c r="O95" s="288">
        <v>0</v>
      </c>
      <c r="P95" s="441">
        <f t="shared" si="21"/>
        <v>1</v>
      </c>
      <c r="Q95" s="290">
        <f t="shared" si="22"/>
        <v>0</v>
      </c>
      <c r="R95" s="747">
        <f t="shared" si="23"/>
        <v>0</v>
      </c>
      <c r="S95" s="747">
        <f t="shared" si="24"/>
        <v>0</v>
      </c>
      <c r="T95" s="164">
        <f t="shared" si="25"/>
        <v>194565.18</v>
      </c>
      <c r="U95" s="165">
        <f t="shared" si="26"/>
        <v>1</v>
      </c>
      <c r="V95" s="166">
        <f t="shared" si="27"/>
        <v>0</v>
      </c>
    </row>
    <row r="96" spans="1:22" s="182" customFormat="1" ht="18.75" hidden="1" customHeight="1">
      <c r="A96" s="194" t="s">
        <v>1401</v>
      </c>
      <c r="B96" s="206" t="s">
        <v>1402</v>
      </c>
      <c r="C96" s="207">
        <v>1998</v>
      </c>
      <c r="D96" s="407" t="s">
        <v>1532</v>
      </c>
      <c r="E96" s="198">
        <v>1843</v>
      </c>
      <c r="F96" s="199">
        <v>875004</v>
      </c>
      <c r="G96" s="449" t="s">
        <v>1399</v>
      </c>
      <c r="H96" s="209">
        <v>95500</v>
      </c>
      <c r="I96" s="209"/>
      <c r="J96" s="166">
        <f t="shared" si="20"/>
        <v>95500</v>
      </c>
      <c r="K96" s="537">
        <v>95500</v>
      </c>
      <c r="L96" s="522">
        <v>0</v>
      </c>
      <c r="M96" s="371">
        <f>(J96+I96)/H96</f>
        <v>1</v>
      </c>
      <c r="N96" s="537">
        <v>95500</v>
      </c>
      <c r="O96" s="522">
        <v>0</v>
      </c>
      <c r="P96" s="441">
        <f t="shared" si="21"/>
        <v>1</v>
      </c>
      <c r="Q96" s="290">
        <f t="shared" si="22"/>
        <v>0</v>
      </c>
      <c r="R96" s="747">
        <f t="shared" si="23"/>
        <v>0</v>
      </c>
      <c r="S96" s="747">
        <f t="shared" si="24"/>
        <v>0</v>
      </c>
      <c r="T96" s="164">
        <f t="shared" si="25"/>
        <v>95500</v>
      </c>
      <c r="U96" s="165">
        <f t="shared" si="26"/>
        <v>1</v>
      </c>
      <c r="V96" s="166">
        <f t="shared" si="27"/>
        <v>0</v>
      </c>
    </row>
    <row r="97" spans="1:24" s="182" customFormat="1" ht="18.75" hidden="1" customHeight="1">
      <c r="A97" s="194" t="s">
        <v>1504</v>
      </c>
      <c r="B97" s="206" t="s">
        <v>1549</v>
      </c>
      <c r="C97" s="207">
        <v>1998</v>
      </c>
      <c r="D97" s="407" t="s">
        <v>1532</v>
      </c>
      <c r="E97" s="198">
        <v>1844</v>
      </c>
      <c r="F97" s="199">
        <v>100829</v>
      </c>
      <c r="G97" s="449" t="s">
        <v>1399</v>
      </c>
      <c r="H97" s="209">
        <v>40000</v>
      </c>
      <c r="I97" s="209"/>
      <c r="J97" s="166">
        <f t="shared" si="20"/>
        <v>40000</v>
      </c>
      <c r="K97" s="211">
        <v>40000</v>
      </c>
      <c r="L97" s="288">
        <v>0</v>
      </c>
      <c r="M97" s="371">
        <f>J97/H97</f>
        <v>1</v>
      </c>
      <c r="N97" s="211">
        <v>40000</v>
      </c>
      <c r="O97" s="288">
        <v>0</v>
      </c>
      <c r="P97" s="441">
        <f t="shared" si="21"/>
        <v>1</v>
      </c>
      <c r="Q97" s="290">
        <f t="shared" si="22"/>
        <v>0</v>
      </c>
      <c r="R97" s="747">
        <f t="shared" si="23"/>
        <v>0</v>
      </c>
      <c r="S97" s="747">
        <f t="shared" si="24"/>
        <v>0</v>
      </c>
      <c r="T97" s="164">
        <f t="shared" si="25"/>
        <v>40000</v>
      </c>
      <c r="U97" s="165">
        <f t="shared" si="26"/>
        <v>1</v>
      </c>
      <c r="V97" s="166">
        <f t="shared" si="27"/>
        <v>0</v>
      </c>
      <c r="W97" s="988"/>
      <c r="X97" s="669"/>
    </row>
    <row r="98" spans="1:24" s="182" customFormat="1" ht="18.75" hidden="1" customHeight="1">
      <c r="A98" s="194" t="s">
        <v>1527</v>
      </c>
      <c r="B98" s="206" t="s">
        <v>1528</v>
      </c>
      <c r="C98" s="207">
        <v>1998</v>
      </c>
      <c r="D98" s="407" t="s">
        <v>1532</v>
      </c>
      <c r="E98" s="198">
        <v>1845</v>
      </c>
      <c r="F98" s="199">
        <v>980002</v>
      </c>
      <c r="G98" s="449" t="s">
        <v>1399</v>
      </c>
      <c r="H98" s="209">
        <v>335370.32</v>
      </c>
      <c r="I98" s="209"/>
      <c r="J98" s="166">
        <f t="shared" si="20"/>
        <v>335370.32</v>
      </c>
      <c r="K98" s="537">
        <v>335370.32</v>
      </c>
      <c r="L98" s="522">
        <v>0</v>
      </c>
      <c r="M98" s="371">
        <f>(J98+I98)/H98</f>
        <v>1</v>
      </c>
      <c r="N98" s="537">
        <v>335370.32</v>
      </c>
      <c r="O98" s="522">
        <v>0</v>
      </c>
      <c r="P98" s="441">
        <f t="shared" si="21"/>
        <v>1</v>
      </c>
      <c r="Q98" s="290">
        <f t="shared" si="22"/>
        <v>0</v>
      </c>
      <c r="R98" s="747">
        <f t="shared" si="23"/>
        <v>0</v>
      </c>
      <c r="S98" s="747">
        <f t="shared" si="24"/>
        <v>0</v>
      </c>
      <c r="T98" s="164">
        <f t="shared" si="25"/>
        <v>335370.32</v>
      </c>
      <c r="U98" s="165">
        <f t="shared" si="26"/>
        <v>1</v>
      </c>
      <c r="V98" s="166">
        <f t="shared" si="27"/>
        <v>0</v>
      </c>
    </row>
    <row r="99" spans="1:24" s="182" customFormat="1" ht="18.95" hidden="1" customHeight="1">
      <c r="A99" s="194" t="s">
        <v>1508</v>
      </c>
      <c r="B99" s="206" t="s">
        <v>1509</v>
      </c>
      <c r="C99" s="207">
        <v>1998</v>
      </c>
      <c r="D99" s="407" t="s">
        <v>1532</v>
      </c>
      <c r="E99" s="198">
        <v>1846</v>
      </c>
      <c r="F99" s="199">
        <v>895000</v>
      </c>
      <c r="G99" s="449" t="s">
        <v>1399</v>
      </c>
      <c r="H99" s="350">
        <v>380514.52</v>
      </c>
      <c r="I99" s="350"/>
      <c r="J99" s="166">
        <f t="shared" si="20"/>
        <v>380514.52</v>
      </c>
      <c r="K99" s="541">
        <v>380514.52</v>
      </c>
      <c r="L99" s="409">
        <v>0</v>
      </c>
      <c r="M99" s="371">
        <f>(J99+I99)/H99</f>
        <v>1</v>
      </c>
      <c r="N99" s="541">
        <v>380514.52</v>
      </c>
      <c r="O99" s="409">
        <v>0</v>
      </c>
      <c r="P99" s="441">
        <f t="shared" si="21"/>
        <v>1</v>
      </c>
      <c r="Q99" s="290">
        <f t="shared" si="22"/>
        <v>0</v>
      </c>
      <c r="R99" s="747">
        <f t="shared" si="23"/>
        <v>0</v>
      </c>
      <c r="S99" s="747">
        <f t="shared" si="24"/>
        <v>0</v>
      </c>
      <c r="T99" s="164">
        <f t="shared" si="25"/>
        <v>380514.52</v>
      </c>
      <c r="U99" s="165">
        <f t="shared" si="26"/>
        <v>1</v>
      </c>
      <c r="V99" s="166">
        <f t="shared" si="27"/>
        <v>0</v>
      </c>
    </row>
    <row r="100" spans="1:24" s="182" customFormat="1" ht="18.75" hidden="1" customHeight="1">
      <c r="A100" s="194" t="s">
        <v>1512</v>
      </c>
      <c r="B100" s="206"/>
      <c r="C100" s="207">
        <v>1998</v>
      </c>
      <c r="D100" s="407" t="s">
        <v>1532</v>
      </c>
      <c r="E100" s="198">
        <v>1847</v>
      </c>
      <c r="F100" s="199">
        <v>180010</v>
      </c>
      <c r="G100" s="449" t="s">
        <v>1399</v>
      </c>
      <c r="H100" s="350">
        <v>42000</v>
      </c>
      <c r="I100" s="350"/>
      <c r="J100" s="166">
        <f t="shared" si="20"/>
        <v>42000</v>
      </c>
      <c r="K100" s="211">
        <v>42000</v>
      </c>
      <c r="L100" s="288">
        <v>0</v>
      </c>
      <c r="M100" s="371">
        <f>J100/H100</f>
        <v>1</v>
      </c>
      <c r="N100" s="211">
        <v>42000</v>
      </c>
      <c r="O100" s="288">
        <v>0</v>
      </c>
      <c r="P100" s="441">
        <f t="shared" si="21"/>
        <v>1</v>
      </c>
      <c r="Q100" s="290">
        <f t="shared" si="22"/>
        <v>0</v>
      </c>
      <c r="R100" s="747">
        <f t="shared" si="23"/>
        <v>0</v>
      </c>
      <c r="S100" s="747">
        <f t="shared" si="24"/>
        <v>0</v>
      </c>
      <c r="T100" s="164">
        <f t="shared" si="25"/>
        <v>42000</v>
      </c>
      <c r="U100" s="165">
        <f t="shared" si="26"/>
        <v>1</v>
      </c>
      <c r="V100" s="166">
        <f t="shared" si="27"/>
        <v>0</v>
      </c>
    </row>
    <row r="101" spans="1:24" s="182" customFormat="1" ht="18.75" hidden="1" customHeight="1">
      <c r="A101" s="194" t="s">
        <v>507</v>
      </c>
      <c r="B101" s="206" t="s">
        <v>1550</v>
      </c>
      <c r="C101" s="207">
        <v>1998</v>
      </c>
      <c r="D101" s="407" t="s">
        <v>1532</v>
      </c>
      <c r="E101" s="198">
        <v>1848</v>
      </c>
      <c r="F101" s="199">
        <v>895015</v>
      </c>
      <c r="G101" s="449" t="s">
        <v>1399</v>
      </c>
      <c r="H101" s="209">
        <v>50000</v>
      </c>
      <c r="I101" s="209"/>
      <c r="J101" s="166">
        <f t="shared" si="20"/>
        <v>50000</v>
      </c>
      <c r="K101" s="211">
        <v>50000</v>
      </c>
      <c r="L101" s="288">
        <v>0</v>
      </c>
      <c r="M101" s="371">
        <f>J101/H101</f>
        <v>1</v>
      </c>
      <c r="N101" s="211">
        <v>50000</v>
      </c>
      <c r="O101" s="288">
        <v>0</v>
      </c>
      <c r="P101" s="441">
        <f t="shared" si="21"/>
        <v>1</v>
      </c>
      <c r="Q101" s="290">
        <f t="shared" si="22"/>
        <v>0</v>
      </c>
      <c r="R101" s="747">
        <f t="shared" si="23"/>
        <v>0</v>
      </c>
      <c r="S101" s="747">
        <f t="shared" si="24"/>
        <v>0</v>
      </c>
      <c r="T101" s="164">
        <f t="shared" si="25"/>
        <v>50000</v>
      </c>
      <c r="U101" s="165">
        <f t="shared" si="26"/>
        <v>1</v>
      </c>
      <c r="V101" s="166">
        <f t="shared" si="27"/>
        <v>0</v>
      </c>
    </row>
    <row r="102" spans="1:24" s="182" customFormat="1" ht="18.75" hidden="1" customHeight="1">
      <c r="A102" s="194" t="s">
        <v>1551</v>
      </c>
      <c r="B102" s="206" t="s">
        <v>1552</v>
      </c>
      <c r="C102" s="207">
        <v>1998</v>
      </c>
      <c r="D102" s="407" t="s">
        <v>1532</v>
      </c>
      <c r="E102" s="198">
        <v>1849</v>
      </c>
      <c r="F102" s="199">
        <v>171907</v>
      </c>
      <c r="G102" s="449" t="s">
        <v>1399</v>
      </c>
      <c r="H102" s="209">
        <v>40000</v>
      </c>
      <c r="I102" s="209"/>
      <c r="J102" s="166">
        <f t="shared" si="20"/>
        <v>40000</v>
      </c>
      <c r="K102" s="211">
        <v>40000</v>
      </c>
      <c r="L102" s="288">
        <v>0</v>
      </c>
      <c r="M102" s="371">
        <f>J102/H102</f>
        <v>1</v>
      </c>
      <c r="N102" s="211">
        <v>40000</v>
      </c>
      <c r="O102" s="288">
        <v>0</v>
      </c>
      <c r="P102" s="441">
        <f t="shared" si="21"/>
        <v>1</v>
      </c>
      <c r="Q102" s="290">
        <f t="shared" si="22"/>
        <v>0</v>
      </c>
      <c r="R102" s="747">
        <f t="shared" si="23"/>
        <v>0</v>
      </c>
      <c r="S102" s="747">
        <f t="shared" si="24"/>
        <v>0</v>
      </c>
      <c r="T102" s="164">
        <f t="shared" si="25"/>
        <v>40000</v>
      </c>
      <c r="U102" s="165">
        <f t="shared" si="26"/>
        <v>1</v>
      </c>
      <c r="V102" s="166">
        <f t="shared" si="27"/>
        <v>0</v>
      </c>
    </row>
    <row r="103" spans="1:24" s="182" customFormat="1" ht="18.75" hidden="1" customHeight="1">
      <c r="A103" s="194" t="s">
        <v>1508</v>
      </c>
      <c r="B103" s="206" t="s">
        <v>1509</v>
      </c>
      <c r="C103" s="207">
        <v>1998</v>
      </c>
      <c r="D103" s="407" t="s">
        <v>363</v>
      </c>
      <c r="E103" s="198">
        <v>1851</v>
      </c>
      <c r="F103" s="199">
        <v>998065</v>
      </c>
      <c r="G103" s="449" t="s">
        <v>322</v>
      </c>
      <c r="H103" s="209">
        <v>3200000</v>
      </c>
      <c r="I103" s="209"/>
      <c r="J103" s="166">
        <f t="shared" si="20"/>
        <v>3200000</v>
      </c>
      <c r="K103" s="537">
        <v>3200000</v>
      </c>
      <c r="L103" s="522">
        <v>0</v>
      </c>
      <c r="M103" s="371">
        <f t="shared" ref="M103:M108" si="28">(J103+I103)/H103</f>
        <v>1</v>
      </c>
      <c r="N103" s="537">
        <v>3200000</v>
      </c>
      <c r="O103" s="522">
        <v>0</v>
      </c>
      <c r="P103" s="441">
        <f t="shared" si="21"/>
        <v>1</v>
      </c>
      <c r="Q103" s="290">
        <f t="shared" si="22"/>
        <v>0</v>
      </c>
      <c r="R103" s="747">
        <f t="shared" si="23"/>
        <v>0</v>
      </c>
      <c r="S103" s="747">
        <f t="shared" si="24"/>
        <v>0</v>
      </c>
      <c r="T103" s="164">
        <f t="shared" si="25"/>
        <v>3200000</v>
      </c>
      <c r="U103" s="165">
        <f t="shared" si="26"/>
        <v>1</v>
      </c>
      <c r="V103" s="166">
        <f t="shared" si="27"/>
        <v>0</v>
      </c>
    </row>
    <row r="104" spans="1:24" s="182" customFormat="1" ht="18.75" hidden="1" customHeight="1">
      <c r="A104" s="194" t="s">
        <v>1463</v>
      </c>
      <c r="B104" s="206" t="s">
        <v>1464</v>
      </c>
      <c r="C104" s="207">
        <v>1998</v>
      </c>
      <c r="D104" s="407" t="s">
        <v>1499</v>
      </c>
      <c r="E104" s="198">
        <v>1852</v>
      </c>
      <c r="F104" s="199">
        <v>998059</v>
      </c>
      <c r="G104" s="449"/>
      <c r="H104" s="209">
        <v>15659790.15</v>
      </c>
      <c r="I104" s="209">
        <v>146649</v>
      </c>
      <c r="J104" s="166">
        <f t="shared" si="20"/>
        <v>15513141.15</v>
      </c>
      <c r="K104" s="537">
        <v>15513141.15</v>
      </c>
      <c r="L104" s="522">
        <v>0</v>
      </c>
      <c r="M104" s="371">
        <f t="shared" si="28"/>
        <v>1</v>
      </c>
      <c r="N104" s="537">
        <v>15513141.15</v>
      </c>
      <c r="O104" s="522">
        <v>0</v>
      </c>
      <c r="P104" s="441">
        <f t="shared" si="21"/>
        <v>1</v>
      </c>
      <c r="Q104" s="290">
        <f t="shared" si="22"/>
        <v>0</v>
      </c>
      <c r="R104" s="747">
        <f t="shared" si="23"/>
        <v>0</v>
      </c>
      <c r="S104" s="747">
        <f t="shared" si="24"/>
        <v>0</v>
      </c>
      <c r="T104" s="164">
        <f t="shared" si="25"/>
        <v>15513141.15</v>
      </c>
      <c r="U104" s="165">
        <f t="shared" si="26"/>
        <v>1</v>
      </c>
      <c r="V104" s="166">
        <f t="shared" si="27"/>
        <v>0</v>
      </c>
    </row>
    <row r="105" spans="1:24" s="182" customFormat="1" ht="18.75" hidden="1" customHeight="1">
      <c r="A105" s="194" t="s">
        <v>1449</v>
      </c>
      <c r="B105" s="206" t="s">
        <v>1449</v>
      </c>
      <c r="C105" s="207">
        <v>1998</v>
      </c>
      <c r="D105" s="407" t="s">
        <v>472</v>
      </c>
      <c r="E105" s="198">
        <v>1853</v>
      </c>
      <c r="F105" s="199" t="s">
        <v>798</v>
      </c>
      <c r="G105" s="449" t="s">
        <v>1399</v>
      </c>
      <c r="H105" s="209">
        <v>11000000</v>
      </c>
      <c r="I105" s="209">
        <v>69000</v>
      </c>
      <c r="J105" s="166">
        <f t="shared" si="20"/>
        <v>10931000</v>
      </c>
      <c r="K105" s="537">
        <v>10931000</v>
      </c>
      <c r="L105" s="288">
        <v>0</v>
      </c>
      <c r="M105" s="371">
        <f t="shared" si="28"/>
        <v>1</v>
      </c>
      <c r="N105" s="537">
        <v>10931000</v>
      </c>
      <c r="O105" s="288">
        <v>0</v>
      </c>
      <c r="P105" s="441">
        <f t="shared" si="21"/>
        <v>1</v>
      </c>
      <c r="Q105" s="290">
        <f t="shared" si="22"/>
        <v>0</v>
      </c>
      <c r="R105" s="747">
        <f t="shared" si="23"/>
        <v>0</v>
      </c>
      <c r="S105" s="747">
        <f t="shared" si="24"/>
        <v>0</v>
      </c>
      <c r="T105" s="164">
        <f t="shared" si="25"/>
        <v>10931000</v>
      </c>
      <c r="U105" s="165">
        <f t="shared" si="26"/>
        <v>1</v>
      </c>
      <c r="V105" s="166">
        <f t="shared" si="27"/>
        <v>0</v>
      </c>
    </row>
    <row r="106" spans="1:24" s="182" customFormat="1" ht="18.95" hidden="1" customHeight="1">
      <c r="A106" s="194" t="s">
        <v>1547</v>
      </c>
      <c r="B106" s="206" t="s">
        <v>174</v>
      </c>
      <c r="C106" s="207">
        <v>1998</v>
      </c>
      <c r="D106" s="407" t="s">
        <v>1524</v>
      </c>
      <c r="E106" s="198">
        <v>1855</v>
      </c>
      <c r="F106" s="199">
        <v>998064</v>
      </c>
      <c r="G106" s="449" t="s">
        <v>322</v>
      </c>
      <c r="H106" s="209">
        <v>500000</v>
      </c>
      <c r="I106" s="209"/>
      <c r="J106" s="166">
        <f t="shared" si="20"/>
        <v>500000</v>
      </c>
      <c r="K106" s="537">
        <v>500000</v>
      </c>
      <c r="L106" s="522">
        <v>0</v>
      </c>
      <c r="M106" s="371">
        <f t="shared" si="28"/>
        <v>1</v>
      </c>
      <c r="N106" s="537">
        <v>500000</v>
      </c>
      <c r="O106" s="522">
        <v>0</v>
      </c>
      <c r="P106" s="441">
        <f t="shared" si="21"/>
        <v>1</v>
      </c>
      <c r="Q106" s="290">
        <f t="shared" si="22"/>
        <v>0</v>
      </c>
      <c r="R106" s="747">
        <f t="shared" si="23"/>
        <v>0</v>
      </c>
      <c r="S106" s="747">
        <f t="shared" si="24"/>
        <v>0</v>
      </c>
      <c r="T106" s="164">
        <f t="shared" si="25"/>
        <v>500000</v>
      </c>
      <c r="U106" s="165">
        <f t="shared" si="26"/>
        <v>1</v>
      </c>
      <c r="V106" s="166">
        <f t="shared" si="27"/>
        <v>0</v>
      </c>
    </row>
    <row r="107" spans="1:24" s="182" customFormat="1" ht="18.75" hidden="1" customHeight="1">
      <c r="A107" s="194" t="s">
        <v>1516</v>
      </c>
      <c r="B107" s="206" t="s">
        <v>1516</v>
      </c>
      <c r="C107" s="207">
        <v>1998</v>
      </c>
      <c r="D107" s="407" t="s">
        <v>1517</v>
      </c>
      <c r="E107" s="198">
        <v>1856</v>
      </c>
      <c r="F107" s="199">
        <v>760099</v>
      </c>
      <c r="G107" s="449" t="s">
        <v>1399</v>
      </c>
      <c r="H107" s="209">
        <v>1000000</v>
      </c>
      <c r="I107" s="209"/>
      <c r="J107" s="166">
        <f t="shared" si="20"/>
        <v>1000000</v>
      </c>
      <c r="K107" s="537">
        <v>1000000</v>
      </c>
      <c r="L107" s="522">
        <v>0</v>
      </c>
      <c r="M107" s="371">
        <f t="shared" si="28"/>
        <v>1</v>
      </c>
      <c r="N107" s="537">
        <v>1000000</v>
      </c>
      <c r="O107" s="522">
        <v>0</v>
      </c>
      <c r="P107" s="441">
        <f t="shared" si="21"/>
        <v>1</v>
      </c>
      <c r="Q107" s="290">
        <f t="shared" si="22"/>
        <v>0</v>
      </c>
      <c r="R107" s="747">
        <f t="shared" si="23"/>
        <v>0</v>
      </c>
      <c r="S107" s="747">
        <f t="shared" si="24"/>
        <v>0</v>
      </c>
      <c r="T107" s="164">
        <f t="shared" si="25"/>
        <v>1000000</v>
      </c>
      <c r="U107" s="165">
        <f t="shared" si="26"/>
        <v>1</v>
      </c>
      <c r="V107" s="166">
        <f t="shared" si="27"/>
        <v>0</v>
      </c>
    </row>
    <row r="108" spans="1:24" s="182" customFormat="1" ht="18.75" hidden="1" customHeight="1">
      <c r="A108" s="194" t="s">
        <v>1471</v>
      </c>
      <c r="B108" s="206" t="s">
        <v>1529</v>
      </c>
      <c r="C108" s="207">
        <v>1998</v>
      </c>
      <c r="D108" s="407" t="s">
        <v>1530</v>
      </c>
      <c r="E108" s="198">
        <v>1857</v>
      </c>
      <c r="F108" s="199">
        <v>991857</v>
      </c>
      <c r="G108" s="449" t="s">
        <v>1399</v>
      </c>
      <c r="H108" s="209">
        <v>498600.04</v>
      </c>
      <c r="I108" s="209"/>
      <c r="J108" s="166">
        <f t="shared" si="20"/>
        <v>498600.04</v>
      </c>
      <c r="K108" s="541">
        <v>498600.04</v>
      </c>
      <c r="L108" s="409">
        <v>0</v>
      </c>
      <c r="M108" s="371">
        <f t="shared" si="28"/>
        <v>1</v>
      </c>
      <c r="N108" s="541">
        <v>498600.04</v>
      </c>
      <c r="O108" s="409">
        <v>0</v>
      </c>
      <c r="P108" s="441">
        <f t="shared" si="21"/>
        <v>1</v>
      </c>
      <c r="Q108" s="290">
        <f t="shared" si="22"/>
        <v>0</v>
      </c>
      <c r="R108" s="747">
        <f t="shared" si="23"/>
        <v>0</v>
      </c>
      <c r="S108" s="747">
        <f t="shared" si="24"/>
        <v>0</v>
      </c>
      <c r="T108" s="164">
        <f t="shared" si="25"/>
        <v>498600.04</v>
      </c>
      <c r="U108" s="165">
        <f t="shared" si="26"/>
        <v>1</v>
      </c>
      <c r="V108" s="166">
        <f t="shared" si="27"/>
        <v>0</v>
      </c>
    </row>
    <row r="109" spans="1:24" s="182" customFormat="1" ht="18.75" hidden="1" customHeight="1">
      <c r="A109" s="194" t="s">
        <v>1421</v>
      </c>
      <c r="B109" s="206" t="s">
        <v>1421</v>
      </c>
      <c r="C109" s="207">
        <v>1998</v>
      </c>
      <c r="D109" s="407" t="s">
        <v>537</v>
      </c>
      <c r="E109" s="198">
        <v>1858</v>
      </c>
      <c r="F109" s="199">
        <v>998060</v>
      </c>
      <c r="G109" s="449"/>
      <c r="H109" s="350">
        <v>240000</v>
      </c>
      <c r="I109" s="350"/>
      <c r="J109" s="166">
        <f t="shared" si="20"/>
        <v>240000</v>
      </c>
      <c r="K109" s="211">
        <v>240000</v>
      </c>
      <c r="L109" s="288">
        <v>0</v>
      </c>
      <c r="M109" s="371">
        <f>J109/H109</f>
        <v>1</v>
      </c>
      <c r="N109" s="211">
        <v>240000</v>
      </c>
      <c r="O109" s="288">
        <v>0</v>
      </c>
      <c r="P109" s="441">
        <f t="shared" si="21"/>
        <v>1</v>
      </c>
      <c r="Q109" s="290">
        <f t="shared" si="22"/>
        <v>0</v>
      </c>
      <c r="R109" s="747">
        <f t="shared" si="23"/>
        <v>0</v>
      </c>
      <c r="S109" s="747">
        <f t="shared" si="24"/>
        <v>0</v>
      </c>
      <c r="T109" s="164">
        <f t="shared" si="25"/>
        <v>240000</v>
      </c>
      <c r="U109" s="165">
        <f t="shared" si="26"/>
        <v>1</v>
      </c>
      <c r="V109" s="166">
        <f t="shared" si="27"/>
        <v>0</v>
      </c>
    </row>
    <row r="110" spans="1:24" s="182" customFormat="1" ht="18.75" hidden="1" customHeight="1">
      <c r="A110" s="194" t="s">
        <v>1501</v>
      </c>
      <c r="B110" s="206" t="s">
        <v>1427</v>
      </c>
      <c r="C110" s="207">
        <v>1998</v>
      </c>
      <c r="D110" s="407" t="s">
        <v>1503</v>
      </c>
      <c r="E110" s="198">
        <v>1859</v>
      </c>
      <c r="F110" s="199" t="s">
        <v>790</v>
      </c>
      <c r="G110" s="449"/>
      <c r="H110" s="209">
        <v>10398565.42</v>
      </c>
      <c r="I110" s="209">
        <v>74000</v>
      </c>
      <c r="J110" s="166">
        <f t="shared" si="20"/>
        <v>10324565.42</v>
      </c>
      <c r="K110" s="537">
        <v>10324565.42</v>
      </c>
      <c r="L110" s="522">
        <v>0</v>
      </c>
      <c r="M110" s="371">
        <f>(J110+I110)/H110</f>
        <v>1</v>
      </c>
      <c r="N110" s="537">
        <v>10324565.42</v>
      </c>
      <c r="O110" s="522">
        <v>0</v>
      </c>
      <c r="P110" s="441">
        <f t="shared" si="21"/>
        <v>1</v>
      </c>
      <c r="Q110" s="290">
        <f t="shared" si="22"/>
        <v>0</v>
      </c>
      <c r="R110" s="747">
        <f t="shared" si="23"/>
        <v>0</v>
      </c>
      <c r="S110" s="747">
        <f t="shared" si="24"/>
        <v>0</v>
      </c>
      <c r="T110" s="164">
        <f t="shared" si="25"/>
        <v>10324565.42</v>
      </c>
      <c r="U110" s="165">
        <f t="shared" si="26"/>
        <v>1</v>
      </c>
      <c r="V110" s="166">
        <f t="shared" si="27"/>
        <v>0</v>
      </c>
    </row>
    <row r="111" spans="1:24" s="182" customFormat="1" ht="18.75" hidden="1" customHeight="1">
      <c r="A111" s="194" t="s">
        <v>1415</v>
      </c>
      <c r="B111" s="206" t="s">
        <v>1507</v>
      </c>
      <c r="C111" s="207">
        <v>1998</v>
      </c>
      <c r="D111" s="407" t="s">
        <v>1506</v>
      </c>
      <c r="E111" s="198">
        <v>1860</v>
      </c>
      <c r="F111" s="199">
        <v>181300</v>
      </c>
      <c r="G111" s="449" t="s">
        <v>1399</v>
      </c>
      <c r="H111" s="209">
        <v>3998834.76</v>
      </c>
      <c r="I111" s="209">
        <v>30000</v>
      </c>
      <c r="J111" s="166">
        <f t="shared" si="20"/>
        <v>3968834.76</v>
      </c>
      <c r="K111" s="308">
        <v>3968834.76</v>
      </c>
      <c r="L111" s="385">
        <v>0</v>
      </c>
      <c r="M111" s="371">
        <f>(J111+I111)/H111</f>
        <v>1</v>
      </c>
      <c r="N111" s="308">
        <v>3968834.76</v>
      </c>
      <c r="O111" s="385">
        <v>0</v>
      </c>
      <c r="P111" s="441">
        <f t="shared" si="21"/>
        <v>1</v>
      </c>
      <c r="Q111" s="290">
        <f t="shared" si="22"/>
        <v>0</v>
      </c>
      <c r="R111" s="747">
        <f t="shared" si="23"/>
        <v>0</v>
      </c>
      <c r="S111" s="747">
        <f t="shared" si="24"/>
        <v>0</v>
      </c>
      <c r="T111" s="164">
        <f t="shared" si="25"/>
        <v>3968834.76</v>
      </c>
      <c r="U111" s="165">
        <f t="shared" si="26"/>
        <v>1</v>
      </c>
      <c r="V111" s="166">
        <f t="shared" si="27"/>
        <v>0</v>
      </c>
    </row>
    <row r="112" spans="1:24" s="182" customFormat="1" ht="18.75" hidden="1" customHeight="1">
      <c r="A112" s="194" t="s">
        <v>1510</v>
      </c>
      <c r="B112" s="206" t="s">
        <v>1510</v>
      </c>
      <c r="C112" s="207">
        <v>1998</v>
      </c>
      <c r="D112" s="407" t="s">
        <v>1511</v>
      </c>
      <c r="E112" s="198">
        <v>1861</v>
      </c>
      <c r="F112" s="199">
        <v>845001</v>
      </c>
      <c r="G112" s="449" t="s">
        <v>1399</v>
      </c>
      <c r="H112" s="209">
        <v>339902.52</v>
      </c>
      <c r="I112" s="209"/>
      <c r="J112" s="166">
        <f t="shared" si="20"/>
        <v>339902.52</v>
      </c>
      <c r="K112" s="308">
        <v>339902.52</v>
      </c>
      <c r="L112" s="385">
        <v>0</v>
      </c>
      <c r="M112" s="371">
        <f>(J112+I112)/H112</f>
        <v>1</v>
      </c>
      <c r="N112" s="308">
        <v>339902.52</v>
      </c>
      <c r="O112" s="385">
        <v>0</v>
      </c>
      <c r="P112" s="441">
        <f t="shared" si="21"/>
        <v>1</v>
      </c>
      <c r="Q112" s="290">
        <f t="shared" si="22"/>
        <v>0</v>
      </c>
      <c r="R112" s="747">
        <f t="shared" si="23"/>
        <v>0</v>
      </c>
      <c r="S112" s="747">
        <f t="shared" si="24"/>
        <v>0</v>
      </c>
      <c r="T112" s="164">
        <f t="shared" si="25"/>
        <v>339902.52</v>
      </c>
      <c r="U112" s="165">
        <f t="shared" si="26"/>
        <v>1</v>
      </c>
      <c r="V112" s="166">
        <f t="shared" si="27"/>
        <v>0</v>
      </c>
    </row>
    <row r="113" spans="1:22" s="182" customFormat="1" ht="18.75" hidden="1" customHeight="1">
      <c r="A113" s="194" t="s">
        <v>1512</v>
      </c>
      <c r="B113" s="206" t="s">
        <v>1513</v>
      </c>
      <c r="C113" s="207">
        <v>1998</v>
      </c>
      <c r="D113" s="407" t="s">
        <v>1515</v>
      </c>
      <c r="E113" s="198">
        <v>1862</v>
      </c>
      <c r="F113" s="199">
        <v>380900</v>
      </c>
      <c r="G113" s="449" t="s">
        <v>1399</v>
      </c>
      <c r="H113" s="209">
        <v>1500000</v>
      </c>
      <c r="I113" s="209"/>
      <c r="J113" s="166">
        <f t="shared" si="20"/>
        <v>1500000</v>
      </c>
      <c r="K113" s="211">
        <v>1500000</v>
      </c>
      <c r="L113" s="288">
        <v>0</v>
      </c>
      <c r="M113" s="371">
        <f>J113/H113</f>
        <v>1</v>
      </c>
      <c r="N113" s="211">
        <v>1500000</v>
      </c>
      <c r="O113" s="288">
        <v>0</v>
      </c>
      <c r="P113" s="441">
        <f t="shared" si="21"/>
        <v>1</v>
      </c>
      <c r="Q113" s="290">
        <f t="shared" si="22"/>
        <v>0</v>
      </c>
      <c r="R113" s="747">
        <f t="shared" si="23"/>
        <v>0</v>
      </c>
      <c r="S113" s="747">
        <f t="shared" si="24"/>
        <v>0</v>
      </c>
      <c r="T113" s="164">
        <f t="shared" si="25"/>
        <v>1500000</v>
      </c>
      <c r="U113" s="165">
        <f t="shared" si="26"/>
        <v>1</v>
      </c>
      <c r="V113" s="166">
        <f t="shared" si="27"/>
        <v>0</v>
      </c>
    </row>
    <row r="114" spans="1:22" s="182" customFormat="1" ht="18.95" hidden="1" customHeight="1">
      <c r="A114" s="194" t="s">
        <v>1505</v>
      </c>
      <c r="B114" s="206" t="s">
        <v>1455</v>
      </c>
      <c r="C114" s="207">
        <v>1998</v>
      </c>
      <c r="D114" s="407" t="s">
        <v>1506</v>
      </c>
      <c r="E114" s="198">
        <v>1863</v>
      </c>
      <c r="F114" s="199">
        <v>998053</v>
      </c>
      <c r="G114" s="449"/>
      <c r="H114" s="209">
        <v>7514716.3300000001</v>
      </c>
      <c r="I114" s="209">
        <v>55900</v>
      </c>
      <c r="J114" s="166">
        <f t="shared" si="20"/>
        <v>7458816.3300000001</v>
      </c>
      <c r="K114" s="211">
        <v>7458816.3300000001</v>
      </c>
      <c r="L114" s="522">
        <v>0</v>
      </c>
      <c r="M114" s="371">
        <f>(J114+I114)/H114</f>
        <v>1</v>
      </c>
      <c r="N114" s="211">
        <v>7458816.3300000001</v>
      </c>
      <c r="O114" s="522">
        <v>0</v>
      </c>
      <c r="P114" s="441">
        <f t="shared" si="21"/>
        <v>1</v>
      </c>
      <c r="Q114" s="290">
        <f t="shared" si="22"/>
        <v>0</v>
      </c>
      <c r="R114" s="747">
        <f t="shared" si="23"/>
        <v>0</v>
      </c>
      <c r="S114" s="747">
        <f t="shared" si="24"/>
        <v>0</v>
      </c>
      <c r="T114" s="164">
        <f t="shared" si="25"/>
        <v>7458816.3300000001</v>
      </c>
      <c r="U114" s="165">
        <f t="shared" si="26"/>
        <v>1</v>
      </c>
      <c r="V114" s="166">
        <f t="shared" si="27"/>
        <v>0</v>
      </c>
    </row>
    <row r="115" spans="1:22" s="182" customFormat="1" ht="18.75" hidden="1" customHeight="1">
      <c r="A115" s="194" t="s">
        <v>1518</v>
      </c>
      <c r="B115" s="206" t="s">
        <v>1519</v>
      </c>
      <c r="C115" s="207">
        <v>1998</v>
      </c>
      <c r="D115" s="407" t="s">
        <v>536</v>
      </c>
      <c r="E115" s="198">
        <v>1864</v>
      </c>
      <c r="F115" s="199">
        <v>210231</v>
      </c>
      <c r="G115" s="449" t="s">
        <v>1399</v>
      </c>
      <c r="H115" s="209">
        <v>998866</v>
      </c>
      <c r="I115" s="209"/>
      <c r="J115" s="166">
        <f t="shared" si="20"/>
        <v>998866</v>
      </c>
      <c r="K115" s="537">
        <v>998866</v>
      </c>
      <c r="L115" s="288">
        <v>0</v>
      </c>
      <c r="M115" s="371">
        <f>(J115+I115)/H115</f>
        <v>1</v>
      </c>
      <c r="N115" s="537">
        <v>998866</v>
      </c>
      <c r="O115" s="288">
        <v>0</v>
      </c>
      <c r="P115" s="441">
        <f t="shared" si="21"/>
        <v>1</v>
      </c>
      <c r="Q115" s="290">
        <f t="shared" si="22"/>
        <v>0</v>
      </c>
      <c r="R115" s="747">
        <f t="shared" si="23"/>
        <v>0</v>
      </c>
      <c r="S115" s="747">
        <f t="shared" si="24"/>
        <v>0</v>
      </c>
      <c r="T115" s="164">
        <f t="shared" si="25"/>
        <v>998866</v>
      </c>
      <c r="U115" s="165">
        <f t="shared" si="26"/>
        <v>1</v>
      </c>
      <c r="V115" s="166">
        <f t="shared" si="27"/>
        <v>0</v>
      </c>
    </row>
    <row r="116" spans="1:22" s="182" customFormat="1" ht="18.75" hidden="1" customHeight="1">
      <c r="A116" s="194" t="s">
        <v>1418</v>
      </c>
      <c r="B116" s="206" t="s">
        <v>1419</v>
      </c>
      <c r="C116" s="207">
        <v>1998</v>
      </c>
      <c r="D116" s="407" t="s">
        <v>1511</v>
      </c>
      <c r="E116" s="198">
        <v>1865</v>
      </c>
      <c r="F116" s="199">
        <v>998063</v>
      </c>
      <c r="G116" s="449" t="s">
        <v>322</v>
      </c>
      <c r="H116" s="209">
        <v>1110394.08</v>
      </c>
      <c r="I116" s="209">
        <v>71000</v>
      </c>
      <c r="J116" s="166">
        <f t="shared" si="20"/>
        <v>1039394.08</v>
      </c>
      <c r="K116" s="537">
        <v>1039394.08</v>
      </c>
      <c r="L116" s="522">
        <v>0</v>
      </c>
      <c r="M116" s="371">
        <f>(J116+I116)/H116</f>
        <v>1</v>
      </c>
      <c r="N116" s="537">
        <v>1039394.08</v>
      </c>
      <c r="O116" s="522">
        <v>0</v>
      </c>
      <c r="P116" s="441">
        <f t="shared" si="21"/>
        <v>0.99999999999999989</v>
      </c>
      <c r="Q116" s="290">
        <f t="shared" si="22"/>
        <v>0</v>
      </c>
      <c r="R116" s="747">
        <f t="shared" si="23"/>
        <v>0</v>
      </c>
      <c r="S116" s="747">
        <f t="shared" si="24"/>
        <v>0</v>
      </c>
      <c r="T116" s="164">
        <f t="shared" si="25"/>
        <v>1039394.08</v>
      </c>
      <c r="U116" s="165">
        <f t="shared" si="26"/>
        <v>1</v>
      </c>
      <c r="V116" s="166">
        <f t="shared" si="27"/>
        <v>0</v>
      </c>
    </row>
    <row r="117" spans="1:22" s="182" customFormat="1" ht="18.75" hidden="1" customHeight="1">
      <c r="A117" s="194" t="s">
        <v>1522</v>
      </c>
      <c r="B117" s="206" t="s">
        <v>1522</v>
      </c>
      <c r="C117" s="207">
        <v>1998</v>
      </c>
      <c r="D117" s="407" t="s">
        <v>1523</v>
      </c>
      <c r="E117" s="198">
        <v>1867</v>
      </c>
      <c r="F117" s="199">
        <v>770100</v>
      </c>
      <c r="G117" s="449" t="s">
        <v>1399</v>
      </c>
      <c r="H117" s="350">
        <v>888759.27</v>
      </c>
      <c r="I117" s="350"/>
      <c r="J117" s="166">
        <f t="shared" si="20"/>
        <v>888759.27</v>
      </c>
      <c r="K117" s="211">
        <v>888759.27</v>
      </c>
      <c r="L117" s="288">
        <v>0</v>
      </c>
      <c r="M117" s="371">
        <f>J117/H117</f>
        <v>1</v>
      </c>
      <c r="N117" s="211">
        <v>888759.27</v>
      </c>
      <c r="O117" s="288">
        <v>0</v>
      </c>
      <c r="P117" s="441">
        <f t="shared" si="21"/>
        <v>1</v>
      </c>
      <c r="Q117" s="290">
        <f t="shared" si="22"/>
        <v>0</v>
      </c>
      <c r="R117" s="747">
        <f t="shared" si="23"/>
        <v>0</v>
      </c>
      <c r="S117" s="747">
        <f t="shared" si="24"/>
        <v>0</v>
      </c>
      <c r="T117" s="164">
        <f t="shared" si="25"/>
        <v>888759.27</v>
      </c>
      <c r="U117" s="165">
        <f t="shared" si="26"/>
        <v>1</v>
      </c>
      <c r="V117" s="166">
        <f t="shared" si="27"/>
        <v>0</v>
      </c>
    </row>
    <row r="118" spans="1:22" s="182" customFormat="1" ht="18.75" hidden="1" customHeight="1">
      <c r="A118" s="194" t="s">
        <v>1504</v>
      </c>
      <c r="B118" s="206" t="s">
        <v>1504</v>
      </c>
      <c r="C118" s="207">
        <v>1998</v>
      </c>
      <c r="D118" s="407" t="s">
        <v>331</v>
      </c>
      <c r="E118" s="198">
        <v>1868</v>
      </c>
      <c r="F118" s="199" t="s">
        <v>800</v>
      </c>
      <c r="G118" s="449" t="s">
        <v>1399</v>
      </c>
      <c r="H118" s="209">
        <v>10000000</v>
      </c>
      <c r="I118" s="209">
        <v>65000</v>
      </c>
      <c r="J118" s="166">
        <f t="shared" si="20"/>
        <v>9935000</v>
      </c>
      <c r="K118" s="537">
        <v>9935000</v>
      </c>
      <c r="L118" s="522">
        <v>0</v>
      </c>
      <c r="M118" s="371">
        <f>(J118+I118)/H118</f>
        <v>1</v>
      </c>
      <c r="N118" s="537">
        <v>9935000</v>
      </c>
      <c r="O118" s="522">
        <v>0</v>
      </c>
      <c r="P118" s="441">
        <f t="shared" si="21"/>
        <v>1</v>
      </c>
      <c r="Q118" s="290">
        <f t="shared" si="22"/>
        <v>0</v>
      </c>
      <c r="R118" s="747">
        <f t="shared" si="23"/>
        <v>0</v>
      </c>
      <c r="S118" s="747">
        <f t="shared" si="24"/>
        <v>0</v>
      </c>
      <c r="T118" s="164">
        <f t="shared" si="25"/>
        <v>9935000</v>
      </c>
      <c r="U118" s="165">
        <f t="shared" si="26"/>
        <v>1</v>
      </c>
      <c r="V118" s="166">
        <f t="shared" si="27"/>
        <v>0</v>
      </c>
    </row>
    <row r="119" spans="1:22" s="182" customFormat="1" ht="18.75" hidden="1" customHeight="1">
      <c r="A119" s="194" t="s">
        <v>1460</v>
      </c>
      <c r="B119" s="206" t="s">
        <v>1460</v>
      </c>
      <c r="C119" s="207">
        <v>1998</v>
      </c>
      <c r="D119" s="407" t="s">
        <v>332</v>
      </c>
      <c r="E119" s="198">
        <v>1869</v>
      </c>
      <c r="F119" s="199">
        <v>881003</v>
      </c>
      <c r="G119" s="449" t="s">
        <v>1399</v>
      </c>
      <c r="H119" s="209">
        <v>40000</v>
      </c>
      <c r="I119" s="209"/>
      <c r="J119" s="166">
        <f t="shared" si="20"/>
        <v>40000</v>
      </c>
      <c r="K119" s="211">
        <v>40000</v>
      </c>
      <c r="L119" s="288">
        <v>0</v>
      </c>
      <c r="M119" s="371">
        <f>J119/H119</f>
        <v>1</v>
      </c>
      <c r="N119" s="211">
        <v>40000</v>
      </c>
      <c r="O119" s="288">
        <v>0</v>
      </c>
      <c r="P119" s="441">
        <f t="shared" si="21"/>
        <v>1</v>
      </c>
      <c r="Q119" s="290">
        <f t="shared" si="22"/>
        <v>0</v>
      </c>
      <c r="R119" s="747">
        <f t="shared" si="23"/>
        <v>0</v>
      </c>
      <c r="S119" s="747">
        <f t="shared" si="24"/>
        <v>0</v>
      </c>
      <c r="T119" s="164">
        <f t="shared" si="25"/>
        <v>40000</v>
      </c>
      <c r="U119" s="165">
        <f t="shared" si="26"/>
        <v>1</v>
      </c>
      <c r="V119" s="166">
        <f t="shared" si="27"/>
        <v>0</v>
      </c>
    </row>
    <row r="120" spans="1:22" s="182" customFormat="1" ht="18.75" hidden="1" customHeight="1">
      <c r="A120" s="194" t="s">
        <v>1397</v>
      </c>
      <c r="B120" s="206" t="s">
        <v>1397</v>
      </c>
      <c r="C120" s="207">
        <v>1998</v>
      </c>
      <c r="D120" s="407" t="s">
        <v>1533</v>
      </c>
      <c r="E120" s="198">
        <v>1870</v>
      </c>
      <c r="F120" s="199">
        <v>991870</v>
      </c>
      <c r="G120" s="449" t="s">
        <v>1399</v>
      </c>
      <c r="H120" s="209">
        <v>200000</v>
      </c>
      <c r="I120" s="209"/>
      <c r="J120" s="166">
        <f t="shared" si="20"/>
        <v>200000</v>
      </c>
      <c r="K120" s="211">
        <v>200000</v>
      </c>
      <c r="L120" s="288">
        <v>0</v>
      </c>
      <c r="M120" s="371">
        <f>J120/H120</f>
        <v>1</v>
      </c>
      <c r="N120" s="211">
        <v>200000</v>
      </c>
      <c r="O120" s="288">
        <v>0</v>
      </c>
      <c r="P120" s="441">
        <f t="shared" si="21"/>
        <v>1</v>
      </c>
      <c r="Q120" s="290">
        <f t="shared" si="22"/>
        <v>0</v>
      </c>
      <c r="R120" s="747">
        <f t="shared" si="23"/>
        <v>0</v>
      </c>
      <c r="S120" s="747">
        <f t="shared" si="24"/>
        <v>0</v>
      </c>
      <c r="T120" s="164">
        <f t="shared" si="25"/>
        <v>200000</v>
      </c>
      <c r="U120" s="165">
        <f t="shared" si="26"/>
        <v>1</v>
      </c>
      <c r="V120" s="166">
        <f t="shared" si="27"/>
        <v>0</v>
      </c>
    </row>
    <row r="121" spans="1:22" s="182" customFormat="1" ht="18.75" hidden="1" customHeight="1">
      <c r="A121" s="194" t="s">
        <v>1463</v>
      </c>
      <c r="B121" s="206" t="s">
        <v>1464</v>
      </c>
      <c r="C121" s="207">
        <v>1998</v>
      </c>
      <c r="D121" s="407" t="s">
        <v>1414</v>
      </c>
      <c r="E121" s="198">
        <v>1871</v>
      </c>
      <c r="F121" s="199">
        <v>998057</v>
      </c>
      <c r="G121" s="449"/>
      <c r="H121" s="209">
        <v>1023897.52</v>
      </c>
      <c r="I121" s="209"/>
      <c r="J121" s="166">
        <f t="shared" si="20"/>
        <v>1023897.52</v>
      </c>
      <c r="K121" s="211">
        <v>1023897.52</v>
      </c>
      <c r="L121" s="288">
        <v>0</v>
      </c>
      <c r="M121" s="371">
        <f>J121/H121</f>
        <v>1</v>
      </c>
      <c r="N121" s="211">
        <v>1023897.52</v>
      </c>
      <c r="O121" s="288">
        <v>0</v>
      </c>
      <c r="P121" s="441">
        <f t="shared" si="21"/>
        <v>1</v>
      </c>
      <c r="Q121" s="290">
        <f t="shared" si="22"/>
        <v>0</v>
      </c>
      <c r="R121" s="747">
        <f t="shared" si="23"/>
        <v>0</v>
      </c>
      <c r="S121" s="747">
        <f t="shared" si="24"/>
        <v>0</v>
      </c>
      <c r="T121" s="164">
        <f t="shared" si="25"/>
        <v>1023897.52</v>
      </c>
      <c r="U121" s="165">
        <f t="shared" si="26"/>
        <v>1</v>
      </c>
      <c r="V121" s="166">
        <f t="shared" si="27"/>
        <v>0</v>
      </c>
    </row>
    <row r="122" spans="1:22" s="182" customFormat="1" ht="18.75" hidden="1" customHeight="1">
      <c r="A122" s="194" t="s">
        <v>1397</v>
      </c>
      <c r="B122" s="206" t="s">
        <v>1398</v>
      </c>
      <c r="C122" s="207">
        <v>1998</v>
      </c>
      <c r="D122" s="407" t="s">
        <v>1414</v>
      </c>
      <c r="E122" s="198">
        <v>1872</v>
      </c>
      <c r="F122" s="199">
        <v>991872</v>
      </c>
      <c r="G122" s="449" t="s">
        <v>1399</v>
      </c>
      <c r="H122" s="209">
        <v>2499603.25</v>
      </c>
      <c r="I122" s="209"/>
      <c r="J122" s="166">
        <f t="shared" si="20"/>
        <v>2499603.25</v>
      </c>
      <c r="K122" s="211">
        <v>2499603.25</v>
      </c>
      <c r="L122" s="288">
        <v>0</v>
      </c>
      <c r="M122" s="371">
        <f>(J122+I122)/H122</f>
        <v>1</v>
      </c>
      <c r="N122" s="211">
        <v>2499603.25</v>
      </c>
      <c r="O122" s="288">
        <v>0</v>
      </c>
      <c r="P122" s="441">
        <f t="shared" si="21"/>
        <v>1</v>
      </c>
      <c r="Q122" s="290">
        <f t="shared" si="22"/>
        <v>0</v>
      </c>
      <c r="R122" s="747">
        <f t="shared" si="23"/>
        <v>0</v>
      </c>
      <c r="S122" s="747">
        <f t="shared" si="24"/>
        <v>0</v>
      </c>
      <c r="T122" s="164">
        <f t="shared" si="25"/>
        <v>2499603.25</v>
      </c>
      <c r="U122" s="165">
        <f t="shared" si="26"/>
        <v>1</v>
      </c>
      <c r="V122" s="166">
        <f t="shared" si="27"/>
        <v>0</v>
      </c>
    </row>
    <row r="123" spans="1:22" s="182" customFormat="1" ht="18.95" hidden="1" customHeight="1">
      <c r="A123" s="194" t="s">
        <v>1404</v>
      </c>
      <c r="B123" s="206" t="s">
        <v>1521</v>
      </c>
      <c r="C123" s="207">
        <v>1998</v>
      </c>
      <c r="D123" s="407" t="s">
        <v>1414</v>
      </c>
      <c r="E123" s="198">
        <v>1873</v>
      </c>
      <c r="F123" s="199">
        <v>760005</v>
      </c>
      <c r="G123" s="449" t="s">
        <v>1399</v>
      </c>
      <c r="H123" s="209">
        <v>866204.74</v>
      </c>
      <c r="I123" s="209"/>
      <c r="J123" s="166">
        <f t="shared" si="20"/>
        <v>866204.74</v>
      </c>
      <c r="K123" s="537">
        <v>866204.74</v>
      </c>
      <c r="L123" s="522">
        <v>0</v>
      </c>
      <c r="M123" s="371">
        <f>(J123+I123)/H123</f>
        <v>1</v>
      </c>
      <c r="N123" s="537">
        <v>866204.74</v>
      </c>
      <c r="O123" s="522">
        <v>0</v>
      </c>
      <c r="P123" s="441">
        <f t="shared" si="21"/>
        <v>1</v>
      </c>
      <c r="Q123" s="290">
        <f t="shared" si="22"/>
        <v>0</v>
      </c>
      <c r="R123" s="747">
        <f t="shared" si="23"/>
        <v>0</v>
      </c>
      <c r="S123" s="747">
        <f t="shared" si="24"/>
        <v>0</v>
      </c>
      <c r="T123" s="164">
        <f t="shared" si="25"/>
        <v>866204.74</v>
      </c>
      <c r="U123" s="165">
        <f t="shared" si="26"/>
        <v>1</v>
      </c>
      <c r="V123" s="166">
        <f t="shared" si="27"/>
        <v>0</v>
      </c>
    </row>
    <row r="124" spans="1:22" s="182" customFormat="1" ht="18.75" hidden="1" customHeight="1">
      <c r="A124" s="194" t="s">
        <v>1545</v>
      </c>
      <c r="B124" s="206" t="s">
        <v>1546</v>
      </c>
      <c r="C124" s="207">
        <v>1998</v>
      </c>
      <c r="D124" s="407" t="s">
        <v>1414</v>
      </c>
      <c r="E124" s="198">
        <v>1874</v>
      </c>
      <c r="F124" s="199">
        <v>171014</v>
      </c>
      <c r="G124" s="449" t="s">
        <v>1399</v>
      </c>
      <c r="H124" s="209">
        <v>160000</v>
      </c>
      <c r="I124" s="209"/>
      <c r="J124" s="166">
        <f t="shared" si="20"/>
        <v>160000</v>
      </c>
      <c r="K124" s="211">
        <v>160000</v>
      </c>
      <c r="L124" s="288">
        <v>0</v>
      </c>
      <c r="M124" s="371">
        <f>J124/H124</f>
        <v>1</v>
      </c>
      <c r="N124" s="211">
        <v>160000</v>
      </c>
      <c r="O124" s="288">
        <v>0</v>
      </c>
      <c r="P124" s="441">
        <f t="shared" si="21"/>
        <v>1</v>
      </c>
      <c r="Q124" s="290">
        <f t="shared" si="22"/>
        <v>0</v>
      </c>
      <c r="R124" s="747">
        <f t="shared" si="23"/>
        <v>0</v>
      </c>
      <c r="S124" s="747">
        <f t="shared" si="24"/>
        <v>0</v>
      </c>
      <c r="T124" s="164">
        <f t="shared" si="25"/>
        <v>160000</v>
      </c>
      <c r="U124" s="165">
        <f t="shared" si="26"/>
        <v>1</v>
      </c>
      <c r="V124" s="166">
        <f t="shared" si="27"/>
        <v>0</v>
      </c>
    </row>
    <row r="125" spans="1:22" s="182" customFormat="1" ht="18.75" hidden="1" customHeight="1">
      <c r="A125" s="194" t="s">
        <v>1547</v>
      </c>
      <c r="B125" s="206" t="s">
        <v>174</v>
      </c>
      <c r="C125" s="207">
        <v>1998</v>
      </c>
      <c r="D125" s="407" t="s">
        <v>1414</v>
      </c>
      <c r="E125" s="198">
        <v>1876</v>
      </c>
      <c r="F125" s="199">
        <v>610919</v>
      </c>
      <c r="G125" s="449" t="s">
        <v>1399</v>
      </c>
      <c r="H125" s="209">
        <v>0</v>
      </c>
      <c r="I125" s="209"/>
      <c r="J125" s="166">
        <f t="shared" si="20"/>
        <v>0</v>
      </c>
      <c r="K125" s="211">
        <v>0</v>
      </c>
      <c r="L125" s="288">
        <v>0</v>
      </c>
      <c r="M125" s="371"/>
      <c r="N125" s="211">
        <v>0</v>
      </c>
      <c r="O125" s="288">
        <v>0</v>
      </c>
      <c r="P125" s="441" t="e">
        <f t="shared" si="21"/>
        <v>#DIV/0!</v>
      </c>
      <c r="Q125" s="290">
        <f t="shared" si="22"/>
        <v>0</v>
      </c>
      <c r="R125" s="747">
        <f t="shared" si="23"/>
        <v>0</v>
      </c>
      <c r="S125" s="747">
        <f t="shared" si="24"/>
        <v>0</v>
      </c>
      <c r="T125" s="164">
        <f t="shared" si="25"/>
        <v>0</v>
      </c>
      <c r="U125" s="165" t="e">
        <f t="shared" si="26"/>
        <v>#DIV/0!</v>
      </c>
      <c r="V125" s="166">
        <f t="shared" si="27"/>
        <v>0</v>
      </c>
    </row>
    <row r="126" spans="1:22" s="182" customFormat="1" ht="18.75" hidden="1" customHeight="1">
      <c r="A126" s="194" t="s">
        <v>1516</v>
      </c>
      <c r="B126" s="206" t="s">
        <v>1548</v>
      </c>
      <c r="C126" s="207">
        <v>1998</v>
      </c>
      <c r="D126" s="407" t="s">
        <v>1414</v>
      </c>
      <c r="E126" s="198">
        <v>1879</v>
      </c>
      <c r="F126" s="199">
        <v>760100</v>
      </c>
      <c r="G126" s="449" t="s">
        <v>1399</v>
      </c>
      <c r="H126" s="209">
        <v>24975.05</v>
      </c>
      <c r="I126" s="209"/>
      <c r="J126" s="166">
        <f t="shared" si="20"/>
        <v>24975.05</v>
      </c>
      <c r="K126" s="537">
        <v>24975.05</v>
      </c>
      <c r="L126" s="288">
        <v>0</v>
      </c>
      <c r="M126" s="371">
        <f>J126/H126</f>
        <v>1</v>
      </c>
      <c r="N126" s="537">
        <v>24975.05</v>
      </c>
      <c r="O126" s="288">
        <v>0</v>
      </c>
      <c r="P126" s="441">
        <f t="shared" si="21"/>
        <v>1</v>
      </c>
      <c r="Q126" s="290">
        <f t="shared" si="22"/>
        <v>0</v>
      </c>
      <c r="R126" s="747">
        <f t="shared" si="23"/>
        <v>0</v>
      </c>
      <c r="S126" s="747">
        <f t="shared" si="24"/>
        <v>0</v>
      </c>
      <c r="T126" s="164">
        <f t="shared" si="25"/>
        <v>24975.05</v>
      </c>
      <c r="U126" s="165">
        <f t="shared" si="26"/>
        <v>1</v>
      </c>
      <c r="V126" s="166">
        <f t="shared" si="27"/>
        <v>0</v>
      </c>
    </row>
    <row r="127" spans="1:22" s="182" customFormat="1" ht="18.75" hidden="1" customHeight="1">
      <c r="A127" s="194" t="s">
        <v>553</v>
      </c>
      <c r="B127" s="206" t="s">
        <v>1433</v>
      </c>
      <c r="C127" s="207">
        <v>1998</v>
      </c>
      <c r="D127" s="407" t="s">
        <v>1414</v>
      </c>
      <c r="E127" s="198">
        <v>1880</v>
      </c>
      <c r="F127" s="199">
        <v>991880</v>
      </c>
      <c r="G127" s="449" t="s">
        <v>1399</v>
      </c>
      <c r="H127" s="209">
        <v>226000</v>
      </c>
      <c r="I127" s="209"/>
      <c r="J127" s="166">
        <f t="shared" si="20"/>
        <v>226000</v>
      </c>
      <c r="K127" s="537">
        <v>226000</v>
      </c>
      <c r="L127" s="522">
        <v>0</v>
      </c>
      <c r="M127" s="371">
        <f>(J127+I127)/H127</f>
        <v>1</v>
      </c>
      <c r="N127" s="537">
        <v>226000</v>
      </c>
      <c r="O127" s="522">
        <v>0</v>
      </c>
      <c r="P127" s="441">
        <f t="shared" si="21"/>
        <v>1</v>
      </c>
      <c r="Q127" s="290">
        <f t="shared" si="22"/>
        <v>0</v>
      </c>
      <c r="R127" s="747">
        <f t="shared" si="23"/>
        <v>0</v>
      </c>
      <c r="S127" s="747">
        <f t="shared" si="24"/>
        <v>0</v>
      </c>
      <c r="T127" s="164">
        <f t="shared" si="25"/>
        <v>226000</v>
      </c>
      <c r="U127" s="165">
        <f t="shared" si="26"/>
        <v>1</v>
      </c>
      <c r="V127" s="166">
        <f t="shared" si="27"/>
        <v>0</v>
      </c>
    </row>
    <row r="128" spans="1:22" s="182" customFormat="1" ht="18.75" hidden="1" customHeight="1">
      <c r="A128" s="194" t="s">
        <v>1415</v>
      </c>
      <c r="B128" s="206" t="s">
        <v>1416</v>
      </c>
      <c r="C128" s="207">
        <v>1998</v>
      </c>
      <c r="D128" s="407" t="s">
        <v>1414</v>
      </c>
      <c r="E128" s="198">
        <v>1881</v>
      </c>
      <c r="F128" s="199">
        <v>116105</v>
      </c>
      <c r="G128" s="449" t="s">
        <v>1399</v>
      </c>
      <c r="H128" s="209">
        <v>20000</v>
      </c>
      <c r="I128" s="209"/>
      <c r="J128" s="166">
        <f t="shared" si="20"/>
        <v>20000</v>
      </c>
      <c r="K128" s="211">
        <v>20000</v>
      </c>
      <c r="L128" s="288">
        <v>0</v>
      </c>
      <c r="M128" s="371">
        <f>J128/H128</f>
        <v>1</v>
      </c>
      <c r="N128" s="211">
        <v>20000</v>
      </c>
      <c r="O128" s="288">
        <v>0</v>
      </c>
      <c r="P128" s="441">
        <f t="shared" si="21"/>
        <v>1</v>
      </c>
      <c r="Q128" s="290">
        <f t="shared" si="22"/>
        <v>0</v>
      </c>
      <c r="R128" s="747">
        <f t="shared" si="23"/>
        <v>0</v>
      </c>
      <c r="S128" s="747">
        <f t="shared" si="24"/>
        <v>0</v>
      </c>
      <c r="T128" s="164">
        <f t="shared" si="25"/>
        <v>20000</v>
      </c>
      <c r="U128" s="165">
        <f t="shared" si="26"/>
        <v>1</v>
      </c>
      <c r="V128" s="166">
        <f t="shared" si="27"/>
        <v>0</v>
      </c>
    </row>
    <row r="129" spans="1:25" s="182" customFormat="1" ht="18.75" hidden="1" customHeight="1">
      <c r="A129" s="194" t="s">
        <v>1553</v>
      </c>
      <c r="B129" s="206" t="s">
        <v>1554</v>
      </c>
      <c r="C129" s="207">
        <v>1998</v>
      </c>
      <c r="D129" s="407" t="s">
        <v>1532</v>
      </c>
      <c r="E129" s="198">
        <v>1882</v>
      </c>
      <c r="F129" s="199">
        <v>990989</v>
      </c>
      <c r="G129" s="449" t="s">
        <v>1399</v>
      </c>
      <c r="H129" s="209">
        <v>40000</v>
      </c>
      <c r="I129" s="209"/>
      <c r="J129" s="166">
        <f t="shared" si="20"/>
        <v>40000</v>
      </c>
      <c r="K129" s="211">
        <v>40000</v>
      </c>
      <c r="L129" s="288">
        <v>0</v>
      </c>
      <c r="M129" s="371">
        <f>J129/H129</f>
        <v>1</v>
      </c>
      <c r="N129" s="211">
        <v>40000</v>
      </c>
      <c r="O129" s="288">
        <v>0</v>
      </c>
      <c r="P129" s="441">
        <f t="shared" si="21"/>
        <v>1</v>
      </c>
      <c r="Q129" s="290">
        <f t="shared" si="22"/>
        <v>0</v>
      </c>
      <c r="R129" s="747">
        <f t="shared" si="23"/>
        <v>0</v>
      </c>
      <c r="S129" s="747">
        <f t="shared" si="24"/>
        <v>0</v>
      </c>
      <c r="T129" s="164">
        <f t="shared" si="25"/>
        <v>40000</v>
      </c>
      <c r="U129" s="165">
        <f t="shared" si="26"/>
        <v>1</v>
      </c>
      <c r="V129" s="166">
        <f t="shared" si="27"/>
        <v>0</v>
      </c>
    </row>
    <row r="130" spans="1:25" s="182" customFormat="1" ht="18.75" hidden="1" customHeight="1">
      <c r="A130" s="194" t="s">
        <v>1545</v>
      </c>
      <c r="B130" s="206" t="s">
        <v>1546</v>
      </c>
      <c r="C130" s="207">
        <v>1998</v>
      </c>
      <c r="D130" s="407" t="s">
        <v>1532</v>
      </c>
      <c r="E130" s="198">
        <v>1883</v>
      </c>
      <c r="F130" s="199">
        <v>171016</v>
      </c>
      <c r="G130" s="449" t="s">
        <v>1399</v>
      </c>
      <c r="H130" s="350">
        <v>18035.03</v>
      </c>
      <c r="I130" s="350"/>
      <c r="J130" s="166">
        <f t="shared" si="20"/>
        <v>18035.03</v>
      </c>
      <c r="K130" s="213">
        <v>18035.03</v>
      </c>
      <c r="L130" s="409">
        <v>0</v>
      </c>
      <c r="M130" s="371">
        <f>J130/H130</f>
        <v>1</v>
      </c>
      <c r="N130" s="211">
        <v>18035.03</v>
      </c>
      <c r="O130" s="288">
        <v>0</v>
      </c>
      <c r="P130" s="441">
        <f t="shared" si="21"/>
        <v>1</v>
      </c>
      <c r="Q130" s="290">
        <f t="shared" si="22"/>
        <v>0</v>
      </c>
      <c r="R130" s="747">
        <f t="shared" si="23"/>
        <v>0</v>
      </c>
      <c r="S130" s="747">
        <f t="shared" si="24"/>
        <v>0</v>
      </c>
      <c r="T130" s="164">
        <f t="shared" si="25"/>
        <v>18035.03</v>
      </c>
      <c r="U130" s="165">
        <f t="shared" si="26"/>
        <v>1</v>
      </c>
      <c r="V130" s="166">
        <f t="shared" si="27"/>
        <v>0</v>
      </c>
    </row>
    <row r="131" spans="1:25" s="182" customFormat="1" ht="18.75" hidden="1" customHeight="1">
      <c r="A131" s="194" t="s">
        <v>1449</v>
      </c>
      <c r="B131" s="206" t="s">
        <v>328</v>
      </c>
      <c r="C131" s="207">
        <v>1998</v>
      </c>
      <c r="D131" s="407" t="s">
        <v>1532</v>
      </c>
      <c r="E131" s="198">
        <v>1885</v>
      </c>
      <c r="F131" s="199">
        <v>871500</v>
      </c>
      <c r="G131" s="449" t="s">
        <v>1399</v>
      </c>
      <c r="H131" s="209">
        <v>15400</v>
      </c>
      <c r="I131" s="209"/>
      <c r="J131" s="166">
        <f t="shared" si="20"/>
        <v>15400</v>
      </c>
      <c r="K131" s="537">
        <v>15400</v>
      </c>
      <c r="L131" s="522">
        <v>0</v>
      </c>
      <c r="M131" s="371">
        <f>(J131+I131)/H131</f>
        <v>1</v>
      </c>
      <c r="N131" s="537">
        <v>15400</v>
      </c>
      <c r="O131" s="522">
        <v>0</v>
      </c>
      <c r="P131" s="441">
        <f t="shared" si="21"/>
        <v>1</v>
      </c>
      <c r="Q131" s="290">
        <f t="shared" si="22"/>
        <v>0</v>
      </c>
      <c r="R131" s="747">
        <f t="shared" si="23"/>
        <v>0</v>
      </c>
      <c r="S131" s="747">
        <f t="shared" si="24"/>
        <v>0</v>
      </c>
      <c r="T131" s="164">
        <f t="shared" si="25"/>
        <v>15400</v>
      </c>
      <c r="U131" s="165">
        <f t="shared" si="26"/>
        <v>1</v>
      </c>
      <c r="V131" s="166">
        <f t="shared" si="27"/>
        <v>0</v>
      </c>
    </row>
    <row r="132" spans="1:25" s="182" customFormat="1" ht="18.75" hidden="1" customHeight="1">
      <c r="A132" s="194" t="s">
        <v>1444</v>
      </c>
      <c r="B132" s="206" t="s">
        <v>1445</v>
      </c>
      <c r="C132" s="207">
        <v>1998</v>
      </c>
      <c r="D132" s="407" t="s">
        <v>1532</v>
      </c>
      <c r="E132" s="198">
        <v>1886</v>
      </c>
      <c r="F132" s="199">
        <v>871241</v>
      </c>
      <c r="G132" s="449" t="s">
        <v>1399</v>
      </c>
      <c r="H132" s="209">
        <v>15000</v>
      </c>
      <c r="I132" s="209"/>
      <c r="J132" s="166">
        <f t="shared" si="20"/>
        <v>15000</v>
      </c>
      <c r="K132" s="537">
        <v>15000</v>
      </c>
      <c r="L132" s="522">
        <v>0</v>
      </c>
      <c r="M132" s="371">
        <f>(J132+I132)/H132</f>
        <v>1</v>
      </c>
      <c r="N132" s="537">
        <v>15000</v>
      </c>
      <c r="O132" s="522">
        <v>0</v>
      </c>
      <c r="P132" s="441">
        <f t="shared" si="21"/>
        <v>1</v>
      </c>
      <c r="Q132" s="290">
        <f t="shared" si="22"/>
        <v>0</v>
      </c>
      <c r="R132" s="747">
        <f t="shared" si="23"/>
        <v>0</v>
      </c>
      <c r="S132" s="747">
        <f t="shared" si="24"/>
        <v>0</v>
      </c>
      <c r="T132" s="164">
        <f t="shared" si="25"/>
        <v>15000</v>
      </c>
      <c r="U132" s="165">
        <f t="shared" si="26"/>
        <v>1</v>
      </c>
      <c r="V132" s="166">
        <f t="shared" si="27"/>
        <v>0</v>
      </c>
    </row>
    <row r="133" spans="1:25" s="182" customFormat="1" ht="18.75" hidden="1" customHeight="1">
      <c r="A133" s="161" t="s">
        <v>506</v>
      </c>
      <c r="B133" s="206" t="s">
        <v>1402</v>
      </c>
      <c r="C133" s="207">
        <v>1998</v>
      </c>
      <c r="D133" s="407" t="s">
        <v>1408</v>
      </c>
      <c r="E133" s="198">
        <v>1889</v>
      </c>
      <c r="F133" s="199">
        <v>875006</v>
      </c>
      <c r="G133" s="449" t="s">
        <v>1399</v>
      </c>
      <c r="H133" s="209">
        <v>999399.33</v>
      </c>
      <c r="I133" s="209"/>
      <c r="J133" s="166">
        <f t="shared" si="20"/>
        <v>999399.33</v>
      </c>
      <c r="K133" s="537">
        <v>999399.33</v>
      </c>
      <c r="L133" s="522">
        <v>0</v>
      </c>
      <c r="M133" s="371">
        <f>(J133+I133)/H133</f>
        <v>1</v>
      </c>
      <c r="N133" s="537">
        <v>999399.33</v>
      </c>
      <c r="O133" s="522">
        <v>0</v>
      </c>
      <c r="P133" s="441">
        <f t="shared" si="21"/>
        <v>1</v>
      </c>
      <c r="Q133" s="290">
        <f t="shared" si="22"/>
        <v>0</v>
      </c>
      <c r="R133" s="747">
        <f t="shared" si="23"/>
        <v>0</v>
      </c>
      <c r="S133" s="747">
        <f t="shared" si="24"/>
        <v>0</v>
      </c>
      <c r="T133" s="164">
        <f t="shared" si="25"/>
        <v>999399.33</v>
      </c>
      <c r="U133" s="165">
        <f t="shared" si="26"/>
        <v>1</v>
      </c>
      <c r="V133" s="166">
        <f t="shared" si="27"/>
        <v>0</v>
      </c>
    </row>
    <row r="134" spans="1:25" s="182" customFormat="1" ht="18.75" hidden="1" customHeight="1">
      <c r="A134" s="194" t="s">
        <v>1451</v>
      </c>
      <c r="B134" s="206" t="s">
        <v>1452</v>
      </c>
      <c r="C134" s="207">
        <v>1998</v>
      </c>
      <c r="D134" s="407" t="s">
        <v>1532</v>
      </c>
      <c r="E134" s="198">
        <v>1996</v>
      </c>
      <c r="F134" s="199">
        <v>991996</v>
      </c>
      <c r="G134" s="449" t="s">
        <v>1399</v>
      </c>
      <c r="H134" s="209">
        <v>45000</v>
      </c>
      <c r="I134" s="209"/>
      <c r="J134" s="166">
        <f t="shared" si="20"/>
        <v>45000</v>
      </c>
      <c r="K134" s="211">
        <v>45000</v>
      </c>
      <c r="L134" s="288">
        <v>0</v>
      </c>
      <c r="M134" s="371">
        <f>J134/H134</f>
        <v>1</v>
      </c>
      <c r="N134" s="211">
        <v>45000</v>
      </c>
      <c r="O134" s="288">
        <v>0</v>
      </c>
      <c r="P134" s="441">
        <f t="shared" si="21"/>
        <v>1</v>
      </c>
      <c r="Q134" s="290">
        <f t="shared" si="22"/>
        <v>0</v>
      </c>
      <c r="R134" s="747">
        <f t="shared" si="23"/>
        <v>0</v>
      </c>
      <c r="S134" s="747">
        <f t="shared" si="24"/>
        <v>0</v>
      </c>
      <c r="T134" s="164">
        <f t="shared" si="25"/>
        <v>45000</v>
      </c>
      <c r="U134" s="165">
        <f t="shared" si="26"/>
        <v>1</v>
      </c>
      <c r="V134" s="166">
        <f t="shared" si="27"/>
        <v>0</v>
      </c>
    </row>
    <row r="135" spans="1:25" s="182" customFormat="1" ht="18.75" hidden="1" customHeight="1">
      <c r="A135" s="194" t="s">
        <v>1510</v>
      </c>
      <c r="B135" s="206" t="s">
        <v>1587</v>
      </c>
      <c r="C135" s="207">
        <v>1998</v>
      </c>
      <c r="D135" s="407" t="s">
        <v>1532</v>
      </c>
      <c r="E135" s="198">
        <v>1997</v>
      </c>
      <c r="F135" s="199">
        <v>825001</v>
      </c>
      <c r="G135" s="449" t="s">
        <v>1399</v>
      </c>
      <c r="H135" s="209">
        <v>24404.33</v>
      </c>
      <c r="I135" s="209"/>
      <c r="J135" s="166">
        <f t="shared" si="20"/>
        <v>24404.33</v>
      </c>
      <c r="K135" s="211">
        <v>24404.33</v>
      </c>
      <c r="L135" s="288">
        <v>0</v>
      </c>
      <c r="M135" s="371">
        <f>(J135+I135)/H135</f>
        <v>1</v>
      </c>
      <c r="N135" s="521">
        <v>24404.33</v>
      </c>
      <c r="O135" s="538">
        <v>0</v>
      </c>
      <c r="P135" s="441">
        <f t="shared" si="21"/>
        <v>1</v>
      </c>
      <c r="Q135" s="290">
        <f t="shared" si="22"/>
        <v>0</v>
      </c>
      <c r="R135" s="747">
        <f t="shared" si="23"/>
        <v>0</v>
      </c>
      <c r="S135" s="747">
        <f t="shared" si="24"/>
        <v>0</v>
      </c>
      <c r="T135" s="164">
        <f t="shared" si="25"/>
        <v>24404.33</v>
      </c>
      <c r="U135" s="165">
        <f t="shared" si="26"/>
        <v>1</v>
      </c>
      <c r="V135" s="166">
        <f t="shared" si="27"/>
        <v>0</v>
      </c>
      <c r="Y135" s="182" t="s">
        <v>322</v>
      </c>
    </row>
    <row r="136" spans="1:25" s="182" customFormat="1" ht="18.75" hidden="1" customHeight="1">
      <c r="A136" s="194" t="s">
        <v>1454</v>
      </c>
      <c r="B136" s="206" t="s">
        <v>1455</v>
      </c>
      <c r="C136" s="207">
        <v>1998</v>
      </c>
      <c r="D136" s="407" t="s">
        <v>552</v>
      </c>
      <c r="E136" s="198">
        <v>2000</v>
      </c>
      <c r="F136" s="199">
        <v>739210</v>
      </c>
      <c r="G136" s="449" t="s">
        <v>1399</v>
      </c>
      <c r="H136" s="209">
        <v>84517.2</v>
      </c>
      <c r="I136" s="209"/>
      <c r="J136" s="166">
        <f t="shared" si="20"/>
        <v>84517.2</v>
      </c>
      <c r="K136" s="537">
        <v>84517.2</v>
      </c>
      <c r="L136" s="288">
        <v>0</v>
      </c>
      <c r="M136" s="371">
        <f>(J136+I136)/H136</f>
        <v>1</v>
      </c>
      <c r="N136" s="537">
        <v>84517.2</v>
      </c>
      <c r="O136" s="288">
        <v>0</v>
      </c>
      <c r="P136" s="441">
        <f t="shared" si="21"/>
        <v>1</v>
      </c>
      <c r="Q136" s="290">
        <f t="shared" si="22"/>
        <v>0</v>
      </c>
      <c r="R136" s="747">
        <f t="shared" si="23"/>
        <v>0</v>
      </c>
      <c r="S136" s="747">
        <f t="shared" si="24"/>
        <v>0</v>
      </c>
      <c r="T136" s="164">
        <f t="shared" si="25"/>
        <v>84517.2</v>
      </c>
      <c r="U136" s="165">
        <f t="shared" si="26"/>
        <v>1</v>
      </c>
      <c r="V136" s="166">
        <f t="shared" si="27"/>
        <v>0</v>
      </c>
    </row>
    <row r="137" spans="1:25" s="182" customFormat="1" ht="18.75" hidden="1" customHeight="1">
      <c r="A137" s="194" t="s">
        <v>1415</v>
      </c>
      <c r="B137" s="206" t="s">
        <v>1416</v>
      </c>
      <c r="C137" s="207">
        <v>1998</v>
      </c>
      <c r="D137" s="407" t="s">
        <v>1532</v>
      </c>
      <c r="E137" s="198">
        <v>2003</v>
      </c>
      <c r="F137" s="199">
        <v>116624</v>
      </c>
      <c r="G137" s="449" t="s">
        <v>1399</v>
      </c>
      <c r="H137" s="209">
        <v>30000</v>
      </c>
      <c r="I137" s="209"/>
      <c r="J137" s="166">
        <f t="shared" si="20"/>
        <v>30000</v>
      </c>
      <c r="K137" s="211">
        <v>30000</v>
      </c>
      <c r="L137" s="288">
        <v>0</v>
      </c>
      <c r="M137" s="371">
        <f>(J137+I137)/H137</f>
        <v>1</v>
      </c>
      <c r="N137" s="211">
        <v>30000</v>
      </c>
      <c r="O137" s="288">
        <v>0</v>
      </c>
      <c r="P137" s="441">
        <f t="shared" si="21"/>
        <v>1</v>
      </c>
      <c r="Q137" s="290">
        <f t="shared" si="22"/>
        <v>0</v>
      </c>
      <c r="R137" s="747">
        <f t="shared" si="23"/>
        <v>0</v>
      </c>
      <c r="S137" s="747">
        <f t="shared" si="24"/>
        <v>0</v>
      </c>
      <c r="T137" s="164">
        <f t="shared" si="25"/>
        <v>30000</v>
      </c>
      <c r="U137" s="165">
        <f t="shared" si="26"/>
        <v>1</v>
      </c>
      <c r="V137" s="166">
        <f t="shared" si="27"/>
        <v>0</v>
      </c>
    </row>
    <row r="138" spans="1:25" s="182" customFormat="1" ht="18.75" hidden="1" customHeight="1">
      <c r="A138" s="194" t="s">
        <v>1547</v>
      </c>
      <c r="B138" s="214" t="s">
        <v>357</v>
      </c>
      <c r="C138" s="362">
        <v>1998</v>
      </c>
      <c r="D138" s="407" t="s">
        <v>1532</v>
      </c>
      <c r="E138" s="198">
        <v>2004</v>
      </c>
      <c r="F138" s="199" t="s">
        <v>799</v>
      </c>
      <c r="G138" s="451" t="s">
        <v>1399</v>
      </c>
      <c r="H138" s="209">
        <v>80000</v>
      </c>
      <c r="I138" s="209"/>
      <c r="J138" s="166">
        <f t="shared" si="20"/>
        <v>80000</v>
      </c>
      <c r="K138" s="213">
        <v>80000</v>
      </c>
      <c r="L138" s="409">
        <v>0</v>
      </c>
      <c r="M138" s="371">
        <f>(J138+I138)/H138</f>
        <v>1</v>
      </c>
      <c r="N138" s="211">
        <v>80000</v>
      </c>
      <c r="O138" s="288">
        <v>0</v>
      </c>
      <c r="P138" s="441">
        <f t="shared" si="21"/>
        <v>1</v>
      </c>
      <c r="Q138" s="290">
        <f t="shared" si="22"/>
        <v>0</v>
      </c>
      <c r="R138" s="747">
        <f t="shared" si="23"/>
        <v>0</v>
      </c>
      <c r="S138" s="747">
        <f t="shared" si="24"/>
        <v>0</v>
      </c>
      <c r="T138" s="164">
        <f t="shared" si="25"/>
        <v>80000</v>
      </c>
      <c r="U138" s="165">
        <f t="shared" si="26"/>
        <v>1</v>
      </c>
      <c r="V138" s="166">
        <f t="shared" si="27"/>
        <v>0</v>
      </c>
    </row>
    <row r="139" spans="1:25" s="182" customFormat="1" ht="18.75" hidden="1" customHeight="1">
      <c r="A139" s="194" t="s">
        <v>1527</v>
      </c>
      <c r="B139" s="206" t="s">
        <v>1528</v>
      </c>
      <c r="C139" s="207">
        <v>1998</v>
      </c>
      <c r="D139" s="407" t="s">
        <v>452</v>
      </c>
      <c r="E139" s="198">
        <v>2008</v>
      </c>
      <c r="F139" s="199">
        <v>998073</v>
      </c>
      <c r="G139" s="449"/>
      <c r="H139" s="209">
        <v>64629.66</v>
      </c>
      <c r="I139" s="209"/>
      <c r="J139" s="166">
        <f t="shared" si="20"/>
        <v>64629.66</v>
      </c>
      <c r="K139" s="213">
        <v>64629.66</v>
      </c>
      <c r="L139" s="409">
        <v>0</v>
      </c>
      <c r="M139" s="371">
        <f>J139/H139</f>
        <v>1</v>
      </c>
      <c r="N139" s="213">
        <v>64629.66</v>
      </c>
      <c r="O139" s="409">
        <v>0</v>
      </c>
      <c r="P139" s="441">
        <f t="shared" si="21"/>
        <v>1</v>
      </c>
      <c r="Q139" s="290">
        <f t="shared" si="22"/>
        <v>0</v>
      </c>
      <c r="R139" s="747">
        <f t="shared" si="23"/>
        <v>0</v>
      </c>
      <c r="S139" s="747">
        <f t="shared" si="24"/>
        <v>0</v>
      </c>
      <c r="T139" s="164">
        <f t="shared" si="25"/>
        <v>64629.66</v>
      </c>
      <c r="U139" s="165">
        <f t="shared" si="26"/>
        <v>1</v>
      </c>
      <c r="V139" s="166">
        <f t="shared" si="27"/>
        <v>0</v>
      </c>
    </row>
    <row r="140" spans="1:25" s="182" customFormat="1" ht="18.75" hidden="1" customHeight="1">
      <c r="A140" s="194" t="s">
        <v>1418</v>
      </c>
      <c r="B140" s="206" t="s">
        <v>1419</v>
      </c>
      <c r="C140" s="207">
        <v>1998</v>
      </c>
      <c r="D140" s="407" t="s">
        <v>535</v>
      </c>
      <c r="E140" s="198">
        <v>2012</v>
      </c>
      <c r="F140" s="199">
        <v>871701</v>
      </c>
      <c r="G140" s="449" t="s">
        <v>1399</v>
      </c>
      <c r="H140" s="209">
        <v>4889605.92</v>
      </c>
      <c r="I140" s="209"/>
      <c r="J140" s="166">
        <f t="shared" si="20"/>
        <v>4889605.92</v>
      </c>
      <c r="K140" s="213">
        <v>4889605.92</v>
      </c>
      <c r="L140" s="409">
        <v>0</v>
      </c>
      <c r="M140" s="371">
        <f>(J140+I140)/H140</f>
        <v>1</v>
      </c>
      <c r="N140" s="213">
        <v>4889605.92</v>
      </c>
      <c r="O140" s="409">
        <v>0</v>
      </c>
      <c r="P140" s="441">
        <f t="shared" si="21"/>
        <v>1</v>
      </c>
      <c r="Q140" s="290">
        <f t="shared" si="22"/>
        <v>0</v>
      </c>
      <c r="R140" s="747">
        <f t="shared" si="23"/>
        <v>0</v>
      </c>
      <c r="S140" s="747">
        <f t="shared" si="24"/>
        <v>0</v>
      </c>
      <c r="T140" s="164">
        <f t="shared" si="25"/>
        <v>4889605.92</v>
      </c>
      <c r="U140" s="165">
        <f t="shared" si="26"/>
        <v>1</v>
      </c>
      <c r="V140" s="166">
        <f t="shared" si="27"/>
        <v>0</v>
      </c>
    </row>
    <row r="141" spans="1:25" s="182" customFormat="1" ht="18.75" hidden="1" customHeight="1">
      <c r="A141" s="194" t="s">
        <v>1522</v>
      </c>
      <c r="B141" s="214" t="s">
        <v>1522</v>
      </c>
      <c r="C141" s="362">
        <v>1998</v>
      </c>
      <c r="D141" s="407" t="s">
        <v>1523</v>
      </c>
      <c r="E141" s="198">
        <v>2023</v>
      </c>
      <c r="F141" s="199">
        <v>998078</v>
      </c>
      <c r="G141" s="451"/>
      <c r="H141" s="209">
        <v>111240.73</v>
      </c>
      <c r="I141" s="209"/>
      <c r="J141" s="166">
        <f t="shared" si="20"/>
        <v>111240.73</v>
      </c>
      <c r="K141" s="211">
        <v>111240.73</v>
      </c>
      <c r="L141" s="288">
        <v>0</v>
      </c>
      <c r="M141" s="371">
        <f>J141/H141</f>
        <v>1</v>
      </c>
      <c r="N141" s="211">
        <v>111240.73</v>
      </c>
      <c r="O141" s="288">
        <v>0</v>
      </c>
      <c r="P141" s="441">
        <f t="shared" si="21"/>
        <v>1</v>
      </c>
      <c r="Q141" s="290">
        <f t="shared" si="22"/>
        <v>0</v>
      </c>
      <c r="R141" s="747">
        <f t="shared" si="23"/>
        <v>0</v>
      </c>
      <c r="S141" s="747">
        <f t="shared" si="24"/>
        <v>0</v>
      </c>
      <c r="T141" s="164">
        <f t="shared" si="25"/>
        <v>111240.73</v>
      </c>
      <c r="U141" s="165">
        <f t="shared" si="26"/>
        <v>1</v>
      </c>
      <c r="V141" s="166">
        <f t="shared" si="27"/>
        <v>0</v>
      </c>
    </row>
    <row r="142" spans="1:25" s="182" customFormat="1" ht="18.75" hidden="1" customHeight="1">
      <c r="A142" s="194" t="s">
        <v>1463</v>
      </c>
      <c r="B142" s="206" t="s">
        <v>1464</v>
      </c>
      <c r="C142" s="207">
        <v>1998</v>
      </c>
      <c r="D142" s="407" t="s">
        <v>513</v>
      </c>
      <c r="E142" s="198">
        <v>2026</v>
      </c>
      <c r="F142" s="199">
        <v>171802</v>
      </c>
      <c r="G142" s="449" t="s">
        <v>1399</v>
      </c>
      <c r="H142" s="209">
        <v>89951.24</v>
      </c>
      <c r="I142" s="209"/>
      <c r="J142" s="166">
        <f t="shared" si="20"/>
        <v>89951.24</v>
      </c>
      <c r="K142" s="211">
        <v>89951.24</v>
      </c>
      <c r="L142" s="288">
        <v>0</v>
      </c>
      <c r="M142" s="371">
        <f>(J142+I142)/H142</f>
        <v>1</v>
      </c>
      <c r="N142" s="211">
        <v>89951.24</v>
      </c>
      <c r="O142" s="288">
        <v>0</v>
      </c>
      <c r="P142" s="441">
        <f t="shared" si="21"/>
        <v>1</v>
      </c>
      <c r="Q142" s="290">
        <f t="shared" si="22"/>
        <v>0</v>
      </c>
      <c r="R142" s="747">
        <f t="shared" si="23"/>
        <v>0</v>
      </c>
      <c r="S142" s="747">
        <f t="shared" si="24"/>
        <v>0</v>
      </c>
      <c r="T142" s="164">
        <f t="shared" si="25"/>
        <v>89951.24</v>
      </c>
      <c r="U142" s="165">
        <f t="shared" si="26"/>
        <v>1</v>
      </c>
      <c r="V142" s="166">
        <f t="shared" si="27"/>
        <v>0</v>
      </c>
    </row>
    <row r="143" spans="1:25" s="182" customFormat="1" ht="18.75" hidden="1" customHeight="1">
      <c r="A143" s="194" t="s">
        <v>1463</v>
      </c>
      <c r="B143" s="206" t="s">
        <v>1464</v>
      </c>
      <c r="C143" s="207">
        <v>1998</v>
      </c>
      <c r="D143" s="407" t="s">
        <v>514</v>
      </c>
      <c r="E143" s="198">
        <v>2027</v>
      </c>
      <c r="F143" s="199">
        <v>171803</v>
      </c>
      <c r="G143" s="449" t="s">
        <v>1399</v>
      </c>
      <c r="H143" s="350">
        <v>209758.61</v>
      </c>
      <c r="I143" s="350"/>
      <c r="J143" s="166">
        <f t="shared" si="20"/>
        <v>209758.61</v>
      </c>
      <c r="K143" s="541">
        <v>209758.61</v>
      </c>
      <c r="L143" s="542">
        <v>0</v>
      </c>
      <c r="M143" s="371">
        <f>(J143+I143)/H143</f>
        <v>1</v>
      </c>
      <c r="N143" s="537">
        <v>209758.61</v>
      </c>
      <c r="O143" s="522">
        <v>0</v>
      </c>
      <c r="P143" s="441">
        <f t="shared" si="21"/>
        <v>1</v>
      </c>
      <c r="Q143" s="290">
        <f t="shared" si="22"/>
        <v>0</v>
      </c>
      <c r="R143" s="747">
        <f t="shared" si="23"/>
        <v>0</v>
      </c>
      <c r="S143" s="747">
        <f t="shared" si="24"/>
        <v>0</v>
      </c>
      <c r="T143" s="164">
        <f t="shared" si="25"/>
        <v>209758.61</v>
      </c>
      <c r="U143" s="165">
        <f t="shared" si="26"/>
        <v>1</v>
      </c>
      <c r="V143" s="166">
        <f t="shared" si="27"/>
        <v>0</v>
      </c>
    </row>
    <row r="144" spans="1:25" s="182" customFormat="1" ht="18.75" hidden="1" customHeight="1">
      <c r="A144" s="194" t="s">
        <v>1463</v>
      </c>
      <c r="B144" s="206" t="s">
        <v>1464</v>
      </c>
      <c r="C144" s="207">
        <v>1998</v>
      </c>
      <c r="D144" s="407" t="s">
        <v>1532</v>
      </c>
      <c r="E144" s="198">
        <v>2029</v>
      </c>
      <c r="F144" s="199">
        <v>171806</v>
      </c>
      <c r="G144" s="449" t="s">
        <v>1399</v>
      </c>
      <c r="H144" s="350">
        <v>4598.6400000000003</v>
      </c>
      <c r="I144" s="350"/>
      <c r="J144" s="166">
        <f t="shared" si="20"/>
        <v>4598.6400000000003</v>
      </c>
      <c r="K144" s="541">
        <v>4598.6400000000003</v>
      </c>
      <c r="L144" s="542">
        <v>0</v>
      </c>
      <c r="M144" s="371">
        <f>(J144+I144)/H144</f>
        <v>1</v>
      </c>
      <c r="N144" s="537">
        <v>4598.6400000000003</v>
      </c>
      <c r="O144" s="522">
        <v>0</v>
      </c>
      <c r="P144" s="441">
        <f t="shared" si="21"/>
        <v>1</v>
      </c>
      <c r="Q144" s="290">
        <f t="shared" si="22"/>
        <v>0</v>
      </c>
      <c r="R144" s="747">
        <f t="shared" si="23"/>
        <v>0</v>
      </c>
      <c r="S144" s="747">
        <f t="shared" si="24"/>
        <v>0</v>
      </c>
      <c r="T144" s="164">
        <f t="shared" si="25"/>
        <v>4598.6400000000003</v>
      </c>
      <c r="U144" s="165">
        <f t="shared" si="26"/>
        <v>1</v>
      </c>
      <c r="V144" s="166">
        <f t="shared" si="27"/>
        <v>0</v>
      </c>
    </row>
    <row r="145" spans="1:22" s="182" customFormat="1" ht="18.75" hidden="1" customHeight="1">
      <c r="A145" s="194" t="s">
        <v>507</v>
      </c>
      <c r="B145" s="206" t="s">
        <v>1485</v>
      </c>
      <c r="C145" s="207">
        <v>1998</v>
      </c>
      <c r="D145" s="407" t="s">
        <v>461</v>
      </c>
      <c r="E145" s="321" t="s">
        <v>341</v>
      </c>
      <c r="F145" s="199">
        <v>895016</v>
      </c>
      <c r="G145" s="449" t="s">
        <v>1399</v>
      </c>
      <c r="H145" s="209">
        <v>11000000</v>
      </c>
      <c r="I145" s="209">
        <v>78125</v>
      </c>
      <c r="J145" s="166">
        <f>K145+L145</f>
        <v>10921875</v>
      </c>
      <c r="K145" s="541">
        <v>10921875</v>
      </c>
      <c r="L145" s="542">
        <v>0</v>
      </c>
      <c r="M145" s="371">
        <f>(J145+I145)/H145</f>
        <v>1</v>
      </c>
      <c r="N145" s="543">
        <v>10921875</v>
      </c>
      <c r="O145" s="544">
        <v>0</v>
      </c>
      <c r="P145" s="441">
        <f>N145/(H145-I145)</f>
        <v>1</v>
      </c>
      <c r="Q145" s="290">
        <f>O145-L145</f>
        <v>0</v>
      </c>
      <c r="R145" s="747">
        <f>N145-K145</f>
        <v>0</v>
      </c>
      <c r="S145" s="747">
        <f>T145-J145</f>
        <v>0</v>
      </c>
      <c r="T145" s="164">
        <f>N145+O145</f>
        <v>10921875</v>
      </c>
      <c r="U145" s="165">
        <f>(I145+T145)/H145</f>
        <v>1</v>
      </c>
      <c r="V145" s="166">
        <f>H145-I145-T145</f>
        <v>0</v>
      </c>
    </row>
    <row r="146" spans="1:22" s="182" customFormat="1" ht="18.75" hidden="1" customHeight="1">
      <c r="A146" s="194" t="s">
        <v>1418</v>
      </c>
      <c r="B146" s="214" t="s">
        <v>1419</v>
      </c>
      <c r="C146" s="362">
        <v>1998</v>
      </c>
      <c r="D146" s="407" t="s">
        <v>352</v>
      </c>
      <c r="E146" s="198" t="s">
        <v>353</v>
      </c>
      <c r="F146" s="199">
        <v>998062</v>
      </c>
      <c r="G146" s="451"/>
      <c r="H146" s="350">
        <v>5000000</v>
      </c>
      <c r="I146" s="350">
        <v>76900</v>
      </c>
      <c r="J146" s="166">
        <f>K146+L146</f>
        <v>4923100</v>
      </c>
      <c r="K146" s="213">
        <v>4923100</v>
      </c>
      <c r="L146" s="409">
        <v>0</v>
      </c>
      <c r="M146" s="371">
        <f>(J146+I146)/H146</f>
        <v>1</v>
      </c>
      <c r="N146" s="211">
        <v>4923100</v>
      </c>
      <c r="O146" s="288">
        <v>0</v>
      </c>
      <c r="P146" s="441">
        <f>N146/(H146-I146)</f>
        <v>1</v>
      </c>
      <c r="Q146" s="290">
        <f>O146-L146</f>
        <v>0</v>
      </c>
      <c r="R146" s="747">
        <f>N146-K146</f>
        <v>0</v>
      </c>
      <c r="S146" s="747">
        <f>T146-J146</f>
        <v>0</v>
      </c>
      <c r="T146" s="164">
        <f>N146+O146</f>
        <v>4923100</v>
      </c>
      <c r="U146" s="165">
        <f>(I146+T146)/H146</f>
        <v>1</v>
      </c>
      <c r="V146" s="166">
        <f>H146-I146-T146</f>
        <v>0</v>
      </c>
    </row>
    <row r="147" spans="1:22" s="182" customFormat="1" ht="18.75" customHeight="1" thickBot="1">
      <c r="A147" s="194" t="s">
        <v>1569</v>
      </c>
      <c r="B147" s="206"/>
      <c r="C147" s="207">
        <v>1998</v>
      </c>
      <c r="D147" s="407"/>
      <c r="E147" s="198"/>
      <c r="F147" s="199"/>
      <c r="G147" s="449"/>
      <c r="H147" s="209">
        <f>SUM(H81:H146)</f>
        <v>99913941.459999993</v>
      </c>
      <c r="I147" s="209">
        <f>SUM(I81:I146)</f>
        <v>666574</v>
      </c>
      <c r="J147" s="166">
        <f>SUM(J81:J146)</f>
        <v>99247367.459999993</v>
      </c>
      <c r="K147" s="539">
        <f>SUM(K81:K146)</f>
        <v>99247367.459999993</v>
      </c>
      <c r="L147" s="540">
        <f>SUM(L81:L146)</f>
        <v>0</v>
      </c>
      <c r="M147" s="371">
        <f>J147/SUM(H147-I147)</f>
        <v>1</v>
      </c>
      <c r="N147" s="539">
        <f>SUM(N81:N146)</f>
        <v>99247367.459999993</v>
      </c>
      <c r="O147" s="540">
        <f>SUM(O81:O146)</f>
        <v>0</v>
      </c>
      <c r="P147" s="441">
        <f>N147/(H147-I147)</f>
        <v>1</v>
      </c>
      <c r="Q147" s="290">
        <f>SUM(Q81:Q146)</f>
        <v>0</v>
      </c>
      <c r="R147" s="747">
        <f>N147-K147</f>
        <v>0</v>
      </c>
      <c r="S147" s="747">
        <f>T147-J147</f>
        <v>0</v>
      </c>
      <c r="T147" s="164">
        <f>SUM(T81:T146)</f>
        <v>99247367.459999993</v>
      </c>
      <c r="U147" s="165">
        <f>+T147/SUM(H147-I147)</f>
        <v>1</v>
      </c>
      <c r="V147" s="166">
        <f>SUM(V81:V146)</f>
        <v>0</v>
      </c>
    </row>
    <row r="148" spans="1:22" s="524" customFormat="1" ht="18" customHeight="1" thickTop="1" thickBot="1">
      <c r="A148" s="601"/>
      <c r="B148" s="324"/>
      <c r="C148" s="324"/>
      <c r="D148" s="1099" t="s">
        <v>463</v>
      </c>
      <c r="E148" s="1100"/>
      <c r="F148" s="325"/>
      <c r="G148" s="326"/>
      <c r="H148" s="221">
        <f>SUM(H81:H146)</f>
        <v>99913941.459999993</v>
      </c>
      <c r="I148" s="222">
        <f>SUM(I81:I146)</f>
        <v>666574</v>
      </c>
      <c r="J148" s="226">
        <f>SUM(J81:J146)</f>
        <v>99247367.459999993</v>
      </c>
      <c r="K148" s="225">
        <f>SUM(K81:K146)</f>
        <v>99247367.459999993</v>
      </c>
      <c r="L148" s="222">
        <f>SUM(L81:L146)</f>
        <v>0</v>
      </c>
      <c r="M148" s="351">
        <f>(I148+J148)/H148</f>
        <v>1</v>
      </c>
      <c r="N148" s="225">
        <f>SUM(N81:N146)</f>
        <v>99247367.459999993</v>
      </c>
      <c r="O148" s="222">
        <f>SUM(O81:O146)</f>
        <v>0</v>
      </c>
      <c r="P148" s="442">
        <f>N148/(H148-I148)</f>
        <v>1</v>
      </c>
      <c r="Q148" s="221">
        <f>SUM(Q81:Q146)</f>
        <v>0</v>
      </c>
      <c r="R148" s="221">
        <f>SUM(R81:R146)</f>
        <v>0</v>
      </c>
      <c r="S148" s="327">
        <f>T148-J148</f>
        <v>0</v>
      </c>
      <c r="T148" s="221">
        <f>SUM(T81:T146)</f>
        <v>99247367.459999993</v>
      </c>
      <c r="U148" s="175">
        <f>(I148+T148)/H148</f>
        <v>1</v>
      </c>
      <c r="V148" s="226">
        <f>SUM(V81:V146)</f>
        <v>0</v>
      </c>
    </row>
    <row r="149" spans="1:22" s="524" customFormat="1" ht="18.95" customHeight="1" thickTop="1">
      <c r="A149" s="616"/>
      <c r="B149" s="528"/>
      <c r="C149" s="528"/>
      <c r="D149" s="617"/>
      <c r="E149" s="618"/>
      <c r="F149" s="617"/>
      <c r="G149" s="619"/>
      <c r="H149" s="620"/>
      <c r="I149" s="620"/>
      <c r="J149" s="620"/>
      <c r="K149" s="620"/>
      <c r="L149" s="620"/>
      <c r="M149" s="190"/>
      <c r="N149" s="620"/>
      <c r="O149" s="620"/>
      <c r="P149" s="621"/>
      <c r="Q149" s="620"/>
      <c r="R149" s="620"/>
      <c r="S149" s="622"/>
      <c r="T149" s="620"/>
      <c r="U149" s="190"/>
      <c r="V149" s="623"/>
    </row>
    <row r="150" spans="1:22" s="182" customFormat="1" ht="18.75" hidden="1" customHeight="1">
      <c r="A150" s="194" t="s">
        <v>1418</v>
      </c>
      <c r="B150" s="214" t="s">
        <v>1419</v>
      </c>
      <c r="C150" s="362">
        <v>1998</v>
      </c>
      <c r="D150" s="407" t="s">
        <v>352</v>
      </c>
      <c r="E150" s="321" t="s">
        <v>587</v>
      </c>
      <c r="F150" s="199">
        <v>500050</v>
      </c>
      <c r="G150" s="451"/>
      <c r="H150" s="208">
        <v>10480472.5</v>
      </c>
      <c r="I150" s="209"/>
      <c r="J150" s="166">
        <f t="shared" ref="J150:J157" si="29">K150+L150</f>
        <v>10480472.5</v>
      </c>
      <c r="K150" s="537">
        <v>10480472.5</v>
      </c>
      <c r="L150" s="522">
        <v>0</v>
      </c>
      <c r="M150" s="371">
        <f t="shared" ref="M150:M157" si="30">J150/H150</f>
        <v>1</v>
      </c>
      <c r="N150" s="537">
        <v>10480472.5</v>
      </c>
      <c r="O150" s="522">
        <v>0</v>
      </c>
      <c r="P150" s="441">
        <f t="shared" ref="P150:P158" si="31">N150/(H150-I150)</f>
        <v>1</v>
      </c>
      <c r="Q150" s="290">
        <f t="shared" ref="Q150:Q158" si="32">O150-L150</f>
        <v>0</v>
      </c>
      <c r="R150" s="747">
        <f t="shared" ref="R150:R158" si="33">N150-K150</f>
        <v>0</v>
      </c>
      <c r="S150" s="747">
        <f t="shared" ref="S150:S157" si="34">T150-J150</f>
        <v>0</v>
      </c>
      <c r="T150" s="164">
        <f t="shared" ref="T150:T157" si="35">N150+O150</f>
        <v>10480472.5</v>
      </c>
      <c r="U150" s="165">
        <f t="shared" ref="U150:U157" si="36">(I150+T150)/H150</f>
        <v>1</v>
      </c>
      <c r="V150" s="166">
        <f t="shared" ref="V150:V157" si="37">H150-I150-T150</f>
        <v>0</v>
      </c>
    </row>
    <row r="151" spans="1:22" s="182" customFormat="1" ht="18.75" hidden="1" customHeight="1">
      <c r="A151" s="194" t="s">
        <v>1418</v>
      </c>
      <c r="B151" s="214" t="s">
        <v>1419</v>
      </c>
      <c r="C151" s="362">
        <v>1998</v>
      </c>
      <c r="D151" s="407" t="s">
        <v>1511</v>
      </c>
      <c r="E151" s="321" t="s">
        <v>587</v>
      </c>
      <c r="F151" s="199">
        <v>250301</v>
      </c>
      <c r="G151" s="451"/>
      <c r="H151" s="208">
        <v>3237000</v>
      </c>
      <c r="I151" s="209"/>
      <c r="J151" s="166">
        <f t="shared" si="29"/>
        <v>3237000</v>
      </c>
      <c r="K151" s="537">
        <v>3237000</v>
      </c>
      <c r="L151" s="522">
        <v>0</v>
      </c>
      <c r="M151" s="371">
        <f t="shared" si="30"/>
        <v>1</v>
      </c>
      <c r="N151" s="537">
        <v>3237000</v>
      </c>
      <c r="O151" s="522">
        <v>0</v>
      </c>
      <c r="P151" s="441">
        <f t="shared" si="31"/>
        <v>1</v>
      </c>
      <c r="Q151" s="290">
        <f t="shared" si="32"/>
        <v>0</v>
      </c>
      <c r="R151" s="747">
        <f t="shared" si="33"/>
        <v>0</v>
      </c>
      <c r="S151" s="747">
        <f t="shared" si="34"/>
        <v>0</v>
      </c>
      <c r="T151" s="164">
        <f t="shared" si="35"/>
        <v>3237000</v>
      </c>
      <c r="U151" s="165">
        <f t="shared" si="36"/>
        <v>1</v>
      </c>
      <c r="V151" s="166">
        <f t="shared" si="37"/>
        <v>0</v>
      </c>
    </row>
    <row r="152" spans="1:22" s="182" customFormat="1" ht="18.75" hidden="1" customHeight="1">
      <c r="A152" s="194" t="s">
        <v>1463</v>
      </c>
      <c r="B152" s="206" t="s">
        <v>1464</v>
      </c>
      <c r="C152" s="207">
        <v>1998</v>
      </c>
      <c r="D152" s="407" t="s">
        <v>591</v>
      </c>
      <c r="E152" s="321" t="s">
        <v>587</v>
      </c>
      <c r="F152" s="199">
        <v>250003</v>
      </c>
      <c r="G152" s="451"/>
      <c r="H152" s="208">
        <v>104000</v>
      </c>
      <c r="I152" s="209"/>
      <c r="J152" s="166">
        <f t="shared" si="29"/>
        <v>104000</v>
      </c>
      <c r="K152" s="537">
        <v>104000</v>
      </c>
      <c r="L152" s="522">
        <v>0</v>
      </c>
      <c r="M152" s="371">
        <f t="shared" si="30"/>
        <v>1</v>
      </c>
      <c r="N152" s="537">
        <v>104000</v>
      </c>
      <c r="O152" s="522">
        <v>0</v>
      </c>
      <c r="P152" s="441">
        <f t="shared" si="31"/>
        <v>1</v>
      </c>
      <c r="Q152" s="290">
        <f t="shared" si="32"/>
        <v>0</v>
      </c>
      <c r="R152" s="747">
        <f t="shared" si="33"/>
        <v>0</v>
      </c>
      <c r="S152" s="747">
        <f t="shared" si="34"/>
        <v>0</v>
      </c>
      <c r="T152" s="164">
        <f t="shared" si="35"/>
        <v>104000</v>
      </c>
      <c r="U152" s="165">
        <f t="shared" si="36"/>
        <v>1</v>
      </c>
      <c r="V152" s="166">
        <f t="shared" si="37"/>
        <v>0</v>
      </c>
    </row>
    <row r="153" spans="1:22" s="182" customFormat="1" ht="18.75" hidden="1" customHeight="1">
      <c r="A153" s="194" t="s">
        <v>1463</v>
      </c>
      <c r="B153" s="206" t="s">
        <v>1464</v>
      </c>
      <c r="C153" s="207">
        <v>1998</v>
      </c>
      <c r="D153" s="407" t="s">
        <v>590</v>
      </c>
      <c r="E153" s="321" t="s">
        <v>587</v>
      </c>
      <c r="F153" s="199">
        <v>250201</v>
      </c>
      <c r="G153" s="451"/>
      <c r="H153" s="208">
        <v>182000</v>
      </c>
      <c r="I153" s="209"/>
      <c r="J153" s="166">
        <f t="shared" si="29"/>
        <v>182000</v>
      </c>
      <c r="K153" s="537">
        <v>182000</v>
      </c>
      <c r="L153" s="522">
        <v>0</v>
      </c>
      <c r="M153" s="371">
        <f t="shared" si="30"/>
        <v>1</v>
      </c>
      <c r="N153" s="537">
        <v>182000</v>
      </c>
      <c r="O153" s="522">
        <v>0</v>
      </c>
      <c r="P153" s="441">
        <f t="shared" si="31"/>
        <v>1</v>
      </c>
      <c r="Q153" s="290">
        <f t="shared" si="32"/>
        <v>0</v>
      </c>
      <c r="R153" s="747">
        <f t="shared" si="33"/>
        <v>0</v>
      </c>
      <c r="S153" s="747">
        <f t="shared" si="34"/>
        <v>0</v>
      </c>
      <c r="T153" s="164">
        <f t="shared" si="35"/>
        <v>182000</v>
      </c>
      <c r="U153" s="165">
        <f t="shared" si="36"/>
        <v>1</v>
      </c>
      <c r="V153" s="166">
        <f t="shared" si="37"/>
        <v>0</v>
      </c>
    </row>
    <row r="154" spans="1:22" s="182" customFormat="1" ht="18.75" hidden="1" customHeight="1">
      <c r="A154" s="194" t="s">
        <v>1463</v>
      </c>
      <c r="B154" s="206" t="s">
        <v>1464</v>
      </c>
      <c r="C154" s="207">
        <v>1998</v>
      </c>
      <c r="D154" s="407" t="s">
        <v>591</v>
      </c>
      <c r="E154" s="321" t="s">
        <v>587</v>
      </c>
      <c r="F154" s="199">
        <v>250401</v>
      </c>
      <c r="G154" s="451"/>
      <c r="H154" s="208">
        <v>43846.6</v>
      </c>
      <c r="I154" s="209"/>
      <c r="J154" s="166">
        <f t="shared" si="29"/>
        <v>43846.6</v>
      </c>
      <c r="K154" s="537">
        <v>43846.6</v>
      </c>
      <c r="L154" s="522">
        <v>0</v>
      </c>
      <c r="M154" s="371">
        <f t="shared" si="30"/>
        <v>1</v>
      </c>
      <c r="N154" s="537">
        <v>43846.6</v>
      </c>
      <c r="O154" s="522">
        <v>0</v>
      </c>
      <c r="P154" s="441">
        <f t="shared" si="31"/>
        <v>1</v>
      </c>
      <c r="Q154" s="290">
        <f t="shared" si="32"/>
        <v>0</v>
      </c>
      <c r="R154" s="747">
        <f t="shared" si="33"/>
        <v>0</v>
      </c>
      <c r="S154" s="747">
        <f t="shared" si="34"/>
        <v>0</v>
      </c>
      <c r="T154" s="164">
        <f t="shared" si="35"/>
        <v>43846.6</v>
      </c>
      <c r="U154" s="165">
        <f t="shared" si="36"/>
        <v>1</v>
      </c>
      <c r="V154" s="166">
        <f t="shared" si="37"/>
        <v>0</v>
      </c>
    </row>
    <row r="155" spans="1:22" s="182" customFormat="1" ht="18.75" hidden="1" customHeight="1">
      <c r="A155" s="194" t="s">
        <v>1501</v>
      </c>
      <c r="B155" s="214" t="s">
        <v>1427</v>
      </c>
      <c r="C155" s="362">
        <v>1998</v>
      </c>
      <c r="D155" s="407" t="s">
        <v>589</v>
      </c>
      <c r="E155" s="321" t="s">
        <v>587</v>
      </c>
      <c r="F155" s="199">
        <v>500060</v>
      </c>
      <c r="G155" s="451"/>
      <c r="H155" s="208">
        <v>252553.06</v>
      </c>
      <c r="I155" s="209"/>
      <c r="J155" s="166">
        <f t="shared" si="29"/>
        <v>252553.06</v>
      </c>
      <c r="K155" s="537">
        <v>252553.06</v>
      </c>
      <c r="L155" s="522">
        <v>0</v>
      </c>
      <c r="M155" s="371">
        <f t="shared" si="30"/>
        <v>1</v>
      </c>
      <c r="N155" s="537">
        <v>252553.06</v>
      </c>
      <c r="O155" s="522">
        <v>0</v>
      </c>
      <c r="P155" s="441">
        <f t="shared" si="31"/>
        <v>1</v>
      </c>
      <c r="Q155" s="290">
        <f t="shared" si="32"/>
        <v>0</v>
      </c>
      <c r="R155" s="747">
        <f t="shared" si="33"/>
        <v>0</v>
      </c>
      <c r="S155" s="747">
        <f t="shared" si="34"/>
        <v>0</v>
      </c>
      <c r="T155" s="164">
        <f t="shared" si="35"/>
        <v>252553.06</v>
      </c>
      <c r="U155" s="165">
        <f t="shared" si="36"/>
        <v>1</v>
      </c>
      <c r="V155" s="166">
        <f t="shared" si="37"/>
        <v>0</v>
      </c>
    </row>
    <row r="156" spans="1:22" s="182" customFormat="1" ht="18.75" hidden="1" customHeight="1">
      <c r="A156" s="194" t="s">
        <v>1501</v>
      </c>
      <c r="B156" s="214" t="s">
        <v>1427</v>
      </c>
      <c r="C156" s="362">
        <v>1998</v>
      </c>
      <c r="D156" s="407" t="s">
        <v>788</v>
      </c>
      <c r="E156" s="321" t="s">
        <v>587</v>
      </c>
      <c r="F156" s="561" t="s">
        <v>789</v>
      </c>
      <c r="G156" s="451"/>
      <c r="H156" s="208">
        <v>204179.92</v>
      </c>
      <c r="I156" s="209"/>
      <c r="J156" s="166">
        <f t="shared" si="29"/>
        <v>204179.92</v>
      </c>
      <c r="K156" s="537">
        <v>204179.92</v>
      </c>
      <c r="L156" s="522">
        <v>0</v>
      </c>
      <c r="M156" s="371">
        <f t="shared" si="30"/>
        <v>1</v>
      </c>
      <c r="N156" s="537">
        <v>204179.92</v>
      </c>
      <c r="O156" s="522">
        <v>0</v>
      </c>
      <c r="P156" s="441">
        <f t="shared" si="31"/>
        <v>1</v>
      </c>
      <c r="Q156" s="290">
        <f t="shared" si="32"/>
        <v>0</v>
      </c>
      <c r="R156" s="747">
        <f t="shared" si="33"/>
        <v>0</v>
      </c>
      <c r="S156" s="747">
        <f t="shared" si="34"/>
        <v>0</v>
      </c>
      <c r="T156" s="164">
        <f t="shared" si="35"/>
        <v>204179.92</v>
      </c>
      <c r="U156" s="165">
        <f t="shared" si="36"/>
        <v>1</v>
      </c>
      <c r="V156" s="166">
        <f t="shared" si="37"/>
        <v>0</v>
      </c>
    </row>
    <row r="157" spans="1:22" s="182" customFormat="1" ht="18.75" hidden="1" customHeight="1">
      <c r="A157" s="194" t="s">
        <v>1510</v>
      </c>
      <c r="B157" s="214" t="s">
        <v>1587</v>
      </c>
      <c r="C157" s="362">
        <v>1998</v>
      </c>
      <c r="D157" s="407" t="s">
        <v>1511</v>
      </c>
      <c r="E157" s="321" t="s">
        <v>587</v>
      </c>
      <c r="F157" s="199">
        <v>373001</v>
      </c>
      <c r="G157" s="451"/>
      <c r="H157" s="208">
        <v>1379600</v>
      </c>
      <c r="I157" s="209"/>
      <c r="J157" s="166">
        <f t="shared" si="29"/>
        <v>1379600</v>
      </c>
      <c r="K157" s="537">
        <v>1379600</v>
      </c>
      <c r="L157" s="522">
        <v>0</v>
      </c>
      <c r="M157" s="371">
        <f t="shared" si="30"/>
        <v>1</v>
      </c>
      <c r="N157" s="537">
        <v>1379600</v>
      </c>
      <c r="O157" s="522">
        <v>0</v>
      </c>
      <c r="P157" s="441">
        <f t="shared" si="31"/>
        <v>1</v>
      </c>
      <c r="Q157" s="290">
        <f t="shared" si="32"/>
        <v>0</v>
      </c>
      <c r="R157" s="747">
        <f t="shared" si="33"/>
        <v>0</v>
      </c>
      <c r="S157" s="747">
        <f t="shared" si="34"/>
        <v>0</v>
      </c>
      <c r="T157" s="164">
        <f t="shared" si="35"/>
        <v>1379600</v>
      </c>
      <c r="U157" s="165">
        <f t="shared" si="36"/>
        <v>1</v>
      </c>
      <c r="V157" s="166">
        <f t="shared" si="37"/>
        <v>0</v>
      </c>
    </row>
    <row r="158" spans="1:22" s="182" customFormat="1" ht="18.75" customHeight="1" thickBot="1">
      <c r="A158" s="194" t="s">
        <v>1569</v>
      </c>
      <c r="B158" s="206"/>
      <c r="C158" s="207">
        <v>1998</v>
      </c>
      <c r="D158" s="407"/>
      <c r="E158" s="198"/>
      <c r="F158" s="199"/>
      <c r="G158" s="449"/>
      <c r="H158" s="730">
        <f>SUM(H150:H157)</f>
        <v>15883652.08</v>
      </c>
      <c r="I158" s="731"/>
      <c r="J158" s="347">
        <f>SUM(J150:J157)</f>
        <v>15883652.08</v>
      </c>
      <c r="K158" s="539">
        <f>SUM(K150:K157)</f>
        <v>15883652.08</v>
      </c>
      <c r="L158" s="540">
        <f>SUM(L150:L157)</f>
        <v>0</v>
      </c>
      <c r="M158" s="408">
        <f>J158/SUM(H158-I158)</f>
        <v>1</v>
      </c>
      <c r="N158" s="539">
        <f>SUM(N150:N157)</f>
        <v>15883652.08</v>
      </c>
      <c r="O158" s="540">
        <f>SUM(O150:O157)</f>
        <v>0</v>
      </c>
      <c r="P158" s="441">
        <f t="shared" si="31"/>
        <v>1</v>
      </c>
      <c r="Q158" s="290">
        <f t="shared" si="32"/>
        <v>0</v>
      </c>
      <c r="R158" s="747">
        <f t="shared" si="33"/>
        <v>0</v>
      </c>
      <c r="S158" s="747">
        <f>T158-J158</f>
        <v>0</v>
      </c>
      <c r="T158" s="196">
        <f>SUM(T150:T157)</f>
        <v>15883652.08</v>
      </c>
      <c r="U158" s="346">
        <f>+T158/H158</f>
        <v>1</v>
      </c>
      <c r="V158" s="166">
        <f>H158-T158</f>
        <v>0</v>
      </c>
    </row>
    <row r="159" spans="1:22" s="524" customFormat="1" ht="18.95" customHeight="1" thickTop="1" thickBot="1">
      <c r="A159" s="601"/>
      <c r="B159" s="324"/>
      <c r="C159" s="324"/>
      <c r="D159" s="1099" t="s">
        <v>783</v>
      </c>
      <c r="E159" s="1100"/>
      <c r="F159" s="325"/>
      <c r="G159" s="326"/>
      <c r="H159" s="221">
        <f>SUM(H150:H157)</f>
        <v>15883652.08</v>
      </c>
      <c r="I159" s="222"/>
      <c r="J159" s="226">
        <f>SUM(J150:J157)</f>
        <v>15883652.08</v>
      </c>
      <c r="K159" s="225">
        <f>SUM(K150:K157)</f>
        <v>15883652.08</v>
      </c>
      <c r="L159" s="222">
        <f>SUM(L150:L157)</f>
        <v>0</v>
      </c>
      <c r="M159" s="351">
        <f>+J159/H159</f>
        <v>1</v>
      </c>
      <c r="N159" s="225">
        <f>SUM(N150:N157)</f>
        <v>15883652.08</v>
      </c>
      <c r="O159" s="222">
        <f>SUM(O150:O157)</f>
        <v>0</v>
      </c>
      <c r="P159" s="442">
        <f>N159/H159</f>
        <v>1</v>
      </c>
      <c r="Q159" s="221">
        <f>SUM(Q150:Q157)</f>
        <v>0</v>
      </c>
      <c r="R159" s="221">
        <f>SUM(R150:R157)</f>
        <v>0</v>
      </c>
      <c r="S159" s="327">
        <f>T159-J159</f>
        <v>0</v>
      </c>
      <c r="T159" s="221">
        <f>SUM(T150:T157)</f>
        <v>15883652.08</v>
      </c>
      <c r="U159" s="175">
        <f>T159/H159</f>
        <v>1</v>
      </c>
      <c r="V159" s="226">
        <f>SUM(V150:V157)</f>
        <v>0</v>
      </c>
    </row>
    <row r="160" spans="1:22" s="193" customFormat="1" ht="18.95" customHeight="1" thickTop="1">
      <c r="A160" s="1108" t="s">
        <v>434</v>
      </c>
      <c r="B160" s="1109"/>
      <c r="C160" s="205"/>
      <c r="D160" s="433"/>
      <c r="E160" s="434"/>
      <c r="F160" s="200"/>
      <c r="G160" s="201"/>
      <c r="H160" s="202"/>
      <c r="I160" s="202"/>
      <c r="J160" s="202" t="s">
        <v>322</v>
      </c>
      <c r="K160" s="202"/>
      <c r="L160" s="202"/>
      <c r="M160" s="203"/>
      <c r="N160" s="202"/>
      <c r="O160" s="202"/>
      <c r="P160" s="202"/>
      <c r="Q160" s="202" t="s">
        <v>322</v>
      </c>
      <c r="R160" s="202"/>
      <c r="S160" s="293"/>
      <c r="T160" s="202"/>
      <c r="U160" s="197"/>
      <c r="V160" s="204"/>
    </row>
    <row r="161" spans="1:22" s="454" customFormat="1" ht="18.95" hidden="1" customHeight="1">
      <c r="A161" s="322" t="s">
        <v>1418</v>
      </c>
      <c r="B161" s="206" t="s">
        <v>1419</v>
      </c>
      <c r="C161" s="207">
        <v>2000</v>
      </c>
      <c r="D161" s="206" t="s">
        <v>775</v>
      </c>
      <c r="E161" s="363">
        <v>2023</v>
      </c>
      <c r="F161" s="199">
        <v>143915</v>
      </c>
      <c r="G161" s="449" t="s">
        <v>1399</v>
      </c>
      <c r="H161" s="208">
        <v>244281.11</v>
      </c>
      <c r="I161" s="209"/>
      <c r="J161" s="166">
        <f t="shared" ref="J161:J188" si="38">K161+L161</f>
        <v>244281.11</v>
      </c>
      <c r="K161" s="537">
        <v>244281.11</v>
      </c>
      <c r="L161" s="522">
        <v>0</v>
      </c>
      <c r="M161" s="371">
        <f>J161/H161</f>
        <v>1</v>
      </c>
      <c r="N161" s="537">
        <v>244281.11</v>
      </c>
      <c r="O161" s="522">
        <v>0</v>
      </c>
      <c r="P161" s="804">
        <f>N161/(H161)</f>
        <v>1</v>
      </c>
      <c r="Q161" s="290">
        <f t="shared" ref="Q161:Q188" si="39">O161-L161</f>
        <v>0</v>
      </c>
      <c r="R161" s="747">
        <f t="shared" ref="R161:R188" si="40">N161-K161</f>
        <v>0</v>
      </c>
      <c r="S161" s="747">
        <f t="shared" ref="S161:S187" si="41">T161-J161</f>
        <v>0</v>
      </c>
      <c r="T161" s="164">
        <f t="shared" ref="T161:T188" si="42">N161+O161</f>
        <v>244281.11</v>
      </c>
      <c r="U161" s="165">
        <f>+T161/SUM(H161-I161)</f>
        <v>1</v>
      </c>
      <c r="V161" s="166">
        <f t="shared" ref="V161:V179" si="43">H161-I161-T161</f>
        <v>0</v>
      </c>
    </row>
    <row r="162" spans="1:22" s="454" customFormat="1" ht="18.75" hidden="1" customHeight="1">
      <c r="A162" s="322" t="s">
        <v>1545</v>
      </c>
      <c r="B162" s="206" t="s">
        <v>1546</v>
      </c>
      <c r="C162" s="207">
        <v>2000</v>
      </c>
      <c r="D162" s="206" t="s">
        <v>436</v>
      </c>
      <c r="E162" s="363">
        <v>2025</v>
      </c>
      <c r="F162" s="199" t="s">
        <v>455</v>
      </c>
      <c r="G162" s="449"/>
      <c r="H162" s="208">
        <v>500000</v>
      </c>
      <c r="I162" s="209"/>
      <c r="J162" s="166">
        <f t="shared" si="38"/>
        <v>500000</v>
      </c>
      <c r="K162" s="537">
        <v>500000</v>
      </c>
      <c r="L162" s="522">
        <v>0</v>
      </c>
      <c r="M162" s="371">
        <f>J162/H162</f>
        <v>1</v>
      </c>
      <c r="N162" s="537">
        <v>500000</v>
      </c>
      <c r="O162" s="522">
        <v>0</v>
      </c>
      <c r="P162" s="804">
        <f>N162/(H162)</f>
        <v>1</v>
      </c>
      <c r="Q162" s="290">
        <f t="shared" si="39"/>
        <v>0</v>
      </c>
      <c r="R162" s="747">
        <f t="shared" si="40"/>
        <v>0</v>
      </c>
      <c r="S162" s="747">
        <f t="shared" si="41"/>
        <v>0</v>
      </c>
      <c r="T162" s="164">
        <f t="shared" si="42"/>
        <v>500000</v>
      </c>
      <c r="U162" s="165">
        <f>+T162/H162</f>
        <v>1</v>
      </c>
      <c r="V162" s="166">
        <f t="shared" si="43"/>
        <v>0</v>
      </c>
    </row>
    <row r="163" spans="1:22" s="454" customFormat="1" ht="18.95" hidden="1" customHeight="1">
      <c r="A163" s="322" t="s">
        <v>839</v>
      </c>
      <c r="B163" s="206" t="s">
        <v>592</v>
      </c>
      <c r="C163" s="207">
        <v>2000</v>
      </c>
      <c r="D163" s="206" t="s">
        <v>512</v>
      </c>
      <c r="E163" s="363">
        <v>2026</v>
      </c>
      <c r="F163" s="199" t="s">
        <v>448</v>
      </c>
      <c r="G163" s="449"/>
      <c r="H163" s="208">
        <v>12500000</v>
      </c>
      <c r="I163" s="209"/>
      <c r="J163" s="166">
        <f t="shared" si="38"/>
        <v>12500000</v>
      </c>
      <c r="K163" s="537">
        <v>12500000</v>
      </c>
      <c r="L163" s="522">
        <v>0</v>
      </c>
      <c r="M163" s="371">
        <f>J163/H163</f>
        <v>1</v>
      </c>
      <c r="N163" s="537">
        <v>12500000</v>
      </c>
      <c r="O163" s="522">
        <v>0</v>
      </c>
      <c r="P163" s="804">
        <f>N163/(H163)</f>
        <v>1</v>
      </c>
      <c r="Q163" s="290">
        <f t="shared" si="39"/>
        <v>0</v>
      </c>
      <c r="R163" s="747">
        <f t="shared" si="40"/>
        <v>0</v>
      </c>
      <c r="S163" s="747">
        <f t="shared" si="41"/>
        <v>0</v>
      </c>
      <c r="T163" s="164">
        <f t="shared" si="42"/>
        <v>12500000</v>
      </c>
      <c r="U163" s="165">
        <f>+T163/SUM(H163-I163)</f>
        <v>1</v>
      </c>
      <c r="V163" s="166">
        <f t="shared" si="43"/>
        <v>0</v>
      </c>
    </row>
    <row r="164" spans="1:22" s="454" customFormat="1" ht="18.95" hidden="1" customHeight="1">
      <c r="A164" s="322" t="s">
        <v>1401</v>
      </c>
      <c r="B164" s="206" t="s">
        <v>1402</v>
      </c>
      <c r="C164" s="207">
        <v>2000</v>
      </c>
      <c r="D164" s="206" t="s">
        <v>437</v>
      </c>
      <c r="E164" s="363">
        <v>2027</v>
      </c>
      <c r="F164" s="199">
        <v>875010</v>
      </c>
      <c r="G164" s="449" t="s">
        <v>1399</v>
      </c>
      <c r="H164" s="208">
        <v>2000000</v>
      </c>
      <c r="I164" s="209"/>
      <c r="J164" s="166">
        <f t="shared" si="38"/>
        <v>2000000</v>
      </c>
      <c r="K164" s="537">
        <v>2000000</v>
      </c>
      <c r="L164" s="522">
        <v>0</v>
      </c>
      <c r="M164" s="371">
        <f>J164/H164</f>
        <v>1</v>
      </c>
      <c r="N164" s="537">
        <v>2000000</v>
      </c>
      <c r="O164" s="522">
        <v>0</v>
      </c>
      <c r="P164" s="804">
        <f>N164/(H164)</f>
        <v>1</v>
      </c>
      <c r="Q164" s="290">
        <f t="shared" si="39"/>
        <v>0</v>
      </c>
      <c r="R164" s="747">
        <f t="shared" si="40"/>
        <v>0</v>
      </c>
      <c r="S164" s="747">
        <f t="shared" si="41"/>
        <v>0</v>
      </c>
      <c r="T164" s="164">
        <f t="shared" si="42"/>
        <v>2000000</v>
      </c>
      <c r="U164" s="165">
        <f>+T164/H164</f>
        <v>1</v>
      </c>
      <c r="V164" s="166">
        <f t="shared" si="43"/>
        <v>0</v>
      </c>
    </row>
    <row r="165" spans="1:22" s="454" customFormat="1" ht="18.95" hidden="1" customHeight="1">
      <c r="A165" s="322" t="s">
        <v>435</v>
      </c>
      <c r="B165" s="206" t="s">
        <v>1401</v>
      </c>
      <c r="C165" s="207">
        <v>2000</v>
      </c>
      <c r="D165" s="206" t="s">
        <v>438</v>
      </c>
      <c r="E165" s="363">
        <v>2028</v>
      </c>
      <c r="F165" s="199">
        <v>875011</v>
      </c>
      <c r="G165" s="449" t="s">
        <v>1399</v>
      </c>
      <c r="H165" s="208">
        <v>5000000</v>
      </c>
      <c r="I165" s="209"/>
      <c r="J165" s="166">
        <f>K165+L165</f>
        <v>5000000</v>
      </c>
      <c r="K165" s="537">
        <v>5000000</v>
      </c>
      <c r="L165" s="522">
        <v>0</v>
      </c>
      <c r="M165" s="371">
        <f>J165/H165</f>
        <v>1</v>
      </c>
      <c r="N165" s="537">
        <v>5000000</v>
      </c>
      <c r="O165" s="522">
        <v>0</v>
      </c>
      <c r="P165" s="804">
        <f>N165/H165</f>
        <v>1</v>
      </c>
      <c r="Q165" s="290">
        <f>O165-L165</f>
        <v>0</v>
      </c>
      <c r="R165" s="747">
        <f>N165-K165</f>
        <v>0</v>
      </c>
      <c r="S165" s="747">
        <f>T165-J165</f>
        <v>0</v>
      </c>
      <c r="T165" s="164">
        <f>N165+O165</f>
        <v>5000000</v>
      </c>
      <c r="U165" s="165">
        <f>+T165/H165</f>
        <v>1</v>
      </c>
      <c r="V165" s="166">
        <f>H165-T165</f>
        <v>0</v>
      </c>
    </row>
    <row r="166" spans="1:22" s="454" customFormat="1" ht="18.75" hidden="1" customHeight="1">
      <c r="A166" s="322" t="s">
        <v>1540</v>
      </c>
      <c r="B166" s="206" t="s">
        <v>1540</v>
      </c>
      <c r="C166" s="207">
        <v>2000</v>
      </c>
      <c r="D166" s="206" t="s">
        <v>439</v>
      </c>
      <c r="E166" s="363">
        <v>2029</v>
      </c>
      <c r="F166" s="199" t="s">
        <v>797</v>
      </c>
      <c r="G166" s="449" t="s">
        <v>1399</v>
      </c>
      <c r="H166" s="208">
        <v>4500000</v>
      </c>
      <c r="I166" s="209">
        <v>34070</v>
      </c>
      <c r="J166" s="166">
        <f t="shared" si="38"/>
        <v>4465930</v>
      </c>
      <c r="K166" s="537">
        <v>4465930</v>
      </c>
      <c r="L166" s="522">
        <v>0</v>
      </c>
      <c r="M166" s="371">
        <f>J166/SUM(H166-I166)</f>
        <v>1</v>
      </c>
      <c r="N166" s="537">
        <v>4465930</v>
      </c>
      <c r="O166" s="522">
        <v>0</v>
      </c>
      <c r="P166" s="804">
        <f t="shared" ref="P166:P179" si="44">N166/(H166-I166)</f>
        <v>1</v>
      </c>
      <c r="Q166" s="290">
        <f t="shared" si="39"/>
        <v>0</v>
      </c>
      <c r="R166" s="747">
        <f t="shared" si="40"/>
        <v>0</v>
      </c>
      <c r="S166" s="747">
        <f t="shared" si="41"/>
        <v>0</v>
      </c>
      <c r="T166" s="164">
        <f t="shared" si="42"/>
        <v>4465930</v>
      </c>
      <c r="U166" s="165">
        <f>+T166/SUM(H166-I166)</f>
        <v>1</v>
      </c>
      <c r="V166" s="166">
        <f t="shared" si="43"/>
        <v>0</v>
      </c>
    </row>
    <row r="167" spans="1:22" s="454" customFormat="1" ht="18.95" hidden="1" customHeight="1">
      <c r="A167" s="194" t="s">
        <v>510</v>
      </c>
      <c r="B167" s="206" t="s">
        <v>149</v>
      </c>
      <c r="C167" s="207">
        <v>2000</v>
      </c>
      <c r="D167" s="206" t="s">
        <v>440</v>
      </c>
      <c r="E167" s="363">
        <v>2030</v>
      </c>
      <c r="F167" s="199" t="s">
        <v>505</v>
      </c>
      <c r="G167" s="449"/>
      <c r="H167" s="208">
        <v>3498249.12</v>
      </c>
      <c r="I167" s="209">
        <v>28500</v>
      </c>
      <c r="J167" s="166">
        <f t="shared" si="38"/>
        <v>3469749.12</v>
      </c>
      <c r="K167" s="537">
        <v>3469749.12</v>
      </c>
      <c r="L167" s="522">
        <v>0</v>
      </c>
      <c r="M167" s="371">
        <f>J167/SUM(H167-I167)</f>
        <v>1</v>
      </c>
      <c r="N167" s="537">
        <v>3469749.12</v>
      </c>
      <c r="O167" s="522">
        <v>0</v>
      </c>
      <c r="P167" s="804">
        <f t="shared" si="44"/>
        <v>1</v>
      </c>
      <c r="Q167" s="290">
        <f t="shared" si="39"/>
        <v>0</v>
      </c>
      <c r="R167" s="747">
        <f t="shared" si="40"/>
        <v>0</v>
      </c>
      <c r="S167" s="747">
        <f t="shared" si="41"/>
        <v>0</v>
      </c>
      <c r="T167" s="164">
        <f t="shared" si="42"/>
        <v>3469749.12</v>
      </c>
      <c r="U167" s="165">
        <f>+T167/SUM(H167-I167)</f>
        <v>1</v>
      </c>
      <c r="V167" s="166">
        <f t="shared" si="43"/>
        <v>0</v>
      </c>
    </row>
    <row r="168" spans="1:22" s="454" customFormat="1" ht="18.95" hidden="1" customHeight="1">
      <c r="A168" s="585" t="s">
        <v>1471</v>
      </c>
      <c r="B168" s="183" t="s">
        <v>1458</v>
      </c>
      <c r="C168" s="207">
        <v>2000</v>
      </c>
      <c r="D168" s="183" t="s">
        <v>441</v>
      </c>
      <c r="E168" s="363">
        <v>2031</v>
      </c>
      <c r="F168" s="163" t="s">
        <v>501</v>
      </c>
      <c r="G168" s="449" t="s">
        <v>1399</v>
      </c>
      <c r="H168" s="212">
        <v>11700000</v>
      </c>
      <c r="I168" s="210">
        <v>89500</v>
      </c>
      <c r="J168" s="166">
        <f t="shared" si="38"/>
        <v>11610500</v>
      </c>
      <c r="K168" s="537">
        <v>11610500</v>
      </c>
      <c r="L168" s="522">
        <v>0</v>
      </c>
      <c r="M168" s="371">
        <f>J168/SUM(H168-I168)</f>
        <v>1</v>
      </c>
      <c r="N168" s="537">
        <v>11610500</v>
      </c>
      <c r="O168" s="522">
        <v>0</v>
      </c>
      <c r="P168" s="804">
        <f t="shared" si="44"/>
        <v>1</v>
      </c>
      <c r="Q168" s="290">
        <f t="shared" si="39"/>
        <v>0</v>
      </c>
      <c r="R168" s="747">
        <f t="shared" si="40"/>
        <v>0</v>
      </c>
      <c r="S168" s="747">
        <f t="shared" si="41"/>
        <v>0</v>
      </c>
      <c r="T168" s="164">
        <f t="shared" si="42"/>
        <v>11610500</v>
      </c>
      <c r="U168" s="165">
        <f>+T168/SUM(H168-I168)</f>
        <v>1</v>
      </c>
      <c r="V168" s="166">
        <f t="shared" si="43"/>
        <v>0</v>
      </c>
    </row>
    <row r="169" spans="1:22" s="454" customFormat="1" ht="18.95" hidden="1" customHeight="1">
      <c r="A169" s="322" t="s">
        <v>508</v>
      </c>
      <c r="B169" s="206" t="s">
        <v>1485</v>
      </c>
      <c r="C169" s="207">
        <v>2000</v>
      </c>
      <c r="D169" s="206" t="s">
        <v>473</v>
      </c>
      <c r="E169" s="363">
        <v>2032</v>
      </c>
      <c r="F169" s="199">
        <v>895020</v>
      </c>
      <c r="G169" s="449" t="s">
        <v>1399</v>
      </c>
      <c r="H169" s="208">
        <v>6907000</v>
      </c>
      <c r="I169" s="209">
        <v>56000</v>
      </c>
      <c r="J169" s="166">
        <f t="shared" si="38"/>
        <v>6851000</v>
      </c>
      <c r="K169" s="537">
        <v>6851000</v>
      </c>
      <c r="L169" s="522">
        <v>0</v>
      </c>
      <c r="M169" s="371">
        <f>J169/SUM(H169-I169)</f>
        <v>1</v>
      </c>
      <c r="N169" s="537">
        <v>6851000</v>
      </c>
      <c r="O169" s="522">
        <v>0</v>
      </c>
      <c r="P169" s="804">
        <f t="shared" si="44"/>
        <v>1</v>
      </c>
      <c r="Q169" s="290">
        <f t="shared" si="39"/>
        <v>0</v>
      </c>
      <c r="R169" s="747">
        <f t="shared" si="40"/>
        <v>0</v>
      </c>
      <c r="S169" s="747">
        <f t="shared" si="41"/>
        <v>0</v>
      </c>
      <c r="T169" s="164">
        <f t="shared" si="42"/>
        <v>6851000</v>
      </c>
      <c r="U169" s="165">
        <f>+T169/SUM(H169-I169)</f>
        <v>1</v>
      </c>
      <c r="V169" s="166">
        <f t="shared" si="43"/>
        <v>0</v>
      </c>
    </row>
    <row r="170" spans="1:22" s="454" customFormat="1" ht="18.75" hidden="1" customHeight="1">
      <c r="A170" s="322" t="s">
        <v>509</v>
      </c>
      <c r="B170" s="206" t="s">
        <v>1433</v>
      </c>
      <c r="C170" s="207">
        <v>2000</v>
      </c>
      <c r="D170" s="206" t="s">
        <v>474</v>
      </c>
      <c r="E170" s="363">
        <v>2033</v>
      </c>
      <c r="F170" s="199">
        <v>992033</v>
      </c>
      <c r="G170" s="449" t="s">
        <v>1399</v>
      </c>
      <c r="H170" s="208">
        <v>3600000</v>
      </c>
      <c r="I170" s="209"/>
      <c r="J170" s="166">
        <f t="shared" si="38"/>
        <v>3600000</v>
      </c>
      <c r="K170" s="537">
        <v>3600000</v>
      </c>
      <c r="L170" s="522">
        <v>0</v>
      </c>
      <c r="M170" s="371">
        <f>J170/H170</f>
        <v>1</v>
      </c>
      <c r="N170" s="537">
        <v>3600000</v>
      </c>
      <c r="O170" s="522">
        <v>0</v>
      </c>
      <c r="P170" s="804">
        <f>N170/(H170)</f>
        <v>1</v>
      </c>
      <c r="Q170" s="290">
        <f t="shared" si="39"/>
        <v>0</v>
      </c>
      <c r="R170" s="747">
        <f t="shared" si="40"/>
        <v>0</v>
      </c>
      <c r="S170" s="747">
        <f t="shared" si="41"/>
        <v>0</v>
      </c>
      <c r="T170" s="164">
        <f t="shared" si="42"/>
        <v>3600000</v>
      </c>
      <c r="U170" s="165">
        <f>+T170/SUM(H170-I170)</f>
        <v>1</v>
      </c>
      <c r="V170" s="166">
        <f t="shared" si="43"/>
        <v>0</v>
      </c>
    </row>
    <row r="171" spans="1:22" s="454" customFormat="1" ht="18.95" hidden="1" customHeight="1">
      <c r="A171" s="194" t="s">
        <v>509</v>
      </c>
      <c r="B171" s="206" t="s">
        <v>1433</v>
      </c>
      <c r="C171" s="207">
        <v>2000</v>
      </c>
      <c r="D171" s="206" t="s">
        <v>557</v>
      </c>
      <c r="E171" s="363">
        <v>2034</v>
      </c>
      <c r="F171" s="199">
        <v>992034</v>
      </c>
      <c r="G171" s="449" t="s">
        <v>1399</v>
      </c>
      <c r="H171" s="208">
        <v>1600000</v>
      </c>
      <c r="I171" s="209"/>
      <c r="J171" s="166">
        <f t="shared" si="38"/>
        <v>1600000</v>
      </c>
      <c r="K171" s="537">
        <v>1600000</v>
      </c>
      <c r="L171" s="522">
        <v>0</v>
      </c>
      <c r="M171" s="371">
        <f>J171/H171</f>
        <v>1</v>
      </c>
      <c r="N171" s="537">
        <v>1600000</v>
      </c>
      <c r="O171" s="522">
        <v>0</v>
      </c>
      <c r="P171" s="804">
        <f>N171/(H171)</f>
        <v>1</v>
      </c>
      <c r="Q171" s="290">
        <f t="shared" si="39"/>
        <v>0</v>
      </c>
      <c r="R171" s="747">
        <f t="shared" si="40"/>
        <v>0</v>
      </c>
      <c r="S171" s="747">
        <f t="shared" si="41"/>
        <v>0</v>
      </c>
      <c r="T171" s="164">
        <f t="shared" si="42"/>
        <v>1600000</v>
      </c>
      <c r="U171" s="165">
        <f>+T171/H171</f>
        <v>1</v>
      </c>
      <c r="V171" s="166">
        <f t="shared" si="43"/>
        <v>0</v>
      </c>
    </row>
    <row r="172" spans="1:22" s="454" customFormat="1" ht="18.95" hidden="1" customHeight="1">
      <c r="A172" s="322" t="s">
        <v>1421</v>
      </c>
      <c r="B172" s="206" t="s">
        <v>1421</v>
      </c>
      <c r="C172" s="207">
        <v>2000</v>
      </c>
      <c r="D172" s="206" t="s">
        <v>442</v>
      </c>
      <c r="E172" s="363">
        <v>2035</v>
      </c>
      <c r="F172" s="199" t="s">
        <v>502</v>
      </c>
      <c r="G172" s="449" t="s">
        <v>1399</v>
      </c>
      <c r="H172" s="208">
        <v>11400000</v>
      </c>
      <c r="I172" s="209">
        <v>78400</v>
      </c>
      <c r="J172" s="166">
        <f t="shared" si="38"/>
        <v>11321600</v>
      </c>
      <c r="K172" s="537">
        <v>11321600</v>
      </c>
      <c r="L172" s="522">
        <v>0</v>
      </c>
      <c r="M172" s="371">
        <f>J172/SUM(H172-I172)</f>
        <v>1</v>
      </c>
      <c r="N172" s="537">
        <v>11321600</v>
      </c>
      <c r="O172" s="522">
        <v>0</v>
      </c>
      <c r="P172" s="804">
        <f t="shared" si="44"/>
        <v>1</v>
      </c>
      <c r="Q172" s="290">
        <f t="shared" si="39"/>
        <v>0</v>
      </c>
      <c r="R172" s="747">
        <f t="shared" si="40"/>
        <v>0</v>
      </c>
      <c r="S172" s="747">
        <f t="shared" si="41"/>
        <v>0</v>
      </c>
      <c r="T172" s="164">
        <f t="shared" si="42"/>
        <v>11321600</v>
      </c>
      <c r="U172" s="165">
        <f>+T172/SUM(H172-I172)</f>
        <v>1</v>
      </c>
      <c r="V172" s="166">
        <f t="shared" si="43"/>
        <v>0</v>
      </c>
    </row>
    <row r="173" spans="1:22" s="454" customFormat="1" ht="18.95" hidden="1" customHeight="1">
      <c r="A173" s="322" t="s">
        <v>1501</v>
      </c>
      <c r="B173" s="206" t="s">
        <v>1502</v>
      </c>
      <c r="C173" s="207">
        <v>2000</v>
      </c>
      <c r="D173" s="206" t="s">
        <v>443</v>
      </c>
      <c r="E173" s="363">
        <v>2036</v>
      </c>
      <c r="F173" s="199" t="s">
        <v>449</v>
      </c>
      <c r="G173" s="449"/>
      <c r="H173" s="208">
        <v>8667904.2899999991</v>
      </c>
      <c r="I173" s="209">
        <v>63900</v>
      </c>
      <c r="J173" s="166">
        <f>K173+L173</f>
        <v>8647904.2899999991</v>
      </c>
      <c r="K173" s="537">
        <v>8647904.2899999991</v>
      </c>
      <c r="L173" s="522">
        <v>0</v>
      </c>
      <c r="M173" s="371">
        <f>J173/SUM(H173-20000)</f>
        <v>1</v>
      </c>
      <c r="N173" s="537">
        <v>8647904.2899999991</v>
      </c>
      <c r="O173" s="522">
        <v>0</v>
      </c>
      <c r="P173" s="804">
        <f>N173/(H173-20000)</f>
        <v>1</v>
      </c>
      <c r="Q173" s="290">
        <f>O173-L173</f>
        <v>0</v>
      </c>
      <c r="R173" s="747">
        <f>N173-K173</f>
        <v>0</v>
      </c>
      <c r="S173" s="747">
        <f>T173-J173</f>
        <v>0</v>
      </c>
      <c r="T173" s="164">
        <f>N173+O173</f>
        <v>8647904.2899999991</v>
      </c>
      <c r="U173" s="165">
        <f>+T173/SUM(H173-20000)</f>
        <v>1</v>
      </c>
      <c r="V173" s="166">
        <f>H173-20000-T173</f>
        <v>0</v>
      </c>
    </row>
    <row r="174" spans="1:22" s="454" customFormat="1" ht="18.95" hidden="1" customHeight="1">
      <c r="A174" s="322" t="s">
        <v>1415</v>
      </c>
      <c r="B174" s="206" t="s">
        <v>1416</v>
      </c>
      <c r="C174" s="207">
        <v>2000</v>
      </c>
      <c r="D174" s="206" t="s">
        <v>511</v>
      </c>
      <c r="E174" s="363">
        <v>2037</v>
      </c>
      <c r="F174" s="199" t="s">
        <v>503</v>
      </c>
      <c r="G174" s="449" t="s">
        <v>1399</v>
      </c>
      <c r="H174" s="208">
        <v>5000000</v>
      </c>
      <c r="I174" s="209">
        <v>36982</v>
      </c>
      <c r="J174" s="166">
        <f t="shared" si="38"/>
        <v>4963018</v>
      </c>
      <c r="K174" s="537">
        <v>4963018</v>
      </c>
      <c r="L174" s="522">
        <v>0</v>
      </c>
      <c r="M174" s="371">
        <f>J174/SUM(H174-I174)</f>
        <v>1</v>
      </c>
      <c r="N174" s="537">
        <v>4963018</v>
      </c>
      <c r="O174" s="522">
        <v>0</v>
      </c>
      <c r="P174" s="804">
        <f t="shared" si="44"/>
        <v>1</v>
      </c>
      <c r="Q174" s="290">
        <f t="shared" si="39"/>
        <v>0</v>
      </c>
      <c r="R174" s="747">
        <f t="shared" si="40"/>
        <v>0</v>
      </c>
      <c r="S174" s="747">
        <f t="shared" si="41"/>
        <v>0</v>
      </c>
      <c r="T174" s="164">
        <f t="shared" si="42"/>
        <v>4963018</v>
      </c>
      <c r="U174" s="165">
        <f>+T174/SUM(H174-I174)</f>
        <v>1</v>
      </c>
      <c r="V174" s="166">
        <f t="shared" si="43"/>
        <v>0</v>
      </c>
    </row>
    <row r="175" spans="1:22" s="454" customFormat="1" ht="18.75" hidden="1" customHeight="1">
      <c r="A175" s="322" t="s">
        <v>1437</v>
      </c>
      <c r="B175" s="206" t="s">
        <v>1433</v>
      </c>
      <c r="C175" s="207">
        <v>2000</v>
      </c>
      <c r="D175" s="206" t="s">
        <v>551</v>
      </c>
      <c r="E175" s="363">
        <v>2038</v>
      </c>
      <c r="F175" s="199">
        <v>468138</v>
      </c>
      <c r="G175" s="449" t="s">
        <v>1399</v>
      </c>
      <c r="H175" s="208">
        <v>1258000</v>
      </c>
      <c r="I175" s="209">
        <v>9350</v>
      </c>
      <c r="J175" s="166">
        <f t="shared" si="38"/>
        <v>1248650</v>
      </c>
      <c r="K175" s="537">
        <v>1248650</v>
      </c>
      <c r="L175" s="522">
        <v>0</v>
      </c>
      <c r="M175" s="371">
        <f>J175/SUM(H175-I175)</f>
        <v>1</v>
      </c>
      <c r="N175" s="537">
        <v>1248650</v>
      </c>
      <c r="O175" s="522">
        <v>0</v>
      </c>
      <c r="P175" s="804">
        <f t="shared" si="44"/>
        <v>1</v>
      </c>
      <c r="Q175" s="290">
        <f t="shared" si="39"/>
        <v>0</v>
      </c>
      <c r="R175" s="747">
        <f t="shared" si="40"/>
        <v>0</v>
      </c>
      <c r="S175" s="747">
        <f t="shared" si="41"/>
        <v>0</v>
      </c>
      <c r="T175" s="164">
        <f t="shared" si="42"/>
        <v>1248650</v>
      </c>
      <c r="U175" s="165">
        <f>+T175/SUM(H175-I175)</f>
        <v>1</v>
      </c>
      <c r="V175" s="166">
        <f t="shared" si="43"/>
        <v>0</v>
      </c>
    </row>
    <row r="176" spans="1:22" s="454" customFormat="1" ht="18.75" hidden="1" customHeight="1">
      <c r="A176" s="322" t="s">
        <v>1418</v>
      </c>
      <c r="B176" s="206" t="s">
        <v>1419</v>
      </c>
      <c r="C176" s="207">
        <v>2000</v>
      </c>
      <c r="D176" s="206" t="s">
        <v>444</v>
      </c>
      <c r="E176" s="363">
        <v>2039</v>
      </c>
      <c r="F176" s="199" t="s">
        <v>450</v>
      </c>
      <c r="G176" s="449"/>
      <c r="H176" s="208">
        <v>1400000</v>
      </c>
      <c r="I176" s="209"/>
      <c r="J176" s="166">
        <f t="shared" si="38"/>
        <v>1400000</v>
      </c>
      <c r="K176" s="537">
        <v>1400000</v>
      </c>
      <c r="L176" s="522">
        <v>0</v>
      </c>
      <c r="M176" s="371">
        <f>J176/H176</f>
        <v>1</v>
      </c>
      <c r="N176" s="537">
        <v>1400000</v>
      </c>
      <c r="O176" s="522">
        <v>0</v>
      </c>
      <c r="P176" s="804">
        <f>N176/(H176)</f>
        <v>1</v>
      </c>
      <c r="Q176" s="290">
        <f t="shared" si="39"/>
        <v>0</v>
      </c>
      <c r="R176" s="747">
        <f t="shared" si="40"/>
        <v>0</v>
      </c>
      <c r="S176" s="747">
        <f t="shared" si="41"/>
        <v>0</v>
      </c>
      <c r="T176" s="164">
        <f t="shared" si="42"/>
        <v>1400000</v>
      </c>
      <c r="U176" s="165">
        <f>+T176/H176</f>
        <v>1</v>
      </c>
      <c r="V176" s="166">
        <f t="shared" si="43"/>
        <v>0</v>
      </c>
    </row>
    <row r="177" spans="1:22" s="454" customFormat="1" ht="18.95" hidden="1" customHeight="1">
      <c r="A177" s="322" t="s">
        <v>1418</v>
      </c>
      <c r="B177" s="206" t="s">
        <v>1419</v>
      </c>
      <c r="C177" s="207">
        <v>2000</v>
      </c>
      <c r="D177" s="206" t="s">
        <v>775</v>
      </c>
      <c r="E177" s="363">
        <v>2040</v>
      </c>
      <c r="F177" s="199" t="s">
        <v>451</v>
      </c>
      <c r="G177" s="449"/>
      <c r="H177" s="208">
        <v>4255718.8899999997</v>
      </c>
      <c r="I177" s="209">
        <v>35000</v>
      </c>
      <c r="J177" s="166">
        <f t="shared" si="38"/>
        <v>4220718.8899999997</v>
      </c>
      <c r="K177" s="537">
        <v>4220718.8899999997</v>
      </c>
      <c r="L177" s="522">
        <v>0</v>
      </c>
      <c r="M177" s="371">
        <f>J177/SUM(H177-I177)</f>
        <v>1</v>
      </c>
      <c r="N177" s="537">
        <v>4220718.8899999997</v>
      </c>
      <c r="O177" s="522">
        <v>0</v>
      </c>
      <c r="P177" s="804">
        <f t="shared" si="44"/>
        <v>1</v>
      </c>
      <c r="Q177" s="290">
        <f t="shared" si="39"/>
        <v>0</v>
      </c>
      <c r="R177" s="747">
        <f t="shared" si="40"/>
        <v>0</v>
      </c>
      <c r="S177" s="747">
        <f t="shared" si="41"/>
        <v>0</v>
      </c>
      <c r="T177" s="164">
        <f t="shared" si="42"/>
        <v>4220718.8899999997</v>
      </c>
      <c r="U177" s="165">
        <f>+T177/SUM(H177-I177)</f>
        <v>1</v>
      </c>
      <c r="V177" s="166">
        <f t="shared" si="43"/>
        <v>0</v>
      </c>
    </row>
    <row r="178" spans="1:22" s="454" customFormat="1" ht="18.75" hidden="1" customHeight="1">
      <c r="A178" s="322" t="s">
        <v>1460</v>
      </c>
      <c r="B178" s="206" t="s">
        <v>1461</v>
      </c>
      <c r="C178" s="207">
        <v>2000</v>
      </c>
      <c r="D178" s="206" t="s">
        <v>445</v>
      </c>
      <c r="E178" s="363">
        <v>2041</v>
      </c>
      <c r="F178" s="199" t="s">
        <v>504</v>
      </c>
      <c r="G178" s="449" t="s">
        <v>1399</v>
      </c>
      <c r="H178" s="208">
        <v>800000</v>
      </c>
      <c r="I178" s="209"/>
      <c r="J178" s="166">
        <f t="shared" si="38"/>
        <v>800000</v>
      </c>
      <c r="K178" s="537">
        <v>800000</v>
      </c>
      <c r="L178" s="522">
        <v>0</v>
      </c>
      <c r="M178" s="371">
        <f>J178/H178</f>
        <v>1</v>
      </c>
      <c r="N178" s="537">
        <v>800000</v>
      </c>
      <c r="O178" s="522">
        <v>0</v>
      </c>
      <c r="P178" s="804">
        <f>N178/(H178)</f>
        <v>1</v>
      </c>
      <c r="Q178" s="290">
        <f t="shared" si="39"/>
        <v>0</v>
      </c>
      <c r="R178" s="747">
        <f t="shared" si="40"/>
        <v>0</v>
      </c>
      <c r="S178" s="747">
        <f t="shared" si="41"/>
        <v>0</v>
      </c>
      <c r="T178" s="164">
        <f t="shared" si="42"/>
        <v>800000</v>
      </c>
      <c r="U178" s="165">
        <f>+T178/H178</f>
        <v>1</v>
      </c>
      <c r="V178" s="166">
        <f t="shared" si="43"/>
        <v>0</v>
      </c>
    </row>
    <row r="179" spans="1:22" s="454" customFormat="1" ht="18.95" hidden="1" customHeight="1">
      <c r="A179" s="322" t="s">
        <v>1520</v>
      </c>
      <c r="B179" s="206" t="s">
        <v>1521</v>
      </c>
      <c r="C179" s="207">
        <v>2000</v>
      </c>
      <c r="D179" s="206" t="s">
        <v>446</v>
      </c>
      <c r="E179" s="363">
        <v>2042</v>
      </c>
      <c r="F179" s="199">
        <v>760012</v>
      </c>
      <c r="G179" s="449" t="s">
        <v>1399</v>
      </c>
      <c r="H179" s="208">
        <v>3864000</v>
      </c>
      <c r="I179" s="209">
        <v>30550</v>
      </c>
      <c r="J179" s="166">
        <f t="shared" si="38"/>
        <v>3833450</v>
      </c>
      <c r="K179" s="537">
        <v>3833450</v>
      </c>
      <c r="L179" s="522">
        <v>0</v>
      </c>
      <c r="M179" s="371">
        <f>J179/SUM(H179-I179)</f>
        <v>1</v>
      </c>
      <c r="N179" s="537">
        <v>3833450</v>
      </c>
      <c r="O179" s="522">
        <v>0</v>
      </c>
      <c r="P179" s="804">
        <f t="shared" si="44"/>
        <v>1</v>
      </c>
      <c r="Q179" s="290">
        <f t="shared" si="39"/>
        <v>0</v>
      </c>
      <c r="R179" s="747">
        <f t="shared" si="40"/>
        <v>0</v>
      </c>
      <c r="S179" s="747">
        <f t="shared" si="41"/>
        <v>0</v>
      </c>
      <c r="T179" s="164">
        <f t="shared" si="42"/>
        <v>3833450</v>
      </c>
      <c r="U179" s="165">
        <f>+T179/SUM(H179-I179)</f>
        <v>1</v>
      </c>
      <c r="V179" s="166">
        <f t="shared" si="43"/>
        <v>0</v>
      </c>
    </row>
    <row r="180" spans="1:22" s="454" customFormat="1" ht="18.95" hidden="1" customHeight="1">
      <c r="A180" s="322" t="s">
        <v>1522</v>
      </c>
      <c r="B180" s="206" t="s">
        <v>1522</v>
      </c>
      <c r="C180" s="207">
        <v>2000</v>
      </c>
      <c r="D180" s="206" t="s">
        <v>447</v>
      </c>
      <c r="E180" s="363">
        <v>2043</v>
      </c>
      <c r="F180" s="199" t="s">
        <v>456</v>
      </c>
      <c r="G180" s="449"/>
      <c r="H180" s="208">
        <v>7920893.6699999999</v>
      </c>
      <c r="I180" s="209"/>
      <c r="J180" s="166">
        <f>K180+L180</f>
        <v>7920893.6699999999</v>
      </c>
      <c r="K180" s="537">
        <v>7920893.6699999999</v>
      </c>
      <c r="L180" s="522">
        <v>0</v>
      </c>
      <c r="M180" s="371">
        <f>J180/H180</f>
        <v>1</v>
      </c>
      <c r="N180" s="537">
        <v>7920893.6699999999</v>
      </c>
      <c r="O180" s="522">
        <v>0</v>
      </c>
      <c r="P180" s="804">
        <f>N180/(H180-I180)</f>
        <v>1</v>
      </c>
      <c r="Q180" s="290">
        <f>O180-L180</f>
        <v>0</v>
      </c>
      <c r="R180" s="747">
        <f>N180-K180</f>
        <v>0</v>
      </c>
      <c r="S180" s="747">
        <f>T180-J180</f>
        <v>0</v>
      </c>
      <c r="T180" s="164">
        <f>N180+O180</f>
        <v>7920893.6699999999</v>
      </c>
      <c r="U180" s="165">
        <f>+T180/SUM(H180-I180)</f>
        <v>1</v>
      </c>
      <c r="V180" s="166">
        <f>H180-I180-T180</f>
        <v>0</v>
      </c>
    </row>
    <row r="181" spans="1:22" s="454" customFormat="1" ht="18.95" hidden="1" customHeight="1">
      <c r="A181" s="322" t="s">
        <v>1397</v>
      </c>
      <c r="B181" s="206" t="s">
        <v>1398</v>
      </c>
      <c r="C181" s="207">
        <v>2000</v>
      </c>
      <c r="D181" s="206" t="s">
        <v>556</v>
      </c>
      <c r="E181" s="363">
        <v>2044</v>
      </c>
      <c r="F181" s="199" t="s">
        <v>825</v>
      </c>
      <c r="G181" s="449" t="s">
        <v>1399</v>
      </c>
      <c r="H181" s="208">
        <v>1600000</v>
      </c>
      <c r="I181" s="209"/>
      <c r="J181" s="166">
        <f t="shared" si="38"/>
        <v>1600000</v>
      </c>
      <c r="K181" s="537">
        <v>1600000</v>
      </c>
      <c r="L181" s="522">
        <v>0</v>
      </c>
      <c r="M181" s="371">
        <f>J181/H181</f>
        <v>1</v>
      </c>
      <c r="N181" s="537">
        <v>1600000</v>
      </c>
      <c r="O181" s="522">
        <v>0</v>
      </c>
      <c r="P181" s="804">
        <f t="shared" ref="P181:P187" si="45">N181/(H181-I181)</f>
        <v>1</v>
      </c>
      <c r="Q181" s="290">
        <f t="shared" si="39"/>
        <v>0</v>
      </c>
      <c r="R181" s="747">
        <f t="shared" si="40"/>
        <v>0</v>
      </c>
      <c r="S181" s="747">
        <f t="shared" si="41"/>
        <v>0</v>
      </c>
      <c r="T181" s="164">
        <f t="shared" si="42"/>
        <v>1600000</v>
      </c>
      <c r="U181" s="165">
        <f>+T181/H181</f>
        <v>1</v>
      </c>
      <c r="V181" s="166">
        <f t="shared" ref="V181:V187" si="46">H181-I181-T181</f>
        <v>0</v>
      </c>
    </row>
    <row r="182" spans="1:22" s="454" customFormat="1" ht="19.5" hidden="1" customHeight="1">
      <c r="A182" s="322" t="s">
        <v>1516</v>
      </c>
      <c r="B182" s="206" t="s">
        <v>1548</v>
      </c>
      <c r="C182" s="207">
        <v>2000</v>
      </c>
      <c r="D182" s="206" t="s">
        <v>1414</v>
      </c>
      <c r="E182" s="363">
        <v>2045</v>
      </c>
      <c r="F182" s="199">
        <v>760103</v>
      </c>
      <c r="G182" s="449" t="s">
        <v>1399</v>
      </c>
      <c r="H182" s="208">
        <v>252759.7</v>
      </c>
      <c r="I182" s="209"/>
      <c r="J182" s="166">
        <f t="shared" si="38"/>
        <v>252759.7</v>
      </c>
      <c r="K182" s="537">
        <v>252759.7</v>
      </c>
      <c r="L182" s="522">
        <v>0</v>
      </c>
      <c r="M182" s="371">
        <f>J182/H182</f>
        <v>1</v>
      </c>
      <c r="N182" s="537">
        <v>252759.7</v>
      </c>
      <c r="O182" s="522">
        <v>0</v>
      </c>
      <c r="P182" s="804">
        <f t="shared" si="45"/>
        <v>1</v>
      </c>
      <c r="Q182" s="290">
        <f t="shared" si="39"/>
        <v>0</v>
      </c>
      <c r="R182" s="747">
        <f t="shared" si="40"/>
        <v>0</v>
      </c>
      <c r="S182" s="747">
        <f t="shared" si="41"/>
        <v>0</v>
      </c>
      <c r="T182" s="164">
        <f t="shared" si="42"/>
        <v>252759.7</v>
      </c>
      <c r="U182" s="165">
        <f>+T182/SUM(H182-I182)</f>
        <v>1</v>
      </c>
      <c r="V182" s="166">
        <f t="shared" si="46"/>
        <v>0</v>
      </c>
    </row>
    <row r="183" spans="1:22" s="454" customFormat="1" ht="18.75" hidden="1" customHeight="1">
      <c r="A183" s="322" t="s">
        <v>1520</v>
      </c>
      <c r="B183" s="206" t="s">
        <v>1521</v>
      </c>
      <c r="C183" s="207">
        <v>2000</v>
      </c>
      <c r="D183" s="206" t="s">
        <v>600</v>
      </c>
      <c r="E183" s="363">
        <v>2083</v>
      </c>
      <c r="F183" s="199">
        <v>760011</v>
      </c>
      <c r="G183" s="449" t="s">
        <v>1399</v>
      </c>
      <c r="H183" s="208">
        <v>4761443.43</v>
      </c>
      <c r="I183" s="209">
        <v>32000</v>
      </c>
      <c r="J183" s="166">
        <f t="shared" si="38"/>
        <v>4729443.43</v>
      </c>
      <c r="K183" s="537">
        <v>4729443.43</v>
      </c>
      <c r="L183" s="522">
        <v>0</v>
      </c>
      <c r="M183" s="371">
        <f>J183/SUM(H183-I183)</f>
        <v>1</v>
      </c>
      <c r="N183" s="537">
        <v>4729443.43</v>
      </c>
      <c r="O183" s="522">
        <v>0</v>
      </c>
      <c r="P183" s="804">
        <f t="shared" si="45"/>
        <v>1</v>
      </c>
      <c r="Q183" s="290">
        <f t="shared" si="39"/>
        <v>0</v>
      </c>
      <c r="R183" s="747">
        <f t="shared" si="40"/>
        <v>0</v>
      </c>
      <c r="S183" s="747">
        <f t="shared" si="41"/>
        <v>0</v>
      </c>
      <c r="T183" s="164">
        <f t="shared" si="42"/>
        <v>4729443.43</v>
      </c>
      <c r="U183" s="165">
        <f>+T183/SUM(H183-I183)</f>
        <v>1</v>
      </c>
      <c r="V183" s="166">
        <f t="shared" si="46"/>
        <v>0</v>
      </c>
    </row>
    <row r="184" spans="1:22" s="454" customFormat="1" ht="18.75" hidden="1" customHeight="1">
      <c r="A184" s="322" t="s">
        <v>1501</v>
      </c>
      <c r="B184" s="206" t="s">
        <v>1502</v>
      </c>
      <c r="C184" s="207">
        <v>2000</v>
      </c>
      <c r="D184" s="206" t="s">
        <v>832</v>
      </c>
      <c r="E184" s="363">
        <v>2106</v>
      </c>
      <c r="F184" s="199">
        <v>993388</v>
      </c>
      <c r="G184" s="449" t="s">
        <v>1399</v>
      </c>
      <c r="H184" s="208">
        <v>1159646.6399999999</v>
      </c>
      <c r="I184" s="209"/>
      <c r="J184" s="166">
        <f>K184+L184</f>
        <v>1159646.6399999999</v>
      </c>
      <c r="K184" s="537">
        <v>1159646.6399999999</v>
      </c>
      <c r="L184" s="522">
        <v>0</v>
      </c>
      <c r="M184" s="371">
        <f>J184/H184</f>
        <v>1</v>
      </c>
      <c r="N184" s="537">
        <v>1159646.6399999999</v>
      </c>
      <c r="O184" s="522">
        <v>0</v>
      </c>
      <c r="P184" s="804">
        <f>N184/(H184)</f>
        <v>1</v>
      </c>
      <c r="Q184" s="290">
        <f>O184-L184</f>
        <v>0</v>
      </c>
      <c r="R184" s="747">
        <f>N184-K184</f>
        <v>0</v>
      </c>
      <c r="S184" s="747">
        <f>T184-J184</f>
        <v>0</v>
      </c>
      <c r="T184" s="164">
        <f>N184+O184</f>
        <v>1159646.6399999999</v>
      </c>
      <c r="U184" s="165">
        <f>+T184/H184</f>
        <v>1</v>
      </c>
      <c r="V184" s="166">
        <f>H184-T184</f>
        <v>0</v>
      </c>
    </row>
    <row r="185" spans="1:22" s="454" customFormat="1" ht="18.75" hidden="1" customHeight="1">
      <c r="A185" s="322" t="s">
        <v>510</v>
      </c>
      <c r="B185" s="206" t="s">
        <v>149</v>
      </c>
      <c r="C185" s="207">
        <v>2000</v>
      </c>
      <c r="D185" s="206" t="s">
        <v>440</v>
      </c>
      <c r="E185" s="363">
        <v>2108</v>
      </c>
      <c r="F185" s="199">
        <v>192108</v>
      </c>
      <c r="G185" s="449" t="s">
        <v>1399</v>
      </c>
      <c r="H185" s="208">
        <v>48931.81</v>
      </c>
      <c r="I185" s="209"/>
      <c r="J185" s="166">
        <f t="shared" si="38"/>
        <v>48931.81</v>
      </c>
      <c r="K185" s="537">
        <v>48931.81</v>
      </c>
      <c r="L185" s="522">
        <v>0</v>
      </c>
      <c r="M185" s="371">
        <f>J185/H185</f>
        <v>1</v>
      </c>
      <c r="N185" s="537">
        <v>48931.81</v>
      </c>
      <c r="O185" s="522">
        <v>0</v>
      </c>
      <c r="P185" s="804">
        <f t="shared" si="45"/>
        <v>1</v>
      </c>
      <c r="Q185" s="290">
        <f t="shared" si="39"/>
        <v>0</v>
      </c>
      <c r="R185" s="747">
        <f t="shared" si="40"/>
        <v>0</v>
      </c>
      <c r="S185" s="747">
        <f t="shared" si="41"/>
        <v>0</v>
      </c>
      <c r="T185" s="164">
        <f t="shared" si="42"/>
        <v>48931.81</v>
      </c>
      <c r="U185" s="165">
        <f>+T185/H185</f>
        <v>1</v>
      </c>
      <c r="V185" s="166">
        <f t="shared" si="46"/>
        <v>0</v>
      </c>
    </row>
    <row r="186" spans="1:22" s="454" customFormat="1" ht="18.75" hidden="1" customHeight="1">
      <c r="A186" s="322" t="s">
        <v>1501</v>
      </c>
      <c r="B186" s="206" t="s">
        <v>1502</v>
      </c>
      <c r="C186" s="207">
        <v>2000</v>
      </c>
      <c r="D186" s="206" t="s">
        <v>946</v>
      </c>
      <c r="E186" s="363">
        <v>2115</v>
      </c>
      <c r="F186" s="199">
        <v>996088</v>
      </c>
      <c r="G186" s="449" t="s">
        <v>1399</v>
      </c>
      <c r="H186" s="208">
        <v>72448.5</v>
      </c>
      <c r="I186" s="209"/>
      <c r="J186" s="166">
        <f t="shared" si="38"/>
        <v>72448.5</v>
      </c>
      <c r="K186" s="537">
        <v>72448.5</v>
      </c>
      <c r="L186" s="522">
        <v>0</v>
      </c>
      <c r="M186" s="371">
        <f>J186/H186</f>
        <v>1</v>
      </c>
      <c r="N186" s="537">
        <v>72448.5</v>
      </c>
      <c r="O186" s="522">
        <v>0</v>
      </c>
      <c r="P186" s="804">
        <f t="shared" si="45"/>
        <v>1</v>
      </c>
      <c r="Q186" s="290">
        <f t="shared" si="39"/>
        <v>0</v>
      </c>
      <c r="R186" s="747">
        <f t="shared" si="40"/>
        <v>0</v>
      </c>
      <c r="S186" s="747">
        <f t="shared" si="41"/>
        <v>0</v>
      </c>
      <c r="T186" s="164">
        <f t="shared" si="42"/>
        <v>72448.5</v>
      </c>
      <c r="U186" s="165">
        <f>+T186/H186</f>
        <v>1</v>
      </c>
      <c r="V186" s="166">
        <f t="shared" si="46"/>
        <v>0</v>
      </c>
    </row>
    <row r="187" spans="1:22" s="454" customFormat="1" ht="18.75" hidden="1" customHeight="1">
      <c r="A187" s="322" t="s">
        <v>1522</v>
      </c>
      <c r="B187" s="206" t="s">
        <v>1522</v>
      </c>
      <c r="C187" s="207">
        <v>2000</v>
      </c>
      <c r="D187" s="206" t="s">
        <v>948</v>
      </c>
      <c r="E187" s="363">
        <v>2116</v>
      </c>
      <c r="F187" s="199">
        <v>760005</v>
      </c>
      <c r="G187" s="449" t="s">
        <v>1399</v>
      </c>
      <c r="H187" s="208">
        <v>71106.33</v>
      </c>
      <c r="I187" s="209"/>
      <c r="J187" s="166">
        <f t="shared" si="38"/>
        <v>71106.33</v>
      </c>
      <c r="K187" s="537">
        <v>71106.33</v>
      </c>
      <c r="L187" s="522">
        <v>0</v>
      </c>
      <c r="M187" s="371">
        <f>J187/H187</f>
        <v>1</v>
      </c>
      <c r="N187" s="537">
        <v>71106.33</v>
      </c>
      <c r="O187" s="522">
        <v>0</v>
      </c>
      <c r="P187" s="804">
        <f t="shared" si="45"/>
        <v>1</v>
      </c>
      <c r="Q187" s="290">
        <f t="shared" si="39"/>
        <v>0</v>
      </c>
      <c r="R187" s="747">
        <f t="shared" si="40"/>
        <v>0</v>
      </c>
      <c r="S187" s="747">
        <f t="shared" si="41"/>
        <v>0</v>
      </c>
      <c r="T187" s="164">
        <f t="shared" si="42"/>
        <v>71106.33</v>
      </c>
      <c r="U187" s="165">
        <f>+T187/H187</f>
        <v>1</v>
      </c>
      <c r="V187" s="166">
        <f t="shared" si="46"/>
        <v>0</v>
      </c>
    </row>
    <row r="188" spans="1:22" s="182" customFormat="1" ht="18.75" customHeight="1" thickBot="1">
      <c r="A188" s="194" t="s">
        <v>1569</v>
      </c>
      <c r="B188" s="206"/>
      <c r="C188" s="207">
        <v>2000</v>
      </c>
      <c r="D188" s="407"/>
      <c r="E188" s="198"/>
      <c r="F188" s="199"/>
      <c r="G188" s="449"/>
      <c r="H188" s="208">
        <f>SUM(H161:H187)</f>
        <v>104582383.49000001</v>
      </c>
      <c r="I188" s="209">
        <f>SUM(I161:I187)</f>
        <v>494252</v>
      </c>
      <c r="J188" s="166">
        <f t="shared" si="38"/>
        <v>104132031.49000001</v>
      </c>
      <c r="K188" s="539">
        <f>SUM(K161:K187)</f>
        <v>104132031.49000001</v>
      </c>
      <c r="L188" s="540">
        <f>SUM(L161:L187)</f>
        <v>0</v>
      </c>
      <c r="M188" s="371">
        <f>J188/SUM(H188-I188+I179)</f>
        <v>1.0001282190650991</v>
      </c>
      <c r="N188" s="539">
        <f>SUM(N161:N187)</f>
        <v>104132031.49000001</v>
      </c>
      <c r="O188" s="540">
        <f>SUM(O161:O187)</f>
        <v>0</v>
      </c>
      <c r="P188" s="804">
        <f>N188/SUM(H188-I188+I179)</f>
        <v>1.0001282190650991</v>
      </c>
      <c r="Q188" s="290">
        <f t="shared" si="39"/>
        <v>0</v>
      </c>
      <c r="R188" s="747">
        <f t="shared" si="40"/>
        <v>0</v>
      </c>
      <c r="S188" s="747">
        <f>SUM(S161:S187)</f>
        <v>0</v>
      </c>
      <c r="T188" s="164">
        <f t="shared" si="42"/>
        <v>104132031.49000001</v>
      </c>
      <c r="U188" s="165">
        <f>+T188/H188</f>
        <v>0.99569380630875504</v>
      </c>
      <c r="V188" s="166">
        <f>SUM(V161:V187)</f>
        <v>0</v>
      </c>
    </row>
    <row r="189" spans="1:22" s="193" customFormat="1" ht="18.95" customHeight="1" thickTop="1" thickBot="1">
      <c r="A189" s="178"/>
      <c r="B189" s="205"/>
      <c r="C189" s="205"/>
      <c r="D189" s="1099" t="s">
        <v>462</v>
      </c>
      <c r="E189" s="1100"/>
      <c r="F189" s="304"/>
      <c r="G189" s="305"/>
      <c r="H189" s="218">
        <f>SUM(H161:H187)</f>
        <v>104582383.49000001</v>
      </c>
      <c r="I189" s="803">
        <f>SUM(I161:I187)</f>
        <v>494252</v>
      </c>
      <c r="J189" s="220">
        <f>SUM(J161:J187)</f>
        <v>104132031.49000001</v>
      </c>
      <c r="K189" s="218">
        <f>SUM(K161:K187)</f>
        <v>104132031.49000001</v>
      </c>
      <c r="L189" s="219">
        <f>SUM(L161:L187)</f>
        <v>0</v>
      </c>
      <c r="M189" s="351">
        <f>J189/SUM(H189-I189+I179+I173-20000)</f>
        <v>0.99970670849778298</v>
      </c>
      <c r="N189" s="225">
        <f>SUM(N161:N187)</f>
        <v>104132031.49000001</v>
      </c>
      <c r="O189" s="219">
        <f>SUM(O161:O187)</f>
        <v>0</v>
      </c>
      <c r="P189" s="805">
        <f>SUM(N189)/SUM(H189-I189+I179+I173-20000)</f>
        <v>0.99970670849778298</v>
      </c>
      <c r="Q189" s="219">
        <f>SUM(Q161:Q187)</f>
        <v>0</v>
      </c>
      <c r="R189" s="219">
        <f>SUM(R161:R187)</f>
        <v>0</v>
      </c>
      <c r="S189" s="292">
        <f>T189-J189</f>
        <v>0</v>
      </c>
      <c r="T189" s="219">
        <f>SUM(T161:T187)</f>
        <v>104132031.49000001</v>
      </c>
      <c r="U189" s="175">
        <f>(I189+T189)/H189</f>
        <v>1.0004197647685491</v>
      </c>
      <c r="V189" s="220">
        <f>SUM(V161:V187)</f>
        <v>0</v>
      </c>
    </row>
    <row r="190" spans="1:22" s="193" customFormat="1" ht="18.95" customHeight="1" thickTop="1">
      <c r="A190" s="172"/>
      <c r="B190" s="205"/>
      <c r="C190" s="205"/>
      <c r="D190" s="526"/>
      <c r="E190" s="527"/>
      <c r="F190" s="677"/>
      <c r="G190" s="678"/>
      <c r="H190" s="573"/>
      <c r="I190" s="573"/>
      <c r="J190" s="573"/>
      <c r="K190" s="573"/>
      <c r="L190" s="573"/>
      <c r="M190" s="532"/>
      <c r="N190" s="573"/>
      <c r="O190" s="573"/>
      <c r="P190" s="679"/>
      <c r="Q190" s="573"/>
      <c r="R190" s="573"/>
      <c r="S190" s="680"/>
      <c r="T190" s="573"/>
      <c r="U190" s="532"/>
      <c r="V190" s="681"/>
    </row>
    <row r="191" spans="1:22" s="454" customFormat="1" ht="18.95" hidden="1" customHeight="1">
      <c r="A191" s="322" t="s">
        <v>1540</v>
      </c>
      <c r="B191" s="206" t="s">
        <v>1540</v>
      </c>
      <c r="C191" s="207">
        <v>2000</v>
      </c>
      <c r="D191" s="206" t="s">
        <v>439</v>
      </c>
      <c r="E191" s="363" t="s">
        <v>587</v>
      </c>
      <c r="F191" s="199" t="s">
        <v>889</v>
      </c>
      <c r="G191" s="449" t="s">
        <v>1399</v>
      </c>
      <c r="H191" s="208">
        <v>2638113.33</v>
      </c>
      <c r="I191" s="209"/>
      <c r="J191" s="166">
        <f t="shared" ref="J191:J196" si="47">K191+L191</f>
        <v>2638113.33</v>
      </c>
      <c r="K191" s="537">
        <v>2638113.33</v>
      </c>
      <c r="L191" s="522">
        <v>0</v>
      </c>
      <c r="M191" s="371">
        <f t="shared" ref="M191:M196" si="48">J191/H191</f>
        <v>1</v>
      </c>
      <c r="N191" s="537">
        <v>2638113.33</v>
      </c>
      <c r="O191" s="522">
        <v>0</v>
      </c>
      <c r="P191" s="441">
        <f t="shared" ref="P191:P197" si="49">N191/H191</f>
        <v>1</v>
      </c>
      <c r="Q191" s="290">
        <f t="shared" ref="Q191:Q196" si="50">O191-L191</f>
        <v>0</v>
      </c>
      <c r="R191" s="747">
        <f t="shared" ref="R191:R196" si="51">N191-K191</f>
        <v>0</v>
      </c>
      <c r="S191" s="747">
        <f t="shared" ref="S191:S196" si="52">T191-J191</f>
        <v>0</v>
      </c>
      <c r="T191" s="164">
        <f t="shared" ref="T191:T196" si="53">N191+O191</f>
        <v>2638113.33</v>
      </c>
      <c r="U191" s="165">
        <f t="shared" ref="U191:U196" si="54">+T191/H191</f>
        <v>1</v>
      </c>
      <c r="V191" s="166">
        <f>H191-I191-T191</f>
        <v>0</v>
      </c>
    </row>
    <row r="192" spans="1:22" s="454" customFormat="1" ht="18.75" hidden="1" customHeight="1">
      <c r="A192" s="322" t="s">
        <v>839</v>
      </c>
      <c r="B192" s="206" t="s">
        <v>592</v>
      </c>
      <c r="C192" s="207">
        <v>2000</v>
      </c>
      <c r="D192" s="206" t="s">
        <v>512</v>
      </c>
      <c r="E192" s="363" t="s">
        <v>587</v>
      </c>
      <c r="F192" s="199" t="s">
        <v>595</v>
      </c>
      <c r="G192" s="449"/>
      <c r="H192" s="208">
        <v>302575.09999999998</v>
      </c>
      <c r="I192" s="209"/>
      <c r="J192" s="166">
        <f t="shared" si="47"/>
        <v>302575.09999999998</v>
      </c>
      <c r="K192" s="537">
        <v>302575.09999999998</v>
      </c>
      <c r="L192" s="522">
        <v>0</v>
      </c>
      <c r="M192" s="371">
        <f t="shared" si="48"/>
        <v>1</v>
      </c>
      <c r="N192" s="537">
        <v>302575.09999999998</v>
      </c>
      <c r="O192" s="522">
        <v>0</v>
      </c>
      <c r="P192" s="441">
        <f t="shared" si="49"/>
        <v>1</v>
      </c>
      <c r="Q192" s="290">
        <f t="shared" si="50"/>
        <v>0</v>
      </c>
      <c r="R192" s="747">
        <f t="shared" si="51"/>
        <v>0</v>
      </c>
      <c r="S192" s="747">
        <f t="shared" si="52"/>
        <v>0</v>
      </c>
      <c r="T192" s="164">
        <f t="shared" si="53"/>
        <v>302575.09999999998</v>
      </c>
      <c r="U192" s="165">
        <f t="shared" si="54"/>
        <v>1</v>
      </c>
      <c r="V192" s="166">
        <f>H192-I192-T192</f>
        <v>0</v>
      </c>
    </row>
    <row r="193" spans="1:23" s="454" customFormat="1" ht="18.75" hidden="1" customHeight="1">
      <c r="A193" s="322" t="s">
        <v>839</v>
      </c>
      <c r="B193" s="206" t="s">
        <v>592</v>
      </c>
      <c r="C193" s="207">
        <v>2000</v>
      </c>
      <c r="D193" s="206" t="s">
        <v>594</v>
      </c>
      <c r="E193" s="363" t="s">
        <v>587</v>
      </c>
      <c r="F193" s="199" t="s">
        <v>593</v>
      </c>
      <c r="G193" s="449"/>
      <c r="H193" s="208">
        <v>260084</v>
      </c>
      <c r="I193" s="209"/>
      <c r="J193" s="166">
        <f t="shared" si="47"/>
        <v>260084</v>
      </c>
      <c r="K193" s="537">
        <v>260084</v>
      </c>
      <c r="L193" s="522">
        <v>0</v>
      </c>
      <c r="M193" s="371">
        <f t="shared" si="48"/>
        <v>1</v>
      </c>
      <c r="N193" s="537">
        <v>260084</v>
      </c>
      <c r="O193" s="522">
        <v>0</v>
      </c>
      <c r="P193" s="441">
        <f t="shared" si="49"/>
        <v>1</v>
      </c>
      <c r="Q193" s="290">
        <f t="shared" si="50"/>
        <v>0</v>
      </c>
      <c r="R193" s="747">
        <f t="shared" si="51"/>
        <v>0</v>
      </c>
      <c r="S193" s="747">
        <f t="shared" si="52"/>
        <v>0</v>
      </c>
      <c r="T193" s="164">
        <f t="shared" si="53"/>
        <v>260084</v>
      </c>
      <c r="U193" s="165">
        <f t="shared" si="54"/>
        <v>1</v>
      </c>
      <c r="V193" s="166">
        <f>H193-I193-T193</f>
        <v>0</v>
      </c>
    </row>
    <row r="194" spans="1:23" s="454" customFormat="1" ht="18.95" hidden="1" customHeight="1">
      <c r="A194" s="322" t="s">
        <v>1401</v>
      </c>
      <c r="B194" s="206" t="s">
        <v>1402</v>
      </c>
      <c r="C194" s="207">
        <v>2000</v>
      </c>
      <c r="D194" s="206" t="s">
        <v>437</v>
      </c>
      <c r="E194" s="363" t="s">
        <v>587</v>
      </c>
      <c r="F194" s="199">
        <v>876000</v>
      </c>
      <c r="G194" s="449" t="s">
        <v>1399</v>
      </c>
      <c r="H194" s="208">
        <v>774524</v>
      </c>
      <c r="I194" s="209"/>
      <c r="J194" s="166">
        <f t="shared" si="47"/>
        <v>774524</v>
      </c>
      <c r="K194" s="537">
        <v>774524</v>
      </c>
      <c r="L194" s="522">
        <v>0</v>
      </c>
      <c r="M194" s="371">
        <f t="shared" si="48"/>
        <v>1</v>
      </c>
      <c r="N194" s="537">
        <v>774524</v>
      </c>
      <c r="O194" s="522">
        <v>0</v>
      </c>
      <c r="P194" s="441">
        <f t="shared" si="49"/>
        <v>1</v>
      </c>
      <c r="Q194" s="290">
        <f t="shared" si="50"/>
        <v>0</v>
      </c>
      <c r="R194" s="747">
        <f t="shared" si="51"/>
        <v>0</v>
      </c>
      <c r="S194" s="747">
        <f t="shared" si="52"/>
        <v>0</v>
      </c>
      <c r="T194" s="164">
        <f t="shared" si="53"/>
        <v>774524</v>
      </c>
      <c r="U194" s="165">
        <f t="shared" si="54"/>
        <v>1</v>
      </c>
      <c r="V194" s="166">
        <f>H194-I194-T194</f>
        <v>0</v>
      </c>
    </row>
    <row r="195" spans="1:23" s="454" customFormat="1" ht="18.75" hidden="1" customHeight="1">
      <c r="A195" s="322" t="s">
        <v>510</v>
      </c>
      <c r="B195" s="206" t="s">
        <v>149</v>
      </c>
      <c r="C195" s="207">
        <v>2000</v>
      </c>
      <c r="D195" s="206" t="s">
        <v>440</v>
      </c>
      <c r="E195" s="363" t="s">
        <v>587</v>
      </c>
      <c r="F195" s="199">
        <v>571704</v>
      </c>
      <c r="G195" s="449" t="s">
        <v>1399</v>
      </c>
      <c r="H195" s="208">
        <v>1040958.07</v>
      </c>
      <c r="I195" s="209"/>
      <c r="J195" s="166">
        <f t="shared" si="47"/>
        <v>1040958.07</v>
      </c>
      <c r="K195" s="537">
        <v>1040958.07</v>
      </c>
      <c r="L195" s="522">
        <v>0</v>
      </c>
      <c r="M195" s="371">
        <f t="shared" si="48"/>
        <v>1</v>
      </c>
      <c r="N195" s="537">
        <v>1040958.07</v>
      </c>
      <c r="O195" s="522">
        <v>0</v>
      </c>
      <c r="P195" s="441">
        <f t="shared" si="49"/>
        <v>1</v>
      </c>
      <c r="Q195" s="290">
        <f t="shared" si="50"/>
        <v>0</v>
      </c>
      <c r="R195" s="747">
        <f t="shared" si="51"/>
        <v>0</v>
      </c>
      <c r="S195" s="747">
        <f t="shared" si="52"/>
        <v>0</v>
      </c>
      <c r="T195" s="164">
        <f t="shared" si="53"/>
        <v>1040958.07</v>
      </c>
      <c r="U195" s="165">
        <f t="shared" si="54"/>
        <v>1</v>
      </c>
      <c r="V195" s="166">
        <f>H195-I195-T195</f>
        <v>0</v>
      </c>
    </row>
    <row r="196" spans="1:23" s="182" customFormat="1" ht="18.75" customHeight="1" thickBot="1">
      <c r="A196" s="194" t="s">
        <v>1569</v>
      </c>
      <c r="B196" s="206"/>
      <c r="C196" s="207">
        <v>2000</v>
      </c>
      <c r="D196" s="407"/>
      <c r="E196" s="198"/>
      <c r="F196" s="199"/>
      <c r="G196" s="449"/>
      <c r="H196" s="730">
        <f>SUM(H191:H195)</f>
        <v>5016254.5</v>
      </c>
      <c r="I196" s="731"/>
      <c r="J196" s="166">
        <f t="shared" si="47"/>
        <v>5016254.5</v>
      </c>
      <c r="K196" s="539">
        <f>SUM(K191:K195)</f>
        <v>5016254.5</v>
      </c>
      <c r="L196" s="540">
        <f>SUM(L191:L195)</f>
        <v>0</v>
      </c>
      <c r="M196" s="371">
        <f t="shared" si="48"/>
        <v>1</v>
      </c>
      <c r="N196" s="539">
        <f>SUM(N191:N195)</f>
        <v>5016254.5</v>
      </c>
      <c r="O196" s="540">
        <f>SUM(O191:O195)</f>
        <v>0</v>
      </c>
      <c r="P196" s="804">
        <f t="shared" si="49"/>
        <v>1</v>
      </c>
      <c r="Q196" s="290">
        <f t="shared" si="50"/>
        <v>0</v>
      </c>
      <c r="R196" s="747">
        <f t="shared" si="51"/>
        <v>0</v>
      </c>
      <c r="S196" s="747">
        <f t="shared" si="52"/>
        <v>0</v>
      </c>
      <c r="T196" s="164">
        <f t="shared" si="53"/>
        <v>5016254.5</v>
      </c>
      <c r="U196" s="165">
        <f t="shared" si="54"/>
        <v>1</v>
      </c>
      <c r="V196" s="347">
        <f>H196-T196</f>
        <v>0</v>
      </c>
    </row>
    <row r="197" spans="1:23" s="525" customFormat="1" ht="18.95" customHeight="1" thickTop="1" thickBot="1">
      <c r="A197" s="833" t="s">
        <v>322</v>
      </c>
      <c r="B197" s="518"/>
      <c r="C197" s="519"/>
      <c r="D197" s="1099" t="s">
        <v>782</v>
      </c>
      <c r="E197" s="1100"/>
      <c r="F197" s="304"/>
      <c r="G197" s="305"/>
      <c r="H197" s="218">
        <f>SUM(H191:H195)</f>
        <v>5016254.5</v>
      </c>
      <c r="I197" s="219"/>
      <c r="J197" s="220">
        <f>SUM(J191:J195)</f>
        <v>5016254.5</v>
      </c>
      <c r="K197" s="218">
        <f>SUM(K191:K195)</f>
        <v>5016254.5</v>
      </c>
      <c r="L197" s="219">
        <f>SUM(L191:L195)</f>
        <v>0</v>
      </c>
      <c r="M197" s="351">
        <f>+J197/H197</f>
        <v>1</v>
      </c>
      <c r="N197" s="218">
        <f>SUM(N191:N195)</f>
        <v>5016254.5</v>
      </c>
      <c r="O197" s="219">
        <f>SUM(O191:O195)</f>
        <v>0</v>
      </c>
      <c r="P197" s="806">
        <f t="shared" si="49"/>
        <v>1</v>
      </c>
      <c r="Q197" s="219">
        <f>SUM(Q191:Q195)</f>
        <v>0</v>
      </c>
      <c r="R197" s="219">
        <f>SUM(R191:R195)</f>
        <v>0</v>
      </c>
      <c r="S197" s="292">
        <f>T197-J197</f>
        <v>0</v>
      </c>
      <c r="T197" s="219">
        <f>SUM(T191:T195)</f>
        <v>5016254.5</v>
      </c>
      <c r="U197" s="175">
        <f>T197/H197</f>
        <v>1</v>
      </c>
      <c r="V197" s="220">
        <f>SUM(V191:V195)</f>
        <v>0</v>
      </c>
    </row>
    <row r="198" spans="1:23" s="525" customFormat="1" ht="18.95" customHeight="1" thickTop="1">
      <c r="A198" s="602"/>
      <c r="B198" s="518"/>
      <c r="C198" s="519"/>
      <c r="D198" s="515"/>
      <c r="E198" s="689"/>
      <c r="F198" s="548"/>
      <c r="G198" s="515"/>
      <c r="H198" s="549"/>
      <c r="I198" s="549"/>
      <c r="J198" s="549"/>
      <c r="K198" s="549"/>
      <c r="L198" s="549"/>
      <c r="M198" s="197"/>
      <c r="N198" s="549"/>
      <c r="O198" s="549"/>
      <c r="P198" s="516"/>
      <c r="Q198" s="549"/>
      <c r="R198" s="549"/>
      <c r="S198" s="517"/>
      <c r="T198" s="549"/>
      <c r="U198" s="197"/>
      <c r="V198" s="204"/>
      <c r="W198" s="193"/>
    </row>
    <row r="199" spans="1:23" s="193" customFormat="1" ht="18.95" customHeight="1">
      <c r="A199" s="1108" t="s">
        <v>608</v>
      </c>
      <c r="B199" s="1109"/>
      <c r="C199" s="205"/>
      <c r="D199" s="433"/>
      <c r="E199" s="434"/>
      <c r="F199" s="200"/>
      <c r="G199" s="201"/>
      <c r="H199" s="202"/>
      <c r="I199" s="202"/>
      <c r="J199" s="202" t="s">
        <v>322</v>
      </c>
      <c r="K199" s="202"/>
      <c r="L199" s="202"/>
      <c r="M199" s="203"/>
      <c r="N199" s="202"/>
      <c r="O199" s="202"/>
      <c r="P199" s="202"/>
      <c r="Q199" s="202" t="s">
        <v>322</v>
      </c>
      <c r="R199" s="202"/>
      <c r="S199" s="293"/>
      <c r="T199" s="202"/>
      <c r="U199" s="197"/>
      <c r="V199" s="204"/>
    </row>
    <row r="200" spans="1:23" s="454" customFormat="1" ht="18.95" hidden="1" customHeight="1">
      <c r="A200" s="322" t="s">
        <v>1545</v>
      </c>
      <c r="B200" s="206" t="s">
        <v>1546</v>
      </c>
      <c r="C200" s="207">
        <v>2002</v>
      </c>
      <c r="D200" s="206" t="s">
        <v>609</v>
      </c>
      <c r="E200" s="363">
        <v>2200</v>
      </c>
      <c r="F200" s="199" t="s">
        <v>947</v>
      </c>
      <c r="G200" s="449"/>
      <c r="H200" s="208">
        <v>8910000</v>
      </c>
      <c r="I200" s="209">
        <v>65000</v>
      </c>
      <c r="J200" s="166">
        <f>K200+L200</f>
        <v>8910000</v>
      </c>
      <c r="K200" s="537">
        <f>SUM(8845000+I200)</f>
        <v>8910000</v>
      </c>
      <c r="L200" s="522">
        <v>0</v>
      </c>
      <c r="M200" s="371">
        <f t="shared" ref="M200:M206" si="55">J200/H200</f>
        <v>1</v>
      </c>
      <c r="N200" s="537">
        <f>SUM(8845000+I200)</f>
        <v>8910000</v>
      </c>
      <c r="O200" s="522">
        <v>0</v>
      </c>
      <c r="P200" s="441">
        <f t="shared" ref="P200:P206" si="56">N200/H200</f>
        <v>1</v>
      </c>
      <c r="Q200" s="290">
        <f>O200-L200</f>
        <v>0</v>
      </c>
      <c r="R200" s="747">
        <f>N200-K200</f>
        <v>0</v>
      </c>
      <c r="S200" s="747">
        <f>T200-J200</f>
        <v>0</v>
      </c>
      <c r="T200" s="164">
        <f>N200+O200</f>
        <v>8910000</v>
      </c>
      <c r="U200" s="165">
        <f t="shared" ref="U200:U206" si="57">+T200/H200</f>
        <v>1</v>
      </c>
      <c r="V200" s="166">
        <f t="shared" ref="V200:V206" si="58">H200-T200</f>
        <v>0</v>
      </c>
    </row>
    <row r="201" spans="1:23" s="454" customFormat="1" ht="18.95" hidden="1" customHeight="1">
      <c r="A201" s="322" t="s">
        <v>1599</v>
      </c>
      <c r="B201" s="206" t="s">
        <v>71</v>
      </c>
      <c r="C201" s="207">
        <v>2002</v>
      </c>
      <c r="D201" s="206" t="s">
        <v>610</v>
      </c>
      <c r="E201" s="363">
        <v>2201</v>
      </c>
      <c r="F201" s="199">
        <v>992220</v>
      </c>
      <c r="G201" s="449"/>
      <c r="H201" s="208">
        <v>2500000</v>
      </c>
      <c r="I201" s="209"/>
      <c r="J201" s="166">
        <f>K201+L201</f>
        <v>2500000</v>
      </c>
      <c r="K201" s="537">
        <v>2500000</v>
      </c>
      <c r="L201" s="522">
        <v>0</v>
      </c>
      <c r="M201" s="371">
        <f t="shared" si="55"/>
        <v>1</v>
      </c>
      <c r="N201" s="537">
        <v>2500000</v>
      </c>
      <c r="O201" s="522">
        <v>0</v>
      </c>
      <c r="P201" s="441">
        <f t="shared" si="56"/>
        <v>1</v>
      </c>
      <c r="Q201" s="290">
        <f>O201-L201</f>
        <v>0</v>
      </c>
      <c r="R201" s="747">
        <f>N201-K201</f>
        <v>0</v>
      </c>
      <c r="S201" s="747">
        <f>T201-J201</f>
        <v>0</v>
      </c>
      <c r="T201" s="164">
        <f>N201+O201</f>
        <v>2500000</v>
      </c>
      <c r="U201" s="165">
        <f t="shared" si="57"/>
        <v>1</v>
      </c>
      <c r="V201" s="166">
        <f t="shared" si="58"/>
        <v>0</v>
      </c>
    </row>
    <row r="202" spans="1:23" s="454" customFormat="1" ht="18.95" hidden="1" customHeight="1">
      <c r="A202" s="322" t="s">
        <v>354</v>
      </c>
      <c r="B202" s="206" t="s">
        <v>1435</v>
      </c>
      <c r="C202" s="207">
        <v>2002</v>
      </c>
      <c r="D202" s="206" t="s">
        <v>919</v>
      </c>
      <c r="E202" s="363">
        <v>2202</v>
      </c>
      <c r="F202" s="199" t="s">
        <v>827</v>
      </c>
      <c r="G202" s="449" t="s">
        <v>1399</v>
      </c>
      <c r="H202" s="208">
        <v>16995000</v>
      </c>
      <c r="I202" s="209">
        <v>125000</v>
      </c>
      <c r="J202" s="166">
        <f>K202+L202</f>
        <v>16995000</v>
      </c>
      <c r="K202" s="537">
        <v>16995000</v>
      </c>
      <c r="L202" s="522">
        <v>0</v>
      </c>
      <c r="M202" s="371">
        <f t="shared" si="55"/>
        <v>1</v>
      </c>
      <c r="N202" s="537">
        <v>16995000</v>
      </c>
      <c r="O202" s="522">
        <v>0</v>
      </c>
      <c r="P202" s="441">
        <f t="shared" si="56"/>
        <v>1</v>
      </c>
      <c r="Q202" s="290">
        <f>O202-L202</f>
        <v>0</v>
      </c>
      <c r="R202" s="747">
        <f>N202-K202</f>
        <v>0</v>
      </c>
      <c r="S202" s="747">
        <f>T202-J202</f>
        <v>0</v>
      </c>
      <c r="T202" s="164">
        <f>N202+O202</f>
        <v>16995000</v>
      </c>
      <c r="U202" s="165">
        <f t="shared" si="57"/>
        <v>1</v>
      </c>
      <c r="V202" s="166">
        <f t="shared" si="58"/>
        <v>0</v>
      </c>
    </row>
    <row r="203" spans="1:23" s="454" customFormat="1" ht="18.95" hidden="1" customHeight="1">
      <c r="A203" s="585" t="s">
        <v>1471</v>
      </c>
      <c r="B203" s="206" t="s">
        <v>77</v>
      </c>
      <c r="C203" s="207">
        <v>2002</v>
      </c>
      <c r="D203" s="206" t="s">
        <v>787</v>
      </c>
      <c r="E203" s="363">
        <v>2203</v>
      </c>
      <c r="F203" s="199">
        <v>992203</v>
      </c>
      <c r="G203" s="449" t="s">
        <v>1399</v>
      </c>
      <c r="H203" s="208">
        <v>8621000</v>
      </c>
      <c r="I203" s="209"/>
      <c r="J203" s="166">
        <f t="shared" ref="J203:J220" si="59">K203+L203</f>
        <v>8621000</v>
      </c>
      <c r="K203" s="537">
        <v>8621000</v>
      </c>
      <c r="L203" s="522">
        <v>0</v>
      </c>
      <c r="M203" s="371">
        <f t="shared" si="55"/>
        <v>1</v>
      </c>
      <c r="N203" s="537">
        <v>8621000</v>
      </c>
      <c r="O203" s="522">
        <v>0</v>
      </c>
      <c r="P203" s="441">
        <f t="shared" si="56"/>
        <v>1</v>
      </c>
      <c r="Q203" s="290">
        <f t="shared" ref="Q203:Q220" si="60">O203-L203</f>
        <v>0</v>
      </c>
      <c r="R203" s="747">
        <f t="shared" ref="R203:R220" si="61">N203-K203</f>
        <v>0</v>
      </c>
      <c r="S203" s="747">
        <f t="shared" ref="S203:S221" si="62">T203-J203</f>
        <v>0</v>
      </c>
      <c r="T203" s="164">
        <f t="shared" ref="T203:T220" si="63">N203+O203</f>
        <v>8621000</v>
      </c>
      <c r="U203" s="165">
        <f t="shared" si="57"/>
        <v>1</v>
      </c>
      <c r="V203" s="166">
        <f t="shared" si="58"/>
        <v>0</v>
      </c>
    </row>
    <row r="204" spans="1:23" s="454" customFormat="1" ht="18.95" hidden="1" customHeight="1">
      <c r="A204" s="585" t="s">
        <v>553</v>
      </c>
      <c r="B204" s="206" t="s">
        <v>1433</v>
      </c>
      <c r="C204" s="207">
        <v>2002</v>
      </c>
      <c r="D204" s="206" t="s">
        <v>611</v>
      </c>
      <c r="E204" s="363">
        <v>2204</v>
      </c>
      <c r="F204" s="199" t="s">
        <v>273</v>
      </c>
      <c r="G204" s="449" t="s">
        <v>1399</v>
      </c>
      <c r="H204" s="208">
        <v>18356000</v>
      </c>
      <c r="I204" s="209">
        <v>148900</v>
      </c>
      <c r="J204" s="166">
        <f>K204+L204</f>
        <v>18356000</v>
      </c>
      <c r="K204" s="537">
        <v>18356000</v>
      </c>
      <c r="L204" s="522">
        <v>0</v>
      </c>
      <c r="M204" s="371">
        <f>J204/H204</f>
        <v>1</v>
      </c>
      <c r="N204" s="537">
        <v>18356000</v>
      </c>
      <c r="O204" s="522">
        <v>0</v>
      </c>
      <c r="P204" s="441">
        <f>N204/H204</f>
        <v>1</v>
      </c>
      <c r="Q204" s="290">
        <f>O204-L204</f>
        <v>0</v>
      </c>
      <c r="R204" s="747">
        <f>N204-K204</f>
        <v>0</v>
      </c>
      <c r="S204" s="747">
        <f>T204-J204</f>
        <v>0</v>
      </c>
      <c r="T204" s="164">
        <f>N204+O204</f>
        <v>18356000</v>
      </c>
      <c r="U204" s="165">
        <f>+T204/SUM(H204)</f>
        <v>1</v>
      </c>
      <c r="V204" s="166">
        <f>H204-T204</f>
        <v>0</v>
      </c>
      <c r="W204" s="574"/>
    </row>
    <row r="205" spans="1:23" s="454" customFormat="1" ht="18.95" hidden="1" customHeight="1">
      <c r="A205" s="585" t="s">
        <v>1421</v>
      </c>
      <c r="B205" s="206" t="s">
        <v>612</v>
      </c>
      <c r="C205" s="207">
        <v>2002</v>
      </c>
      <c r="D205" s="206" t="s">
        <v>613</v>
      </c>
      <c r="E205" s="363">
        <v>2205</v>
      </c>
      <c r="F205" s="199">
        <v>992205</v>
      </c>
      <c r="G205" s="449" t="s">
        <v>1399</v>
      </c>
      <c r="H205" s="208">
        <v>9396000</v>
      </c>
      <c r="I205" s="209">
        <v>50000</v>
      </c>
      <c r="J205" s="166">
        <f t="shared" si="59"/>
        <v>9396000</v>
      </c>
      <c r="K205" s="537">
        <f>SUM(9346000+I205)</f>
        <v>9396000</v>
      </c>
      <c r="L205" s="522">
        <v>0</v>
      </c>
      <c r="M205" s="371">
        <f t="shared" si="55"/>
        <v>1</v>
      </c>
      <c r="N205" s="537">
        <f>SUM(9346000+I205)</f>
        <v>9396000</v>
      </c>
      <c r="O205" s="522">
        <v>0</v>
      </c>
      <c r="P205" s="441">
        <f t="shared" si="56"/>
        <v>1</v>
      </c>
      <c r="Q205" s="290">
        <f t="shared" si="60"/>
        <v>0</v>
      </c>
      <c r="R205" s="747">
        <f t="shared" si="61"/>
        <v>0</v>
      </c>
      <c r="S205" s="747">
        <f t="shared" si="62"/>
        <v>0</v>
      </c>
      <c r="T205" s="164">
        <f t="shared" si="63"/>
        <v>9396000</v>
      </c>
      <c r="U205" s="165">
        <f t="shared" si="57"/>
        <v>1</v>
      </c>
      <c r="V205" s="166">
        <f t="shared" si="58"/>
        <v>0</v>
      </c>
    </row>
    <row r="206" spans="1:23" s="454" customFormat="1" ht="18.95" hidden="1" customHeight="1">
      <c r="A206" s="194" t="s">
        <v>1397</v>
      </c>
      <c r="B206" s="206" t="s">
        <v>1398</v>
      </c>
      <c r="C206" s="207">
        <v>2002</v>
      </c>
      <c r="D206" s="206" t="s">
        <v>611</v>
      </c>
      <c r="E206" s="363">
        <v>2206</v>
      </c>
      <c r="F206" s="199" t="s">
        <v>826</v>
      </c>
      <c r="G206" s="449" t="s">
        <v>1399</v>
      </c>
      <c r="H206" s="208">
        <v>28288000</v>
      </c>
      <c r="I206" s="209">
        <v>220000</v>
      </c>
      <c r="J206" s="166">
        <f>K206+L206</f>
        <v>28288000</v>
      </c>
      <c r="K206" s="537">
        <v>28288000</v>
      </c>
      <c r="L206" s="522">
        <v>0</v>
      </c>
      <c r="M206" s="371">
        <f t="shared" si="55"/>
        <v>1</v>
      </c>
      <c r="N206" s="537">
        <v>28288000</v>
      </c>
      <c r="O206" s="522">
        <v>0</v>
      </c>
      <c r="P206" s="441">
        <f t="shared" si="56"/>
        <v>1</v>
      </c>
      <c r="Q206" s="290">
        <f>O206-L206</f>
        <v>0</v>
      </c>
      <c r="R206" s="747">
        <f>N206-K206</f>
        <v>0</v>
      </c>
      <c r="S206" s="747">
        <f>T206-J206</f>
        <v>0</v>
      </c>
      <c r="T206" s="164">
        <f>N206+O206</f>
        <v>28288000</v>
      </c>
      <c r="U206" s="165">
        <f t="shared" si="57"/>
        <v>1</v>
      </c>
      <c r="V206" s="166">
        <f t="shared" si="58"/>
        <v>0</v>
      </c>
    </row>
    <row r="207" spans="1:23" s="454" customFormat="1" ht="18.95" hidden="1" customHeight="1">
      <c r="A207" s="161" t="s">
        <v>793</v>
      </c>
      <c r="B207" s="206" t="s">
        <v>795</v>
      </c>
      <c r="C207" s="207">
        <v>2002</v>
      </c>
      <c r="D207" s="206" t="s">
        <v>614</v>
      </c>
      <c r="E207" s="363">
        <v>2207</v>
      </c>
      <c r="F207" s="199">
        <v>992240</v>
      </c>
      <c r="G207" s="449"/>
      <c r="H207" s="208">
        <v>719390</v>
      </c>
      <c r="I207" s="209"/>
      <c r="J207" s="166">
        <f t="shared" si="59"/>
        <v>719390</v>
      </c>
      <c r="K207" s="537">
        <v>719390</v>
      </c>
      <c r="L207" s="522">
        <v>0</v>
      </c>
      <c r="M207" s="371">
        <f t="shared" ref="M207:M219" si="64">J207/H207</f>
        <v>1</v>
      </c>
      <c r="N207" s="537">
        <v>719390</v>
      </c>
      <c r="O207" s="522">
        <v>0</v>
      </c>
      <c r="P207" s="441">
        <f t="shared" ref="P207:P220" si="65">N207/H207</f>
        <v>1</v>
      </c>
      <c r="Q207" s="290">
        <f t="shared" si="60"/>
        <v>0</v>
      </c>
      <c r="R207" s="747">
        <f t="shared" si="61"/>
        <v>0</v>
      </c>
      <c r="S207" s="747">
        <f t="shared" si="62"/>
        <v>0</v>
      </c>
      <c r="T207" s="164">
        <f t="shared" si="63"/>
        <v>719390</v>
      </c>
      <c r="U207" s="165">
        <f t="shared" ref="U207:U220" si="66">+T207/H207</f>
        <v>1</v>
      </c>
      <c r="V207" s="166">
        <f t="shared" ref="V207:V219" si="67">H207-T207</f>
        <v>0</v>
      </c>
    </row>
    <row r="208" spans="1:23" s="454" customFormat="1" ht="18.95" hidden="1" customHeight="1">
      <c r="A208" s="322" t="s">
        <v>615</v>
      </c>
      <c r="B208" s="206" t="s">
        <v>616</v>
      </c>
      <c r="C208" s="207">
        <v>2002</v>
      </c>
      <c r="D208" s="206" t="s">
        <v>781</v>
      </c>
      <c r="E208" s="363">
        <v>2208</v>
      </c>
      <c r="F208" s="199" t="s">
        <v>801</v>
      </c>
      <c r="G208" s="449" t="s">
        <v>1399</v>
      </c>
      <c r="H208" s="208">
        <v>100000</v>
      </c>
      <c r="I208" s="209"/>
      <c r="J208" s="166">
        <f t="shared" si="59"/>
        <v>100000</v>
      </c>
      <c r="K208" s="537">
        <v>100000</v>
      </c>
      <c r="L208" s="522">
        <v>0</v>
      </c>
      <c r="M208" s="371">
        <f t="shared" si="64"/>
        <v>1</v>
      </c>
      <c r="N208" s="537">
        <v>100000</v>
      </c>
      <c r="O208" s="522">
        <v>0</v>
      </c>
      <c r="P208" s="441">
        <f t="shared" si="65"/>
        <v>1</v>
      </c>
      <c r="Q208" s="290">
        <f t="shared" si="60"/>
        <v>0</v>
      </c>
      <c r="R208" s="747">
        <f t="shared" si="61"/>
        <v>0</v>
      </c>
      <c r="S208" s="747">
        <f t="shared" si="62"/>
        <v>0</v>
      </c>
      <c r="T208" s="164">
        <f t="shared" si="63"/>
        <v>100000</v>
      </c>
      <c r="U208" s="165">
        <f t="shared" si="66"/>
        <v>1</v>
      </c>
      <c r="V208" s="166">
        <f t="shared" si="67"/>
        <v>0</v>
      </c>
    </row>
    <row r="209" spans="1:22" s="454" customFormat="1" ht="18.75" hidden="1" customHeight="1">
      <c r="A209" s="322" t="s">
        <v>1545</v>
      </c>
      <c r="B209" s="206" t="s">
        <v>1546</v>
      </c>
      <c r="C209" s="207">
        <v>2002</v>
      </c>
      <c r="D209" s="206" t="s">
        <v>780</v>
      </c>
      <c r="E209" s="363">
        <v>2210</v>
      </c>
      <c r="F209" s="199">
        <v>992215</v>
      </c>
      <c r="G209" s="449"/>
      <c r="H209" s="208">
        <v>240000</v>
      </c>
      <c r="I209" s="209"/>
      <c r="J209" s="166">
        <f>K209+L209</f>
        <v>240000</v>
      </c>
      <c r="K209" s="537">
        <v>240000</v>
      </c>
      <c r="L209" s="522">
        <v>0</v>
      </c>
      <c r="M209" s="371">
        <f>J209/H209</f>
        <v>1</v>
      </c>
      <c r="N209" s="537">
        <v>240000</v>
      </c>
      <c r="O209" s="522">
        <v>0</v>
      </c>
      <c r="P209" s="441">
        <f>N209/H209</f>
        <v>1</v>
      </c>
      <c r="Q209" s="290">
        <f>O209-L209</f>
        <v>0</v>
      </c>
      <c r="R209" s="747">
        <f>N209-K209</f>
        <v>0</v>
      </c>
      <c r="S209" s="747">
        <f>T209-J209</f>
        <v>0</v>
      </c>
      <c r="T209" s="164">
        <f>N209+O209</f>
        <v>240000</v>
      </c>
      <c r="U209" s="165">
        <f>+T209/H209</f>
        <v>1</v>
      </c>
      <c r="V209" s="166">
        <f>H209-T209</f>
        <v>0</v>
      </c>
    </row>
    <row r="210" spans="1:22" s="454" customFormat="1" ht="18.75" hidden="1" customHeight="1">
      <c r="A210" s="322" t="s">
        <v>354</v>
      </c>
      <c r="B210" s="206" t="s">
        <v>1435</v>
      </c>
      <c r="C210" s="207">
        <v>2002</v>
      </c>
      <c r="D210" s="206" t="s">
        <v>920</v>
      </c>
      <c r="E210" s="363">
        <v>2212</v>
      </c>
      <c r="F210" s="199" t="s">
        <v>1034</v>
      </c>
      <c r="G210" s="449" t="s">
        <v>1399</v>
      </c>
      <c r="H210" s="208">
        <v>447000</v>
      </c>
      <c r="I210" s="209"/>
      <c r="J210" s="166">
        <f>K210+L210</f>
        <v>447000</v>
      </c>
      <c r="K210" s="537">
        <v>447000</v>
      </c>
      <c r="L210" s="522">
        <v>0</v>
      </c>
      <c r="M210" s="371">
        <f>J210/H210</f>
        <v>1</v>
      </c>
      <c r="N210" s="537">
        <v>447000</v>
      </c>
      <c r="O210" s="522">
        <v>0</v>
      </c>
      <c r="P210" s="441">
        <f>N210/H210</f>
        <v>1</v>
      </c>
      <c r="Q210" s="290">
        <f>O210-L210</f>
        <v>0</v>
      </c>
      <c r="R210" s="747">
        <f>N210-K210</f>
        <v>0</v>
      </c>
      <c r="S210" s="747">
        <f>T210-J210</f>
        <v>0</v>
      </c>
      <c r="T210" s="164">
        <f>N210+O210</f>
        <v>447000</v>
      </c>
      <c r="U210" s="165">
        <f>+T210/H210</f>
        <v>1</v>
      </c>
      <c r="V210" s="166">
        <f>H210-T210</f>
        <v>0</v>
      </c>
    </row>
    <row r="211" spans="1:22" s="454" customFormat="1" ht="18.95" hidden="1" customHeight="1">
      <c r="A211" s="585" t="s">
        <v>1471</v>
      </c>
      <c r="B211" s="206" t="s">
        <v>77</v>
      </c>
      <c r="C211" s="207">
        <v>2002</v>
      </c>
      <c r="D211" s="206" t="s">
        <v>779</v>
      </c>
      <c r="E211" s="363">
        <v>2213</v>
      </c>
      <c r="F211" s="199">
        <v>992213</v>
      </c>
      <c r="G211" s="449" t="s">
        <v>1399</v>
      </c>
      <c r="H211" s="208">
        <v>379000</v>
      </c>
      <c r="I211" s="209"/>
      <c r="J211" s="166">
        <f t="shared" si="59"/>
        <v>379000</v>
      </c>
      <c r="K211" s="537">
        <v>379000</v>
      </c>
      <c r="L211" s="522">
        <v>0</v>
      </c>
      <c r="M211" s="371">
        <f t="shared" si="64"/>
        <v>1</v>
      </c>
      <c r="N211" s="537">
        <v>379000</v>
      </c>
      <c r="O211" s="522">
        <v>0</v>
      </c>
      <c r="P211" s="441">
        <f t="shared" si="65"/>
        <v>1</v>
      </c>
      <c r="Q211" s="290">
        <f t="shared" si="60"/>
        <v>0</v>
      </c>
      <c r="R211" s="747">
        <f t="shared" si="61"/>
        <v>0</v>
      </c>
      <c r="S211" s="747">
        <f t="shared" si="62"/>
        <v>0</v>
      </c>
      <c r="T211" s="164">
        <f t="shared" si="63"/>
        <v>379000</v>
      </c>
      <c r="U211" s="165">
        <f t="shared" si="66"/>
        <v>1</v>
      </c>
      <c r="V211" s="166">
        <f t="shared" si="67"/>
        <v>0</v>
      </c>
    </row>
    <row r="212" spans="1:22" s="454" customFormat="1" ht="18.95" hidden="1" customHeight="1">
      <c r="A212" s="585" t="s">
        <v>553</v>
      </c>
      <c r="B212" s="206" t="s">
        <v>1433</v>
      </c>
      <c r="C212" s="207">
        <v>2002</v>
      </c>
      <c r="D212" s="206" t="s">
        <v>777</v>
      </c>
      <c r="E212" s="363">
        <v>2214</v>
      </c>
      <c r="F212" s="199">
        <v>992214</v>
      </c>
      <c r="G212" s="449" t="s">
        <v>1399</v>
      </c>
      <c r="H212" s="208">
        <v>599000</v>
      </c>
      <c r="I212" s="209"/>
      <c r="J212" s="166">
        <f t="shared" si="59"/>
        <v>599000</v>
      </c>
      <c r="K212" s="537">
        <v>599000</v>
      </c>
      <c r="L212" s="522">
        <v>0</v>
      </c>
      <c r="M212" s="371">
        <f t="shared" si="64"/>
        <v>1</v>
      </c>
      <c r="N212" s="537">
        <v>599000</v>
      </c>
      <c r="O212" s="522">
        <v>0</v>
      </c>
      <c r="P212" s="441">
        <f t="shared" si="65"/>
        <v>1</v>
      </c>
      <c r="Q212" s="290">
        <f t="shared" si="60"/>
        <v>0</v>
      </c>
      <c r="R212" s="747">
        <f t="shared" si="61"/>
        <v>0</v>
      </c>
      <c r="S212" s="747">
        <f t="shared" si="62"/>
        <v>0</v>
      </c>
      <c r="T212" s="164">
        <f t="shared" si="63"/>
        <v>599000</v>
      </c>
      <c r="U212" s="165">
        <f t="shared" si="66"/>
        <v>1</v>
      </c>
      <c r="V212" s="166">
        <f t="shared" si="67"/>
        <v>0</v>
      </c>
    </row>
    <row r="213" spans="1:22" s="454" customFormat="1" ht="18.95" hidden="1" customHeight="1">
      <c r="A213" s="585" t="s">
        <v>1421</v>
      </c>
      <c r="B213" s="206" t="s">
        <v>612</v>
      </c>
      <c r="C213" s="207">
        <v>2002</v>
      </c>
      <c r="D213" s="206" t="s">
        <v>778</v>
      </c>
      <c r="E213" s="363">
        <v>2215</v>
      </c>
      <c r="F213" s="199">
        <v>602215</v>
      </c>
      <c r="G213" s="449" t="s">
        <v>1399</v>
      </c>
      <c r="H213" s="208">
        <v>504000</v>
      </c>
      <c r="I213" s="209"/>
      <c r="J213" s="166">
        <f t="shared" si="59"/>
        <v>504000</v>
      </c>
      <c r="K213" s="537">
        <v>504000</v>
      </c>
      <c r="L213" s="522">
        <v>0</v>
      </c>
      <c r="M213" s="371">
        <f t="shared" si="64"/>
        <v>1</v>
      </c>
      <c r="N213" s="537">
        <v>504000</v>
      </c>
      <c r="O213" s="522">
        <v>0</v>
      </c>
      <c r="P213" s="441">
        <f t="shared" si="65"/>
        <v>1</v>
      </c>
      <c r="Q213" s="290">
        <f t="shared" si="60"/>
        <v>0</v>
      </c>
      <c r="R213" s="747">
        <f t="shared" si="61"/>
        <v>0</v>
      </c>
      <c r="S213" s="747">
        <f t="shared" si="62"/>
        <v>0</v>
      </c>
      <c r="T213" s="164">
        <f t="shared" si="63"/>
        <v>504000</v>
      </c>
      <c r="U213" s="165">
        <f t="shared" si="66"/>
        <v>1</v>
      </c>
      <c r="V213" s="166">
        <f t="shared" si="67"/>
        <v>0</v>
      </c>
    </row>
    <row r="214" spans="1:22" s="454" customFormat="1" ht="18.95" hidden="1" customHeight="1">
      <c r="A214" s="322" t="s">
        <v>1397</v>
      </c>
      <c r="B214" s="206" t="s">
        <v>1398</v>
      </c>
      <c r="C214" s="207">
        <v>2002</v>
      </c>
      <c r="D214" s="206" t="s">
        <v>776</v>
      </c>
      <c r="E214" s="363">
        <v>2216</v>
      </c>
      <c r="F214" s="199">
        <v>995105</v>
      </c>
      <c r="G214" s="449" t="s">
        <v>1399</v>
      </c>
      <c r="H214" s="208">
        <v>1712000</v>
      </c>
      <c r="I214" s="209"/>
      <c r="J214" s="166">
        <f>K214+L214</f>
        <v>1712000</v>
      </c>
      <c r="K214" s="537">
        <v>1712000</v>
      </c>
      <c r="L214" s="522">
        <v>0</v>
      </c>
      <c r="M214" s="371">
        <f>J214/H214</f>
        <v>1</v>
      </c>
      <c r="N214" s="537">
        <v>1712000</v>
      </c>
      <c r="O214" s="522">
        <v>0</v>
      </c>
      <c r="P214" s="441">
        <f>N214/H214</f>
        <v>1</v>
      </c>
      <c r="Q214" s="290">
        <f>O214-L214</f>
        <v>0</v>
      </c>
      <c r="R214" s="747">
        <f>N214-K214</f>
        <v>0</v>
      </c>
      <c r="S214" s="747">
        <f>T214-J214</f>
        <v>0</v>
      </c>
      <c r="T214" s="164">
        <f>N214+O214</f>
        <v>1712000</v>
      </c>
      <c r="U214" s="165">
        <f>+T214/H214</f>
        <v>1</v>
      </c>
      <c r="V214" s="166">
        <f>H214-T214</f>
        <v>0</v>
      </c>
    </row>
    <row r="215" spans="1:22" s="454" customFormat="1" ht="18.95" hidden="1" customHeight="1">
      <c r="A215" s="585" t="s">
        <v>793</v>
      </c>
      <c r="B215" s="206" t="s">
        <v>795</v>
      </c>
      <c r="C215" s="207">
        <v>2002</v>
      </c>
      <c r="D215" s="206" t="s">
        <v>796</v>
      </c>
      <c r="E215" s="363">
        <v>2217</v>
      </c>
      <c r="F215" s="199" t="s">
        <v>929</v>
      </c>
      <c r="G215" s="449"/>
      <c r="H215" s="208">
        <v>54610</v>
      </c>
      <c r="I215" s="209"/>
      <c r="J215" s="166">
        <f>K215+L215</f>
        <v>54610</v>
      </c>
      <c r="K215" s="537">
        <v>54610</v>
      </c>
      <c r="L215" s="522">
        <v>0</v>
      </c>
      <c r="M215" s="371">
        <f>J215/H215</f>
        <v>1</v>
      </c>
      <c r="N215" s="537">
        <v>54610</v>
      </c>
      <c r="O215" s="522">
        <v>0</v>
      </c>
      <c r="P215" s="441">
        <f>N215/H215</f>
        <v>1</v>
      </c>
      <c r="Q215" s="290">
        <f>O215-L215</f>
        <v>0</v>
      </c>
      <c r="R215" s="747">
        <f>N215-K215</f>
        <v>0</v>
      </c>
      <c r="S215" s="747">
        <f>T215-J215</f>
        <v>0</v>
      </c>
      <c r="T215" s="164">
        <f>N215+O215</f>
        <v>54610</v>
      </c>
      <c r="U215" s="165">
        <f>+T215/H215</f>
        <v>1</v>
      </c>
      <c r="V215" s="166">
        <f>H215-T215</f>
        <v>0</v>
      </c>
    </row>
    <row r="216" spans="1:22" s="454" customFormat="1" ht="18.95" hidden="1" customHeight="1">
      <c r="A216" s="322" t="s">
        <v>794</v>
      </c>
      <c r="B216" s="206" t="s">
        <v>795</v>
      </c>
      <c r="C216" s="207">
        <v>2002</v>
      </c>
      <c r="D216" s="206" t="s">
        <v>614</v>
      </c>
      <c r="E216" s="363">
        <v>2299</v>
      </c>
      <c r="F216" s="199">
        <v>992320</v>
      </c>
      <c r="G216" s="449"/>
      <c r="H216" s="208">
        <v>602280</v>
      </c>
      <c r="I216" s="209"/>
      <c r="J216" s="166">
        <f t="shared" si="59"/>
        <v>602280</v>
      </c>
      <c r="K216" s="537">
        <v>602280</v>
      </c>
      <c r="L216" s="522">
        <v>0</v>
      </c>
      <c r="M216" s="371">
        <f t="shared" si="64"/>
        <v>1</v>
      </c>
      <c r="N216" s="537">
        <v>602280</v>
      </c>
      <c r="O216" s="522">
        <v>0</v>
      </c>
      <c r="P216" s="441">
        <f t="shared" si="65"/>
        <v>1</v>
      </c>
      <c r="Q216" s="290">
        <f t="shared" si="60"/>
        <v>0</v>
      </c>
      <c r="R216" s="747">
        <f t="shared" si="61"/>
        <v>0</v>
      </c>
      <c r="S216" s="747">
        <f t="shared" si="62"/>
        <v>0</v>
      </c>
      <c r="T216" s="164">
        <f t="shared" si="63"/>
        <v>602280</v>
      </c>
      <c r="U216" s="165">
        <f t="shared" si="66"/>
        <v>1</v>
      </c>
      <c r="V216" s="166">
        <f t="shared" si="67"/>
        <v>0</v>
      </c>
    </row>
    <row r="217" spans="1:22" s="454" customFormat="1" ht="18.95" hidden="1" customHeight="1">
      <c r="A217" s="585" t="s">
        <v>1471</v>
      </c>
      <c r="B217" s="206" t="s">
        <v>77</v>
      </c>
      <c r="C217" s="207">
        <v>2002</v>
      </c>
      <c r="D217" s="206" t="s">
        <v>614</v>
      </c>
      <c r="E217" s="363">
        <v>2300</v>
      </c>
      <c r="F217" s="199">
        <v>992334</v>
      </c>
      <c r="G217" s="449"/>
      <c r="H217" s="208">
        <v>351330</v>
      </c>
      <c r="I217" s="209"/>
      <c r="J217" s="166">
        <f t="shared" si="59"/>
        <v>351330</v>
      </c>
      <c r="K217" s="537">
        <v>351330</v>
      </c>
      <c r="L217" s="522">
        <v>0</v>
      </c>
      <c r="M217" s="371">
        <f t="shared" si="64"/>
        <v>1</v>
      </c>
      <c r="N217" s="537">
        <v>351330</v>
      </c>
      <c r="O217" s="522">
        <v>0</v>
      </c>
      <c r="P217" s="441">
        <f t="shared" si="65"/>
        <v>1</v>
      </c>
      <c r="Q217" s="290">
        <f t="shared" si="60"/>
        <v>0</v>
      </c>
      <c r="R217" s="747">
        <f t="shared" si="61"/>
        <v>0</v>
      </c>
      <c r="S217" s="747">
        <f t="shared" si="62"/>
        <v>0</v>
      </c>
      <c r="T217" s="164">
        <f t="shared" si="63"/>
        <v>351330</v>
      </c>
      <c r="U217" s="165">
        <f t="shared" si="66"/>
        <v>1</v>
      </c>
      <c r="V217" s="166">
        <f t="shared" si="67"/>
        <v>0</v>
      </c>
    </row>
    <row r="218" spans="1:22" s="454" customFormat="1" ht="18.95" hidden="1" customHeight="1">
      <c r="A218" s="322" t="s">
        <v>160</v>
      </c>
      <c r="B218" s="206" t="s">
        <v>795</v>
      </c>
      <c r="C218" s="207">
        <v>2002</v>
      </c>
      <c r="D218" s="206" t="s">
        <v>796</v>
      </c>
      <c r="E218" s="363">
        <v>2301</v>
      </c>
      <c r="F218" s="199">
        <v>992330</v>
      </c>
      <c r="G218" s="449"/>
      <c r="H218" s="208">
        <v>45720</v>
      </c>
      <c r="I218" s="209"/>
      <c r="J218" s="166">
        <f t="shared" si="59"/>
        <v>45720</v>
      </c>
      <c r="K218" s="537">
        <v>45720</v>
      </c>
      <c r="L218" s="522">
        <v>0</v>
      </c>
      <c r="M218" s="371">
        <f t="shared" si="64"/>
        <v>1</v>
      </c>
      <c r="N218" s="537">
        <v>45720</v>
      </c>
      <c r="O218" s="522">
        <v>0</v>
      </c>
      <c r="P218" s="441">
        <f t="shared" si="65"/>
        <v>1</v>
      </c>
      <c r="Q218" s="290">
        <f t="shared" si="60"/>
        <v>0</v>
      </c>
      <c r="R218" s="747">
        <f t="shared" si="61"/>
        <v>0</v>
      </c>
      <c r="S218" s="747">
        <f t="shared" si="62"/>
        <v>0</v>
      </c>
      <c r="T218" s="164">
        <f t="shared" si="63"/>
        <v>45720</v>
      </c>
      <c r="U218" s="165">
        <f t="shared" si="66"/>
        <v>1</v>
      </c>
      <c r="V218" s="166">
        <f t="shared" si="67"/>
        <v>0</v>
      </c>
    </row>
    <row r="219" spans="1:22" s="454" customFormat="1" ht="18.95" hidden="1" customHeight="1">
      <c r="A219" s="585" t="s">
        <v>1471</v>
      </c>
      <c r="B219" s="206" t="s">
        <v>77</v>
      </c>
      <c r="C219" s="207">
        <v>2002</v>
      </c>
      <c r="D219" s="206" t="s">
        <v>796</v>
      </c>
      <c r="E219" s="363">
        <v>2302</v>
      </c>
      <c r="F219" s="199">
        <v>992344</v>
      </c>
      <c r="G219" s="449"/>
      <c r="H219" s="208">
        <v>26670</v>
      </c>
      <c r="I219" s="209"/>
      <c r="J219" s="166">
        <f t="shared" si="59"/>
        <v>26670</v>
      </c>
      <c r="K219" s="537">
        <v>26670</v>
      </c>
      <c r="L219" s="522">
        <v>0</v>
      </c>
      <c r="M219" s="371">
        <f t="shared" si="64"/>
        <v>1</v>
      </c>
      <c r="N219" s="537">
        <v>26670</v>
      </c>
      <c r="O219" s="522">
        <v>0</v>
      </c>
      <c r="P219" s="441">
        <f t="shared" si="65"/>
        <v>1</v>
      </c>
      <c r="Q219" s="290">
        <f t="shared" si="60"/>
        <v>0</v>
      </c>
      <c r="R219" s="747">
        <f t="shared" si="61"/>
        <v>0</v>
      </c>
      <c r="S219" s="747">
        <f t="shared" si="62"/>
        <v>0</v>
      </c>
      <c r="T219" s="164">
        <f t="shared" si="63"/>
        <v>26670</v>
      </c>
      <c r="U219" s="165">
        <f t="shared" si="66"/>
        <v>1</v>
      </c>
      <c r="V219" s="166">
        <f t="shared" si="67"/>
        <v>0</v>
      </c>
    </row>
    <row r="220" spans="1:22" s="454" customFormat="1" ht="18.95" customHeight="1" thickBot="1">
      <c r="A220" s="194" t="s">
        <v>1569</v>
      </c>
      <c r="B220" s="206"/>
      <c r="C220" s="207">
        <v>2002</v>
      </c>
      <c r="D220" s="206"/>
      <c r="E220" s="363"/>
      <c r="F220" s="199"/>
      <c r="G220" s="449"/>
      <c r="H220" s="208">
        <f>SUM(H200:H219)</f>
        <v>98847000</v>
      </c>
      <c r="I220" s="209">
        <f>SUM(I200:I219)</f>
        <v>608900</v>
      </c>
      <c r="J220" s="166">
        <f t="shared" si="59"/>
        <v>98847000</v>
      </c>
      <c r="K220" s="537">
        <f>SUM(K200:K219)</f>
        <v>98847000</v>
      </c>
      <c r="L220" s="522">
        <f>SUM(L200:L219)</f>
        <v>0</v>
      </c>
      <c r="M220" s="371">
        <f>J220/SUM(H220)</f>
        <v>1</v>
      </c>
      <c r="N220" s="537">
        <f>SUM(N200:N219)</f>
        <v>98847000</v>
      </c>
      <c r="O220" s="522">
        <f>SUM(O200:O219)</f>
        <v>0</v>
      </c>
      <c r="P220" s="441">
        <f t="shared" si="65"/>
        <v>1</v>
      </c>
      <c r="Q220" s="290">
        <f t="shared" si="60"/>
        <v>0</v>
      </c>
      <c r="R220" s="747">
        <f t="shared" si="61"/>
        <v>0</v>
      </c>
      <c r="S220" s="747">
        <f t="shared" si="62"/>
        <v>0</v>
      </c>
      <c r="T220" s="164">
        <f t="shared" si="63"/>
        <v>98847000</v>
      </c>
      <c r="U220" s="165">
        <f t="shared" si="66"/>
        <v>1</v>
      </c>
      <c r="V220" s="166">
        <f>SUM(V219:V219)</f>
        <v>0</v>
      </c>
    </row>
    <row r="221" spans="1:22" s="193" customFormat="1" ht="18.95" customHeight="1" thickTop="1" thickBot="1">
      <c r="A221" s="178"/>
      <c r="B221" s="205"/>
      <c r="C221" s="205"/>
      <c r="D221" s="1099" t="s">
        <v>767</v>
      </c>
      <c r="E221" s="1100"/>
      <c r="F221" s="304"/>
      <c r="G221" s="305"/>
      <c r="H221" s="218">
        <f>SUM(H200:H219)</f>
        <v>98847000</v>
      </c>
      <c r="I221" s="219">
        <f>SUM(I200:I219)</f>
        <v>608900</v>
      </c>
      <c r="J221" s="220">
        <f>SUM(J200:J219)</f>
        <v>98847000</v>
      </c>
      <c r="K221" s="218">
        <f>SUM(K200:K219)</f>
        <v>98847000</v>
      </c>
      <c r="L221" s="219">
        <f>SUM(L200:L219)</f>
        <v>0</v>
      </c>
      <c r="M221" s="351">
        <f>J221/H221</f>
        <v>1</v>
      </c>
      <c r="N221" s="218">
        <f>SUM(N200:N219)</f>
        <v>98847000</v>
      </c>
      <c r="O221" s="219">
        <f>SUM(O200:O219)</f>
        <v>0</v>
      </c>
      <c r="P221" s="520">
        <f>N221/H221</f>
        <v>1</v>
      </c>
      <c r="Q221" s="219">
        <f>SUM(Q200:Q219)</f>
        <v>0</v>
      </c>
      <c r="R221" s="219">
        <f>SUM(R200:R219)</f>
        <v>0</v>
      </c>
      <c r="S221" s="292">
        <f t="shared" si="62"/>
        <v>0</v>
      </c>
      <c r="T221" s="219">
        <f>SUM(T200:T219)</f>
        <v>98847000</v>
      </c>
      <c r="U221" s="175">
        <f>T221/H221</f>
        <v>1</v>
      </c>
      <c r="V221" s="220">
        <f>SUM(V200:V219)</f>
        <v>0</v>
      </c>
    </row>
    <row r="222" spans="1:22" s="193" customFormat="1" ht="18.95" customHeight="1" thickTop="1">
      <c r="A222" s="172"/>
      <c r="B222" s="205"/>
      <c r="C222" s="205"/>
      <c r="D222" s="515"/>
      <c r="E222" s="547"/>
      <c r="F222" s="548"/>
      <c r="G222" s="515"/>
      <c r="H222" s="202"/>
      <c r="I222" s="549"/>
      <c r="J222" s="549"/>
      <c r="K222" s="573"/>
      <c r="L222" s="573"/>
      <c r="M222" s="532"/>
      <c r="N222" s="573"/>
      <c r="O222" s="573"/>
      <c r="P222" s="516"/>
      <c r="Q222" s="549"/>
      <c r="R222" s="549"/>
      <c r="S222" s="517"/>
      <c r="T222" s="549"/>
      <c r="U222" s="197"/>
      <c r="V222" s="550"/>
    </row>
    <row r="223" spans="1:22" s="454" customFormat="1" ht="18.95" hidden="1" customHeight="1">
      <c r="A223" s="322" t="s">
        <v>1429</v>
      </c>
      <c r="B223" s="206" t="s">
        <v>1430</v>
      </c>
      <c r="C223" s="207">
        <v>2002</v>
      </c>
      <c r="D223" s="206" t="s">
        <v>834</v>
      </c>
      <c r="E223" s="363" t="s">
        <v>587</v>
      </c>
      <c r="F223" s="561" t="s">
        <v>837</v>
      </c>
      <c r="G223" s="449"/>
      <c r="H223" s="208">
        <v>561000</v>
      </c>
      <c r="I223" s="209"/>
      <c r="J223" s="166">
        <f>K223+L223</f>
        <v>561000</v>
      </c>
      <c r="K223" s="537">
        <v>561000</v>
      </c>
      <c r="L223" s="522">
        <v>0</v>
      </c>
      <c r="M223" s="371">
        <f>J223/H223</f>
        <v>1</v>
      </c>
      <c r="N223" s="537">
        <v>561000</v>
      </c>
      <c r="O223" s="522">
        <v>0</v>
      </c>
      <c r="P223" s="441">
        <f>N223/H223</f>
        <v>1</v>
      </c>
      <c r="Q223" s="290">
        <f>O223-L223</f>
        <v>0</v>
      </c>
      <c r="R223" s="747">
        <f>N223-K223</f>
        <v>0</v>
      </c>
      <c r="S223" s="747">
        <f t="shared" ref="S223:S228" si="68">T223-J223</f>
        <v>0</v>
      </c>
      <c r="T223" s="164">
        <f>N223+O223</f>
        <v>561000</v>
      </c>
      <c r="U223" s="165">
        <f>+T223/H223</f>
        <v>1</v>
      </c>
      <c r="V223" s="166">
        <f>H223-I223-T223</f>
        <v>0</v>
      </c>
    </row>
    <row r="224" spans="1:22" s="454" customFormat="1" ht="18.75" hidden="1" customHeight="1">
      <c r="A224" s="322" t="s">
        <v>354</v>
      </c>
      <c r="B224" s="206" t="s">
        <v>1435</v>
      </c>
      <c r="C224" s="207">
        <v>2002</v>
      </c>
      <c r="D224" s="206" t="s">
        <v>919</v>
      </c>
      <c r="E224" s="363" t="s">
        <v>587</v>
      </c>
      <c r="F224" s="561">
        <v>676930</v>
      </c>
      <c r="G224" s="449" t="s">
        <v>1399</v>
      </c>
      <c r="H224" s="208">
        <v>2562000</v>
      </c>
      <c r="I224" s="209"/>
      <c r="J224" s="166">
        <f>K224+L224</f>
        <v>2562000</v>
      </c>
      <c r="K224" s="537">
        <v>2562000</v>
      </c>
      <c r="L224" s="522">
        <v>0</v>
      </c>
      <c r="M224" s="371">
        <f>J224/H224</f>
        <v>1</v>
      </c>
      <c r="N224" s="537">
        <v>2562000</v>
      </c>
      <c r="O224" s="522">
        <v>0</v>
      </c>
      <c r="P224" s="441">
        <f>N224/H224</f>
        <v>1</v>
      </c>
      <c r="Q224" s="290">
        <f>O224-L224</f>
        <v>0</v>
      </c>
      <c r="R224" s="747">
        <f>N224-K224</f>
        <v>0</v>
      </c>
      <c r="S224" s="747">
        <f>T224-J224</f>
        <v>0</v>
      </c>
      <c r="T224" s="164">
        <f>N224+O224</f>
        <v>2562000</v>
      </c>
      <c r="U224" s="165">
        <f>+T224/H224</f>
        <v>1</v>
      </c>
      <c r="V224" s="166">
        <f>H224-I224-T224</f>
        <v>0</v>
      </c>
    </row>
    <row r="225" spans="1:23" s="454" customFormat="1" ht="18.75" hidden="1" customHeight="1">
      <c r="A225" s="585" t="s">
        <v>1471</v>
      </c>
      <c r="B225" s="206" t="s">
        <v>77</v>
      </c>
      <c r="C225" s="207">
        <v>2002</v>
      </c>
      <c r="D225" s="206" t="s">
        <v>614</v>
      </c>
      <c r="E225" s="363" t="s">
        <v>587</v>
      </c>
      <c r="F225" s="561" t="s">
        <v>888</v>
      </c>
      <c r="G225" s="449"/>
      <c r="H225" s="208">
        <v>130000</v>
      </c>
      <c r="I225" s="209"/>
      <c r="J225" s="166">
        <f>K225+L225</f>
        <v>130000</v>
      </c>
      <c r="K225" s="537">
        <v>130000</v>
      </c>
      <c r="L225" s="522">
        <v>0</v>
      </c>
      <c r="M225" s="371">
        <f>J225/H225</f>
        <v>1</v>
      </c>
      <c r="N225" s="537">
        <v>130000</v>
      </c>
      <c r="O225" s="522">
        <v>0</v>
      </c>
      <c r="P225" s="441">
        <f>N225/H225</f>
        <v>1</v>
      </c>
      <c r="Q225" s="290">
        <f>O225-L225</f>
        <v>0</v>
      </c>
      <c r="R225" s="747">
        <f>N225-K225</f>
        <v>0</v>
      </c>
      <c r="S225" s="747">
        <f t="shared" si="68"/>
        <v>0</v>
      </c>
      <c r="T225" s="164">
        <f>N225+O225</f>
        <v>130000</v>
      </c>
      <c r="U225" s="165">
        <f>+T225/H225</f>
        <v>1</v>
      </c>
      <c r="V225" s="166">
        <f>H225-I225-T225</f>
        <v>0</v>
      </c>
    </row>
    <row r="226" spans="1:23" s="454" customFormat="1" ht="18.95" hidden="1" customHeight="1">
      <c r="A226" s="322" t="s">
        <v>160</v>
      </c>
      <c r="B226" s="206" t="s">
        <v>60</v>
      </c>
      <c r="C226" s="207">
        <v>2002</v>
      </c>
      <c r="D226" s="206" t="s">
        <v>804</v>
      </c>
      <c r="E226" s="363" t="s">
        <v>587</v>
      </c>
      <c r="F226" s="561" t="s">
        <v>806</v>
      </c>
      <c r="G226" s="449"/>
      <c r="H226" s="208">
        <v>944260.87</v>
      </c>
      <c r="I226" s="209"/>
      <c r="J226" s="166">
        <f>K226+L226</f>
        <v>944260.87</v>
      </c>
      <c r="K226" s="537">
        <v>944260.87</v>
      </c>
      <c r="L226" s="522">
        <v>0</v>
      </c>
      <c r="M226" s="371">
        <f>J226/H226</f>
        <v>1</v>
      </c>
      <c r="N226" s="537">
        <v>944260.87</v>
      </c>
      <c r="O226" s="522">
        <v>0</v>
      </c>
      <c r="P226" s="441">
        <f>N226/H226</f>
        <v>1</v>
      </c>
      <c r="Q226" s="290">
        <f>O226-L226</f>
        <v>0</v>
      </c>
      <c r="R226" s="747">
        <f>N226-K226</f>
        <v>0</v>
      </c>
      <c r="S226" s="747">
        <f t="shared" si="68"/>
        <v>0</v>
      </c>
      <c r="T226" s="164">
        <f>N226+O226</f>
        <v>944260.87</v>
      </c>
      <c r="U226" s="165">
        <f>+T226/H226</f>
        <v>1</v>
      </c>
      <c r="V226" s="166">
        <f>H226-I226-T226</f>
        <v>0</v>
      </c>
    </row>
    <row r="227" spans="1:23" s="182" customFormat="1" ht="18.75" customHeight="1" thickBot="1">
      <c r="A227" s="194" t="s">
        <v>1569</v>
      </c>
      <c r="B227" s="206"/>
      <c r="C227" s="207">
        <v>2002</v>
      </c>
      <c r="D227" s="407"/>
      <c r="E227" s="198"/>
      <c r="F227" s="199"/>
      <c r="G227" s="449"/>
      <c r="H227" s="730">
        <f>SUM(H223:H226)</f>
        <v>4197260.87</v>
      </c>
      <c r="I227" s="731"/>
      <c r="J227" s="166">
        <f>K227+L227</f>
        <v>4197260.87</v>
      </c>
      <c r="K227" s="539">
        <f>SUM(K223:K226)</f>
        <v>4197260.87</v>
      </c>
      <c r="L227" s="540">
        <f>SUM(L223:L226)</f>
        <v>0</v>
      </c>
      <c r="M227" s="371">
        <f>J227/SUM(H227-I227)</f>
        <v>1</v>
      </c>
      <c r="N227" s="539">
        <f>SUM(N223:N226)</f>
        <v>4197260.87</v>
      </c>
      <c r="O227" s="540">
        <f>SUM(O223:O226)</f>
        <v>0</v>
      </c>
      <c r="P227" s="441">
        <f>N227/H227</f>
        <v>1</v>
      </c>
      <c r="Q227" s="290">
        <f>O227-L227</f>
        <v>0</v>
      </c>
      <c r="R227" s="747">
        <f>N227-K227</f>
        <v>0</v>
      </c>
      <c r="S227" s="747">
        <f t="shared" si="68"/>
        <v>0</v>
      </c>
      <c r="T227" s="164">
        <f>N227+O227</f>
        <v>4197260.87</v>
      </c>
      <c r="U227" s="792">
        <f>+T227/H227</f>
        <v>1</v>
      </c>
      <c r="V227" s="793">
        <f>H227-I227-T227</f>
        <v>0</v>
      </c>
    </row>
    <row r="228" spans="1:23" s="525" customFormat="1" ht="18.95" customHeight="1" thickTop="1" thickBot="1">
      <c r="A228" s="602" t="s">
        <v>322</v>
      </c>
      <c r="B228" s="518"/>
      <c r="C228" s="519"/>
      <c r="D228" s="1099" t="s">
        <v>803</v>
      </c>
      <c r="E228" s="1100"/>
      <c r="F228" s="304"/>
      <c r="G228" s="305"/>
      <c r="H228" s="218">
        <f>SUM(H223:H226)</f>
        <v>4197260.87</v>
      </c>
      <c r="I228" s="219"/>
      <c r="J228" s="220">
        <f>SUM(J223:J226)</f>
        <v>4197260.87</v>
      </c>
      <c r="K228" s="218">
        <f>SUM(K223:K226)</f>
        <v>4197260.87</v>
      </c>
      <c r="L228" s="219">
        <f>SUM(L223:L226)</f>
        <v>0</v>
      </c>
      <c r="M228" s="351">
        <f>+J228/H228</f>
        <v>1</v>
      </c>
      <c r="N228" s="218">
        <f>SUM(N223:N226)</f>
        <v>4197260.87</v>
      </c>
      <c r="O228" s="219">
        <f>SUM(O223:O226)</f>
        <v>0</v>
      </c>
      <c r="P228" s="520">
        <f>O228/(H228-I228)</f>
        <v>0</v>
      </c>
      <c r="Q228" s="219">
        <f>SUM(Q223:Q226)</f>
        <v>0</v>
      </c>
      <c r="R228" s="219">
        <f>SUM(R223:R226)</f>
        <v>0</v>
      </c>
      <c r="S228" s="292">
        <f t="shared" si="68"/>
        <v>0</v>
      </c>
      <c r="T228" s="219">
        <f>SUM(T223:T226)</f>
        <v>4197260.87</v>
      </c>
      <c r="U228" s="175">
        <f>T228/H228</f>
        <v>1</v>
      </c>
      <c r="V228" s="220">
        <f>SUM(V223:V226)</f>
        <v>0</v>
      </c>
    </row>
    <row r="229" spans="1:23" s="193" customFormat="1" ht="18.95" customHeight="1" thickTop="1">
      <c r="A229" s="172"/>
      <c r="B229" s="205"/>
      <c r="C229" s="205"/>
      <c r="D229" s="515"/>
      <c r="E229" s="547"/>
      <c r="F229" s="548"/>
      <c r="G229" s="515"/>
      <c r="H229" s="549"/>
      <c r="I229" s="549"/>
      <c r="J229" s="549"/>
      <c r="K229" s="549"/>
      <c r="L229" s="549"/>
      <c r="M229" s="197"/>
      <c r="N229" s="549"/>
      <c r="O229" s="549"/>
      <c r="P229" s="516"/>
      <c r="Q229" s="549"/>
      <c r="R229" s="549"/>
      <c r="S229" s="517"/>
      <c r="T229" s="549"/>
      <c r="U229" s="197"/>
      <c r="V229" s="550"/>
      <c r="W229" s="989"/>
    </row>
    <row r="230" spans="1:23" s="193" customFormat="1" ht="18.95" customHeight="1">
      <c r="A230" s="1108" t="s">
        <v>849</v>
      </c>
      <c r="B230" s="1109"/>
      <c r="C230" s="205"/>
      <c r="D230" s="433"/>
      <c r="E230" s="434"/>
      <c r="F230" s="200"/>
      <c r="G230" s="201"/>
      <c r="H230" s="202"/>
      <c r="I230" s="202"/>
      <c r="J230" s="202" t="s">
        <v>322</v>
      </c>
      <c r="K230" s="202"/>
      <c r="L230" s="202"/>
      <c r="M230" s="203"/>
      <c r="N230" s="202"/>
      <c r="O230" s="202"/>
      <c r="P230" s="202"/>
      <c r="Q230" s="202" t="s">
        <v>322</v>
      </c>
      <c r="R230" s="202"/>
      <c r="S230" s="293"/>
      <c r="T230" s="202"/>
      <c r="U230" s="197"/>
      <c r="V230" s="204"/>
    </row>
    <row r="231" spans="1:23" s="454" customFormat="1" ht="18.75" hidden="1" customHeight="1">
      <c r="A231" s="322" t="s">
        <v>435</v>
      </c>
      <c r="B231" s="206" t="s">
        <v>1401</v>
      </c>
      <c r="C231" s="207">
        <v>2003</v>
      </c>
      <c r="D231" s="206" t="s">
        <v>870</v>
      </c>
      <c r="E231" s="363">
        <v>2360</v>
      </c>
      <c r="F231" s="199">
        <v>875017</v>
      </c>
      <c r="G231" s="449" t="s">
        <v>1399</v>
      </c>
      <c r="H231" s="208">
        <v>1000000</v>
      </c>
      <c r="I231" s="209"/>
      <c r="J231" s="166">
        <f>K231+L231</f>
        <v>1000000</v>
      </c>
      <c r="K231" s="537">
        <v>1000000</v>
      </c>
      <c r="L231" s="522">
        <v>0</v>
      </c>
      <c r="M231" s="371">
        <f>J231/H231</f>
        <v>1</v>
      </c>
      <c r="N231" s="537">
        <v>1000000</v>
      </c>
      <c r="O231" s="522">
        <v>0</v>
      </c>
      <c r="P231" s="441">
        <f>N231/H231</f>
        <v>1</v>
      </c>
      <c r="Q231" s="290">
        <f>O231-L231</f>
        <v>0</v>
      </c>
      <c r="R231" s="747">
        <f>N231-K231</f>
        <v>0</v>
      </c>
      <c r="S231" s="747">
        <f>T231-J231</f>
        <v>0</v>
      </c>
      <c r="T231" s="164">
        <f>N231+O231</f>
        <v>1000000</v>
      </c>
      <c r="U231" s="165">
        <f>+T231/H231</f>
        <v>1</v>
      </c>
      <c r="V231" s="166">
        <f>H231-T231</f>
        <v>0</v>
      </c>
      <c r="W231" s="574" t="s">
        <v>340</v>
      </c>
    </row>
    <row r="232" spans="1:23" s="454" customFormat="1" ht="18.95" hidden="1" customHeight="1">
      <c r="A232" s="322" t="s">
        <v>1409</v>
      </c>
      <c r="B232" s="206" t="s">
        <v>1410</v>
      </c>
      <c r="C232" s="207">
        <v>2003</v>
      </c>
      <c r="D232" s="206" t="s">
        <v>850</v>
      </c>
      <c r="E232" s="363">
        <v>2361</v>
      </c>
      <c r="F232" s="199" t="s">
        <v>905</v>
      </c>
      <c r="G232" s="449" t="s">
        <v>1399</v>
      </c>
      <c r="H232" s="208">
        <v>500000</v>
      </c>
      <c r="I232" s="209"/>
      <c r="J232" s="166">
        <f>K232+L232</f>
        <v>500000</v>
      </c>
      <c r="K232" s="537">
        <v>500000</v>
      </c>
      <c r="L232" s="522">
        <v>0</v>
      </c>
      <c r="M232" s="371">
        <f>J232/H232</f>
        <v>1</v>
      </c>
      <c r="N232" s="537">
        <v>500000</v>
      </c>
      <c r="O232" s="522">
        <v>0</v>
      </c>
      <c r="P232" s="441">
        <f>N232/H232</f>
        <v>1</v>
      </c>
      <c r="Q232" s="290">
        <f>O232-L232</f>
        <v>0</v>
      </c>
      <c r="R232" s="747">
        <f>N232-K232</f>
        <v>0</v>
      </c>
      <c r="S232" s="747">
        <f>T232-J232</f>
        <v>0</v>
      </c>
      <c r="T232" s="164">
        <f>N232+O232</f>
        <v>500000</v>
      </c>
      <c r="U232" s="165">
        <f>+T232/H232</f>
        <v>1</v>
      </c>
      <c r="V232" s="166">
        <f>H232-T232</f>
        <v>0</v>
      </c>
      <c r="W232" s="574" t="s">
        <v>340</v>
      </c>
    </row>
    <row r="233" spans="1:23" s="454" customFormat="1" ht="18.95" hidden="1" customHeight="1">
      <c r="A233" s="322" t="s">
        <v>497</v>
      </c>
      <c r="B233" s="206" t="s">
        <v>1554</v>
      </c>
      <c r="C233" s="207">
        <v>2003</v>
      </c>
      <c r="D233" s="206" t="s">
        <v>851</v>
      </c>
      <c r="E233" s="363">
        <v>2362</v>
      </c>
      <c r="F233" s="199">
        <v>600900</v>
      </c>
      <c r="G233" s="449" t="s">
        <v>1399</v>
      </c>
      <c r="H233" s="208">
        <v>751000</v>
      </c>
      <c r="I233" s="209"/>
      <c r="J233" s="166">
        <f>K233+L233</f>
        <v>751000</v>
      </c>
      <c r="K233" s="537">
        <v>751000</v>
      </c>
      <c r="L233" s="522">
        <v>0</v>
      </c>
      <c r="M233" s="371">
        <f>J233/H233</f>
        <v>1</v>
      </c>
      <c r="N233" s="537">
        <v>751000</v>
      </c>
      <c r="O233" s="522">
        <v>0</v>
      </c>
      <c r="P233" s="441">
        <f>N233/H233</f>
        <v>1</v>
      </c>
      <c r="Q233" s="290">
        <f>O233-L233</f>
        <v>0</v>
      </c>
      <c r="R233" s="747">
        <f>N233-K233</f>
        <v>0</v>
      </c>
      <c r="S233" s="747">
        <f>T233-J233</f>
        <v>0</v>
      </c>
      <c r="T233" s="164">
        <f>N233+O233</f>
        <v>751000</v>
      </c>
      <c r="U233" s="165">
        <f>+T233/H233</f>
        <v>1</v>
      </c>
      <c r="V233" s="166">
        <f>H233-T233</f>
        <v>0</v>
      </c>
      <c r="W233" s="454" t="s">
        <v>340</v>
      </c>
    </row>
    <row r="234" spans="1:23" s="454" customFormat="1" ht="18.95" hidden="1" customHeight="1">
      <c r="A234" s="322" t="s">
        <v>497</v>
      </c>
      <c r="B234" s="206" t="s">
        <v>1554</v>
      </c>
      <c r="C234" s="207">
        <v>2003</v>
      </c>
      <c r="D234" s="206" t="s">
        <v>865</v>
      </c>
      <c r="E234" s="363">
        <v>2363</v>
      </c>
      <c r="F234" s="199">
        <v>600902</v>
      </c>
      <c r="G234" s="449" t="s">
        <v>1399</v>
      </c>
      <c r="H234" s="208">
        <v>9000</v>
      </c>
      <c r="I234" s="209"/>
      <c r="J234" s="166">
        <f t="shared" ref="J234:J258" si="69">K234+L234</f>
        <v>9000</v>
      </c>
      <c r="K234" s="537">
        <v>9000</v>
      </c>
      <c r="L234" s="522">
        <v>0</v>
      </c>
      <c r="M234" s="371">
        <f t="shared" ref="M234:M259" si="70">J234/H234</f>
        <v>1</v>
      </c>
      <c r="N234" s="537">
        <v>9000</v>
      </c>
      <c r="O234" s="522">
        <v>0</v>
      </c>
      <c r="P234" s="441">
        <f t="shared" ref="P234:P259" si="71">N234/H234</f>
        <v>1</v>
      </c>
      <c r="Q234" s="290">
        <f t="shared" ref="Q234:Q257" si="72">O234-L234</f>
        <v>0</v>
      </c>
      <c r="R234" s="747">
        <f t="shared" ref="R234:R257" si="73">N234-K234</f>
        <v>0</v>
      </c>
      <c r="S234" s="747">
        <f t="shared" ref="S234:S259" si="74">T234-J234</f>
        <v>0</v>
      </c>
      <c r="T234" s="164">
        <f t="shared" ref="T234:T257" si="75">N234+O234</f>
        <v>9000</v>
      </c>
      <c r="U234" s="165">
        <f t="shared" ref="U234:U258" si="76">+T234/H234</f>
        <v>1</v>
      </c>
      <c r="V234" s="166">
        <f t="shared" ref="V234:V255" si="77">H234-T234</f>
        <v>0</v>
      </c>
      <c r="W234" s="454" t="s">
        <v>340</v>
      </c>
    </row>
    <row r="235" spans="1:23" s="454" customFormat="1" ht="18.95" hidden="1" customHeight="1">
      <c r="A235" s="194" t="s">
        <v>1535</v>
      </c>
      <c r="B235" s="206" t="s">
        <v>795</v>
      </c>
      <c r="C235" s="207">
        <v>2003</v>
      </c>
      <c r="D235" s="206" t="s">
        <v>852</v>
      </c>
      <c r="E235" s="363">
        <v>2364</v>
      </c>
      <c r="F235" s="199" t="s">
        <v>853</v>
      </c>
      <c r="G235" s="449" t="s">
        <v>1399</v>
      </c>
      <c r="H235" s="208">
        <v>1928000</v>
      </c>
      <c r="I235" s="209"/>
      <c r="J235" s="166">
        <f t="shared" si="69"/>
        <v>1928000</v>
      </c>
      <c r="K235" s="537">
        <v>1928000</v>
      </c>
      <c r="L235" s="522">
        <v>0</v>
      </c>
      <c r="M235" s="371">
        <f t="shared" si="70"/>
        <v>1</v>
      </c>
      <c r="N235" s="537">
        <v>1928000</v>
      </c>
      <c r="O235" s="522">
        <v>0</v>
      </c>
      <c r="P235" s="441">
        <f t="shared" si="71"/>
        <v>1</v>
      </c>
      <c r="Q235" s="290">
        <f t="shared" si="72"/>
        <v>0</v>
      </c>
      <c r="R235" s="747">
        <f t="shared" si="73"/>
        <v>0</v>
      </c>
      <c r="S235" s="747">
        <f t="shared" si="74"/>
        <v>0</v>
      </c>
      <c r="T235" s="164">
        <f t="shared" si="75"/>
        <v>1928000</v>
      </c>
      <c r="U235" s="165">
        <f t="shared" si="76"/>
        <v>1</v>
      </c>
      <c r="V235" s="166">
        <f t="shared" si="77"/>
        <v>0</v>
      </c>
      <c r="W235" s="454" t="s">
        <v>340</v>
      </c>
    </row>
    <row r="236" spans="1:23" s="454" customFormat="1" ht="18.95" hidden="1" customHeight="1">
      <c r="A236" s="194" t="s">
        <v>1535</v>
      </c>
      <c r="B236" s="206" t="s">
        <v>795</v>
      </c>
      <c r="C236" s="207">
        <v>2003</v>
      </c>
      <c r="D236" s="206" t="s">
        <v>866</v>
      </c>
      <c r="E236" s="363">
        <v>2365</v>
      </c>
      <c r="F236" s="199">
        <v>710960</v>
      </c>
      <c r="G236" s="449" t="s">
        <v>1399</v>
      </c>
      <c r="H236" s="208">
        <v>72000</v>
      </c>
      <c r="I236" s="209"/>
      <c r="J236" s="166">
        <f t="shared" si="69"/>
        <v>72000</v>
      </c>
      <c r="K236" s="537">
        <v>72000</v>
      </c>
      <c r="L236" s="522">
        <v>0</v>
      </c>
      <c r="M236" s="371">
        <f t="shared" si="70"/>
        <v>1</v>
      </c>
      <c r="N236" s="537">
        <v>72000</v>
      </c>
      <c r="O236" s="522">
        <v>0</v>
      </c>
      <c r="P236" s="441">
        <f t="shared" si="71"/>
        <v>1</v>
      </c>
      <c r="Q236" s="290">
        <f t="shared" si="72"/>
        <v>0</v>
      </c>
      <c r="R236" s="747">
        <f t="shared" si="73"/>
        <v>0</v>
      </c>
      <c r="S236" s="747">
        <f t="shared" si="74"/>
        <v>0</v>
      </c>
      <c r="T236" s="164">
        <f t="shared" si="75"/>
        <v>72000</v>
      </c>
      <c r="U236" s="165">
        <f t="shared" si="76"/>
        <v>1</v>
      </c>
      <c r="V236" s="166">
        <f t="shared" si="77"/>
        <v>0</v>
      </c>
      <c r="W236" s="454" t="s">
        <v>340</v>
      </c>
    </row>
    <row r="237" spans="1:23" s="454" customFormat="1" ht="18.95" hidden="1" customHeight="1">
      <c r="A237" s="322" t="s">
        <v>1449</v>
      </c>
      <c r="B237" s="206" t="s">
        <v>575</v>
      </c>
      <c r="C237" s="207">
        <v>2003</v>
      </c>
      <c r="D237" s="206" t="s">
        <v>856</v>
      </c>
      <c r="E237" s="363">
        <v>2366</v>
      </c>
      <c r="F237" s="199">
        <v>871210</v>
      </c>
      <c r="G237" s="449" t="s">
        <v>1399</v>
      </c>
      <c r="H237" s="208">
        <v>500000</v>
      </c>
      <c r="I237" s="209"/>
      <c r="J237" s="166">
        <f>K237+L237</f>
        <v>500000</v>
      </c>
      <c r="K237" s="537">
        <v>500000</v>
      </c>
      <c r="L237" s="522">
        <v>0</v>
      </c>
      <c r="M237" s="371">
        <f>J237/H237</f>
        <v>1</v>
      </c>
      <c r="N237" s="537">
        <v>500000</v>
      </c>
      <c r="O237" s="522">
        <v>0</v>
      </c>
      <c r="P237" s="441">
        <f>N237/H237</f>
        <v>1</v>
      </c>
      <c r="Q237" s="290">
        <f>O237-L237</f>
        <v>0</v>
      </c>
      <c r="R237" s="747">
        <f>N237-K237</f>
        <v>0</v>
      </c>
      <c r="S237" s="747">
        <f>T237-J237</f>
        <v>0</v>
      </c>
      <c r="T237" s="164">
        <f>N237+O237</f>
        <v>500000</v>
      </c>
      <c r="U237" s="165">
        <f>+T237/H237</f>
        <v>1</v>
      </c>
      <c r="V237" s="166">
        <f>H237-T237</f>
        <v>0</v>
      </c>
      <c r="W237" s="574" t="s">
        <v>340</v>
      </c>
    </row>
    <row r="238" spans="1:23" s="454" customFormat="1" ht="18.95" hidden="1" customHeight="1">
      <c r="A238" s="322" t="s">
        <v>1429</v>
      </c>
      <c r="B238" s="206" t="s">
        <v>1430</v>
      </c>
      <c r="C238" s="207">
        <v>2003</v>
      </c>
      <c r="D238" s="206" t="s">
        <v>857</v>
      </c>
      <c r="E238" s="363">
        <v>2367</v>
      </c>
      <c r="F238" s="199" t="s">
        <v>898</v>
      </c>
      <c r="G238" s="449" t="s">
        <v>1399</v>
      </c>
      <c r="H238" s="208">
        <v>700000</v>
      </c>
      <c r="I238" s="209"/>
      <c r="J238" s="166">
        <f>K238+L238</f>
        <v>700000</v>
      </c>
      <c r="K238" s="537">
        <v>700000</v>
      </c>
      <c r="L238" s="522">
        <v>0</v>
      </c>
      <c r="M238" s="371">
        <f>J238/H238</f>
        <v>1</v>
      </c>
      <c r="N238" s="537">
        <v>700000</v>
      </c>
      <c r="O238" s="522">
        <v>0</v>
      </c>
      <c r="P238" s="441">
        <f>N238/H238</f>
        <v>1</v>
      </c>
      <c r="Q238" s="290">
        <f>O238-L238</f>
        <v>0</v>
      </c>
      <c r="R238" s="747">
        <f>N238-K238</f>
        <v>0</v>
      </c>
      <c r="S238" s="747">
        <f>T238-J238</f>
        <v>0</v>
      </c>
      <c r="T238" s="164">
        <f>N238+O238</f>
        <v>700000</v>
      </c>
      <c r="U238" s="165">
        <f>+T238/H238</f>
        <v>1</v>
      </c>
      <c r="V238" s="166">
        <f>H238-T238</f>
        <v>0</v>
      </c>
      <c r="W238" s="574" t="s">
        <v>340</v>
      </c>
    </row>
    <row r="239" spans="1:23" s="454" customFormat="1" ht="18.95" hidden="1" customHeight="1">
      <c r="A239" s="322" t="s">
        <v>742</v>
      </c>
      <c r="B239" s="206" t="s">
        <v>161</v>
      </c>
      <c r="C239" s="207">
        <v>2003</v>
      </c>
      <c r="D239" s="206" t="s">
        <v>858</v>
      </c>
      <c r="E239" s="363">
        <v>2368</v>
      </c>
      <c r="F239" s="199" t="s">
        <v>883</v>
      </c>
      <c r="G239" s="449" t="s">
        <v>1399</v>
      </c>
      <c r="H239" s="208">
        <v>6150000</v>
      </c>
      <c r="I239" s="209"/>
      <c r="J239" s="166">
        <f t="shared" si="69"/>
        <v>6150000</v>
      </c>
      <c r="K239" s="537">
        <v>6150000</v>
      </c>
      <c r="L239" s="522">
        <v>0</v>
      </c>
      <c r="M239" s="371">
        <f t="shared" si="70"/>
        <v>1</v>
      </c>
      <c r="N239" s="537">
        <v>6150000</v>
      </c>
      <c r="O239" s="522">
        <v>0</v>
      </c>
      <c r="P239" s="441">
        <f t="shared" si="71"/>
        <v>1</v>
      </c>
      <c r="Q239" s="290">
        <f t="shared" si="72"/>
        <v>0</v>
      </c>
      <c r="R239" s="747">
        <f t="shared" si="73"/>
        <v>0</v>
      </c>
      <c r="S239" s="747">
        <f t="shared" si="74"/>
        <v>0</v>
      </c>
      <c r="T239" s="164">
        <f t="shared" si="75"/>
        <v>6150000</v>
      </c>
      <c r="U239" s="165">
        <f t="shared" si="76"/>
        <v>1</v>
      </c>
      <c r="V239" s="166">
        <f t="shared" si="77"/>
        <v>0</v>
      </c>
      <c r="W239" s="454" t="s">
        <v>340</v>
      </c>
    </row>
    <row r="240" spans="1:23" s="454" customFormat="1" ht="18.95" hidden="1" customHeight="1">
      <c r="A240" s="322" t="s">
        <v>742</v>
      </c>
      <c r="B240" s="206" t="s">
        <v>161</v>
      </c>
      <c r="C240" s="207">
        <v>2003</v>
      </c>
      <c r="D240" s="206" t="s">
        <v>867</v>
      </c>
      <c r="E240" s="363">
        <v>2369</v>
      </c>
      <c r="F240" s="199">
        <v>992005</v>
      </c>
      <c r="G240" s="449" t="s">
        <v>1399</v>
      </c>
      <c r="H240" s="208">
        <v>150000</v>
      </c>
      <c r="I240" s="209"/>
      <c r="J240" s="166">
        <f t="shared" si="69"/>
        <v>150000</v>
      </c>
      <c r="K240" s="537">
        <v>150000</v>
      </c>
      <c r="L240" s="522">
        <v>0</v>
      </c>
      <c r="M240" s="371">
        <f t="shared" si="70"/>
        <v>1</v>
      </c>
      <c r="N240" s="537">
        <v>150000</v>
      </c>
      <c r="O240" s="522">
        <v>0</v>
      </c>
      <c r="P240" s="441">
        <f t="shared" si="71"/>
        <v>1</v>
      </c>
      <c r="Q240" s="290">
        <f t="shared" si="72"/>
        <v>0</v>
      </c>
      <c r="R240" s="747">
        <f t="shared" si="73"/>
        <v>0</v>
      </c>
      <c r="S240" s="747">
        <f t="shared" si="74"/>
        <v>0</v>
      </c>
      <c r="T240" s="164">
        <f t="shared" si="75"/>
        <v>150000</v>
      </c>
      <c r="U240" s="165">
        <f t="shared" si="76"/>
        <v>1</v>
      </c>
      <c r="V240" s="166">
        <f t="shared" si="77"/>
        <v>0</v>
      </c>
      <c r="W240" s="454" t="s">
        <v>340</v>
      </c>
    </row>
    <row r="241" spans="1:23" s="454" customFormat="1" ht="18.95" hidden="1" customHeight="1">
      <c r="A241" s="585" t="s">
        <v>498</v>
      </c>
      <c r="B241" s="183" t="s">
        <v>1398</v>
      </c>
      <c r="C241" s="207">
        <v>2003</v>
      </c>
      <c r="D241" s="183" t="s">
        <v>859</v>
      </c>
      <c r="E241" s="363">
        <v>2370</v>
      </c>
      <c r="F241" s="163" t="s">
        <v>847</v>
      </c>
      <c r="G241" s="449" t="s">
        <v>1399</v>
      </c>
      <c r="H241" s="212">
        <v>557000</v>
      </c>
      <c r="I241" s="210"/>
      <c r="J241" s="166">
        <f>K241+L241</f>
        <v>557000</v>
      </c>
      <c r="K241" s="537">
        <v>557000</v>
      </c>
      <c r="L241" s="522">
        <v>0</v>
      </c>
      <c r="M241" s="371">
        <f>J241/H241</f>
        <v>1</v>
      </c>
      <c r="N241" s="537">
        <v>557000</v>
      </c>
      <c r="O241" s="522">
        <v>0</v>
      </c>
      <c r="P241" s="441">
        <f>N241/H241</f>
        <v>1</v>
      </c>
      <c r="Q241" s="290">
        <f>O241-L241</f>
        <v>0</v>
      </c>
      <c r="R241" s="747">
        <f>N241-K241</f>
        <v>0</v>
      </c>
      <c r="S241" s="747">
        <f>T241-J241</f>
        <v>0</v>
      </c>
      <c r="T241" s="164">
        <f>N241+O241</f>
        <v>557000</v>
      </c>
      <c r="U241" s="165">
        <f>+T241/H241</f>
        <v>1</v>
      </c>
      <c r="V241" s="166">
        <f>H241-T241</f>
        <v>0</v>
      </c>
      <c r="W241" s="574" t="s">
        <v>340</v>
      </c>
    </row>
    <row r="242" spans="1:23" s="454" customFormat="1" ht="18.95" hidden="1" customHeight="1">
      <c r="A242" s="585" t="s">
        <v>498</v>
      </c>
      <c r="B242" s="183" t="s">
        <v>1398</v>
      </c>
      <c r="C242" s="207">
        <v>2003</v>
      </c>
      <c r="D242" s="183" t="s">
        <v>868</v>
      </c>
      <c r="E242" s="363">
        <v>2371</v>
      </c>
      <c r="F242" s="163">
        <v>172004</v>
      </c>
      <c r="G242" s="449" t="s">
        <v>1399</v>
      </c>
      <c r="H242" s="212">
        <v>23000</v>
      </c>
      <c r="I242" s="210"/>
      <c r="J242" s="166">
        <f>K242+L242</f>
        <v>23000</v>
      </c>
      <c r="K242" s="537">
        <v>23000</v>
      </c>
      <c r="L242" s="522">
        <v>0</v>
      </c>
      <c r="M242" s="371">
        <f>J242/H242</f>
        <v>1</v>
      </c>
      <c r="N242" s="537">
        <v>23000</v>
      </c>
      <c r="O242" s="522">
        <v>0</v>
      </c>
      <c r="P242" s="441">
        <f>N242/H242</f>
        <v>1</v>
      </c>
      <c r="Q242" s="290">
        <f>O242-L242</f>
        <v>0</v>
      </c>
      <c r="R242" s="747">
        <f>N242-K242</f>
        <v>0</v>
      </c>
      <c r="S242" s="747">
        <f>T242-J242</f>
        <v>0</v>
      </c>
      <c r="T242" s="164">
        <f>N242+O242</f>
        <v>23000</v>
      </c>
      <c r="U242" s="165">
        <f>+T242/H242</f>
        <v>1</v>
      </c>
      <c r="V242" s="166">
        <f>H242-T242</f>
        <v>0</v>
      </c>
      <c r="W242" s="454" t="s">
        <v>340</v>
      </c>
    </row>
    <row r="243" spans="1:23" s="454" customFormat="1" ht="18.95" hidden="1" customHeight="1">
      <c r="A243" s="194" t="s">
        <v>507</v>
      </c>
      <c r="B243" s="206" t="s">
        <v>1485</v>
      </c>
      <c r="C243" s="207">
        <v>2003</v>
      </c>
      <c r="D243" s="206" t="s">
        <v>871</v>
      </c>
      <c r="E243" s="363">
        <v>2372</v>
      </c>
      <c r="F243" s="163" t="s">
        <v>884</v>
      </c>
      <c r="G243" s="449" t="s">
        <v>1399</v>
      </c>
      <c r="H243" s="212">
        <v>8033000</v>
      </c>
      <c r="I243" s="209">
        <v>65000</v>
      </c>
      <c r="J243" s="166">
        <f t="shared" si="69"/>
        <v>8033000</v>
      </c>
      <c r="K243" s="537">
        <v>8033000</v>
      </c>
      <c r="L243" s="522">
        <v>0</v>
      </c>
      <c r="M243" s="371">
        <f t="shared" si="70"/>
        <v>1</v>
      </c>
      <c r="N243" s="537">
        <v>8033000</v>
      </c>
      <c r="O243" s="522">
        <v>0</v>
      </c>
      <c r="P243" s="441">
        <f t="shared" si="71"/>
        <v>1</v>
      </c>
      <c r="Q243" s="290">
        <f t="shared" si="72"/>
        <v>0</v>
      </c>
      <c r="R243" s="747">
        <f t="shared" si="73"/>
        <v>0</v>
      </c>
      <c r="S243" s="747">
        <f t="shared" si="74"/>
        <v>0</v>
      </c>
      <c r="T243" s="164">
        <f t="shared" si="75"/>
        <v>8033000</v>
      </c>
      <c r="U243" s="165">
        <f t="shared" si="76"/>
        <v>1</v>
      </c>
      <c r="V243" s="166">
        <f t="shared" si="77"/>
        <v>0</v>
      </c>
      <c r="W243" s="454" t="s">
        <v>340</v>
      </c>
    </row>
    <row r="244" spans="1:23" s="454" customFormat="1" ht="18.95" hidden="1" customHeight="1">
      <c r="A244" s="194" t="s">
        <v>507</v>
      </c>
      <c r="B244" s="206" t="s">
        <v>1485</v>
      </c>
      <c r="C244" s="207">
        <v>2003</v>
      </c>
      <c r="D244" s="206" t="s">
        <v>880</v>
      </c>
      <c r="E244" s="363">
        <v>2373</v>
      </c>
      <c r="F244" s="163">
        <v>895048</v>
      </c>
      <c r="G244" s="449" t="s">
        <v>1399</v>
      </c>
      <c r="H244" s="212">
        <v>367000</v>
      </c>
      <c r="I244" s="209"/>
      <c r="J244" s="166">
        <f t="shared" si="69"/>
        <v>367000</v>
      </c>
      <c r="K244" s="537">
        <v>367000</v>
      </c>
      <c r="L244" s="522">
        <v>0</v>
      </c>
      <c r="M244" s="371">
        <f t="shared" si="70"/>
        <v>1</v>
      </c>
      <c r="N244" s="537">
        <v>367000</v>
      </c>
      <c r="O244" s="522">
        <v>0</v>
      </c>
      <c r="P244" s="441">
        <f t="shared" si="71"/>
        <v>1</v>
      </c>
      <c r="Q244" s="290">
        <f t="shared" si="72"/>
        <v>0</v>
      </c>
      <c r="R244" s="747">
        <f t="shared" si="73"/>
        <v>0</v>
      </c>
      <c r="S244" s="747">
        <f t="shared" si="74"/>
        <v>0</v>
      </c>
      <c r="T244" s="164">
        <f t="shared" si="75"/>
        <v>367000</v>
      </c>
      <c r="U244" s="165">
        <f t="shared" si="76"/>
        <v>1</v>
      </c>
      <c r="V244" s="166">
        <f t="shared" si="77"/>
        <v>0</v>
      </c>
      <c r="W244" s="454" t="s">
        <v>340</v>
      </c>
    </row>
    <row r="245" spans="1:23" s="454" customFormat="1" ht="18.95" hidden="1" customHeight="1">
      <c r="A245" s="322" t="s">
        <v>510</v>
      </c>
      <c r="B245" s="206" t="s">
        <v>174</v>
      </c>
      <c r="C245" s="207">
        <v>2003</v>
      </c>
      <c r="D245" s="206" t="s">
        <v>872</v>
      </c>
      <c r="E245" s="363">
        <v>2374</v>
      </c>
      <c r="F245" s="163" t="s">
        <v>860</v>
      </c>
      <c r="G245" s="449"/>
      <c r="H245" s="212">
        <v>4731558.4000000004</v>
      </c>
      <c r="I245" s="209"/>
      <c r="J245" s="166">
        <f t="shared" si="69"/>
        <v>4731558.4000000004</v>
      </c>
      <c r="K245" s="537">
        <v>4731558.4000000004</v>
      </c>
      <c r="L245" s="522">
        <v>0</v>
      </c>
      <c r="M245" s="371">
        <f t="shared" si="70"/>
        <v>1</v>
      </c>
      <c r="N245" s="537">
        <v>4731558.4000000004</v>
      </c>
      <c r="O245" s="522">
        <v>0</v>
      </c>
      <c r="P245" s="441">
        <f t="shared" si="71"/>
        <v>1</v>
      </c>
      <c r="Q245" s="290">
        <f t="shared" si="72"/>
        <v>0</v>
      </c>
      <c r="R245" s="747">
        <f t="shared" si="73"/>
        <v>0</v>
      </c>
      <c r="S245" s="747">
        <f t="shared" si="74"/>
        <v>0</v>
      </c>
      <c r="T245" s="164">
        <f t="shared" si="75"/>
        <v>4731558.4000000004</v>
      </c>
      <c r="U245" s="165">
        <f t="shared" si="76"/>
        <v>1</v>
      </c>
      <c r="V245" s="166">
        <f t="shared" si="77"/>
        <v>0</v>
      </c>
      <c r="W245" s="454" t="s">
        <v>340</v>
      </c>
    </row>
    <row r="246" spans="1:23" s="454" customFormat="1" ht="18.95" hidden="1" customHeight="1">
      <c r="A246" s="585" t="s">
        <v>1538</v>
      </c>
      <c r="B246" s="183" t="s">
        <v>795</v>
      </c>
      <c r="C246" s="207">
        <v>2003</v>
      </c>
      <c r="D246" s="183" t="s">
        <v>874</v>
      </c>
      <c r="E246" s="363">
        <v>2377</v>
      </c>
      <c r="F246" s="199" t="s">
        <v>897</v>
      </c>
      <c r="G246" s="449" t="s">
        <v>1399</v>
      </c>
      <c r="H246" s="208">
        <v>2804000</v>
      </c>
      <c r="I246" s="210"/>
      <c r="J246" s="166">
        <f t="shared" si="69"/>
        <v>2804000</v>
      </c>
      <c r="K246" s="537">
        <v>2804000</v>
      </c>
      <c r="L246" s="522">
        <v>0</v>
      </c>
      <c r="M246" s="371">
        <f t="shared" si="70"/>
        <v>1</v>
      </c>
      <c r="N246" s="537">
        <v>2804000</v>
      </c>
      <c r="O246" s="522">
        <v>0</v>
      </c>
      <c r="P246" s="441">
        <f t="shared" si="71"/>
        <v>1</v>
      </c>
      <c r="Q246" s="290">
        <f t="shared" si="72"/>
        <v>0</v>
      </c>
      <c r="R246" s="747">
        <f t="shared" si="73"/>
        <v>0</v>
      </c>
      <c r="S246" s="747">
        <f t="shared" si="74"/>
        <v>0</v>
      </c>
      <c r="T246" s="164">
        <f t="shared" si="75"/>
        <v>2804000</v>
      </c>
      <c r="U246" s="165">
        <f t="shared" si="76"/>
        <v>1</v>
      </c>
      <c r="V246" s="166">
        <f t="shared" si="77"/>
        <v>0</v>
      </c>
      <c r="W246" s="454" t="s">
        <v>340</v>
      </c>
    </row>
    <row r="247" spans="1:23" s="454" customFormat="1" ht="18.95" hidden="1" customHeight="1">
      <c r="A247" s="322" t="s">
        <v>510</v>
      </c>
      <c r="B247" s="206" t="s">
        <v>174</v>
      </c>
      <c r="C247" s="207">
        <v>2003</v>
      </c>
      <c r="D247" s="206" t="s">
        <v>873</v>
      </c>
      <c r="E247" s="363">
        <v>2375</v>
      </c>
      <c r="F247" s="199">
        <v>992380</v>
      </c>
      <c r="G247" s="449"/>
      <c r="H247" s="208">
        <v>280000</v>
      </c>
      <c r="I247" s="209"/>
      <c r="J247" s="166">
        <f t="shared" si="69"/>
        <v>280000</v>
      </c>
      <c r="K247" s="537">
        <v>280000</v>
      </c>
      <c r="L247" s="522">
        <v>0</v>
      </c>
      <c r="M247" s="371">
        <f t="shared" si="70"/>
        <v>1</v>
      </c>
      <c r="N247" s="537">
        <v>280000</v>
      </c>
      <c r="O247" s="522">
        <v>0</v>
      </c>
      <c r="P247" s="441">
        <f t="shared" si="71"/>
        <v>1</v>
      </c>
      <c r="Q247" s="290">
        <f t="shared" si="72"/>
        <v>0</v>
      </c>
      <c r="R247" s="747">
        <f t="shared" si="73"/>
        <v>0</v>
      </c>
      <c r="S247" s="747">
        <f t="shared" si="74"/>
        <v>0</v>
      </c>
      <c r="T247" s="164">
        <f t="shared" si="75"/>
        <v>280000</v>
      </c>
      <c r="U247" s="165">
        <f t="shared" si="76"/>
        <v>1</v>
      </c>
      <c r="V247" s="166">
        <f t="shared" si="77"/>
        <v>0</v>
      </c>
      <c r="W247" s="454" t="s">
        <v>340</v>
      </c>
    </row>
    <row r="248" spans="1:23" s="454" customFormat="1" ht="18.95" hidden="1" customHeight="1">
      <c r="A248" s="322" t="s">
        <v>1437</v>
      </c>
      <c r="B248" s="206" t="s">
        <v>1433</v>
      </c>
      <c r="C248" s="207">
        <v>2003</v>
      </c>
      <c r="D248" s="206" t="s">
        <v>861</v>
      </c>
      <c r="E248" s="363">
        <v>2376</v>
      </c>
      <c r="F248" s="199">
        <v>600856</v>
      </c>
      <c r="G248" s="449" t="s">
        <v>1399</v>
      </c>
      <c r="H248" s="208">
        <v>400000</v>
      </c>
      <c r="I248" s="209"/>
      <c r="J248" s="166">
        <f t="shared" si="69"/>
        <v>400000</v>
      </c>
      <c r="K248" s="537">
        <v>400000</v>
      </c>
      <c r="L248" s="522">
        <v>0</v>
      </c>
      <c r="M248" s="371">
        <f t="shared" si="70"/>
        <v>1</v>
      </c>
      <c r="N248" s="537">
        <v>400000</v>
      </c>
      <c r="O248" s="522">
        <v>0</v>
      </c>
      <c r="P248" s="441">
        <f t="shared" si="71"/>
        <v>1</v>
      </c>
      <c r="Q248" s="290">
        <f t="shared" si="72"/>
        <v>0</v>
      </c>
      <c r="R248" s="747">
        <f t="shared" si="73"/>
        <v>0</v>
      </c>
      <c r="S248" s="747">
        <f t="shared" si="74"/>
        <v>0</v>
      </c>
      <c r="T248" s="164">
        <f t="shared" si="75"/>
        <v>400000</v>
      </c>
      <c r="U248" s="165">
        <f t="shared" si="76"/>
        <v>1</v>
      </c>
      <c r="V248" s="166">
        <f t="shared" si="77"/>
        <v>0</v>
      </c>
      <c r="W248" s="454" t="s">
        <v>340</v>
      </c>
    </row>
    <row r="249" spans="1:23" s="454" customFormat="1" ht="18.95" hidden="1" customHeight="1">
      <c r="A249" s="585" t="s">
        <v>1538</v>
      </c>
      <c r="B249" s="183" t="s">
        <v>795</v>
      </c>
      <c r="C249" s="207">
        <v>2003</v>
      </c>
      <c r="D249" s="183" t="s">
        <v>876</v>
      </c>
      <c r="E249" s="363">
        <v>2378</v>
      </c>
      <c r="F249" s="163">
        <v>839420</v>
      </c>
      <c r="G249" s="449" t="s">
        <v>1399</v>
      </c>
      <c r="H249" s="212">
        <v>76000</v>
      </c>
      <c r="I249" s="210"/>
      <c r="J249" s="166">
        <f t="shared" si="69"/>
        <v>76000</v>
      </c>
      <c r="K249" s="537">
        <v>76000</v>
      </c>
      <c r="L249" s="522">
        <v>0</v>
      </c>
      <c r="M249" s="371">
        <f t="shared" si="70"/>
        <v>1</v>
      </c>
      <c r="N249" s="537">
        <v>76000</v>
      </c>
      <c r="O249" s="522">
        <v>0</v>
      </c>
      <c r="P249" s="441">
        <f t="shared" si="71"/>
        <v>1</v>
      </c>
      <c r="Q249" s="290">
        <f t="shared" si="72"/>
        <v>0</v>
      </c>
      <c r="R249" s="747">
        <f t="shared" si="73"/>
        <v>0</v>
      </c>
      <c r="S249" s="747">
        <f t="shared" si="74"/>
        <v>0</v>
      </c>
      <c r="T249" s="164">
        <f t="shared" si="75"/>
        <v>76000</v>
      </c>
      <c r="U249" s="165">
        <f t="shared" si="76"/>
        <v>1</v>
      </c>
      <c r="V249" s="166">
        <f t="shared" si="77"/>
        <v>0</v>
      </c>
      <c r="W249" s="454" t="s">
        <v>340</v>
      </c>
    </row>
    <row r="250" spans="1:23" s="454" customFormat="1" ht="18.95" hidden="1" customHeight="1">
      <c r="A250" s="585" t="s">
        <v>720</v>
      </c>
      <c r="B250" s="183" t="s">
        <v>795</v>
      </c>
      <c r="C250" s="207">
        <v>2003</v>
      </c>
      <c r="D250" s="206" t="s">
        <v>862</v>
      </c>
      <c r="E250" s="363">
        <v>2379</v>
      </c>
      <c r="F250" s="199" t="s">
        <v>885</v>
      </c>
      <c r="G250" s="449" t="s">
        <v>1399</v>
      </c>
      <c r="H250" s="209">
        <v>300000</v>
      </c>
      <c r="I250" s="209"/>
      <c r="J250" s="166">
        <f t="shared" si="69"/>
        <v>300000</v>
      </c>
      <c r="K250" s="537">
        <v>300000</v>
      </c>
      <c r="L250" s="522">
        <v>0</v>
      </c>
      <c r="M250" s="371">
        <f t="shared" si="70"/>
        <v>1</v>
      </c>
      <c r="N250" s="537">
        <v>300000</v>
      </c>
      <c r="O250" s="522">
        <v>0</v>
      </c>
      <c r="P250" s="441">
        <f t="shared" si="71"/>
        <v>1</v>
      </c>
      <c r="Q250" s="290">
        <f t="shared" si="72"/>
        <v>0</v>
      </c>
      <c r="R250" s="747">
        <f t="shared" si="73"/>
        <v>0</v>
      </c>
      <c r="S250" s="747">
        <f t="shared" si="74"/>
        <v>0</v>
      </c>
      <c r="T250" s="164">
        <f t="shared" si="75"/>
        <v>300000</v>
      </c>
      <c r="U250" s="165">
        <f t="shared" si="76"/>
        <v>1</v>
      </c>
      <c r="V250" s="166">
        <f t="shared" si="77"/>
        <v>0</v>
      </c>
      <c r="W250" s="454" t="s">
        <v>340</v>
      </c>
    </row>
    <row r="251" spans="1:23" s="454" customFormat="1" ht="18.95" hidden="1" customHeight="1">
      <c r="A251" s="322" t="s">
        <v>863</v>
      </c>
      <c r="B251" s="206" t="s">
        <v>1461</v>
      </c>
      <c r="C251" s="207">
        <v>2003</v>
      </c>
      <c r="D251" s="183" t="s">
        <v>877</v>
      </c>
      <c r="E251" s="363">
        <v>2380</v>
      </c>
      <c r="F251" s="163">
        <v>881010</v>
      </c>
      <c r="G251" s="449" t="s">
        <v>1399</v>
      </c>
      <c r="H251" s="212">
        <v>8790000</v>
      </c>
      <c r="I251" s="210"/>
      <c r="J251" s="166">
        <f>K251+L251</f>
        <v>8790000</v>
      </c>
      <c r="K251" s="537">
        <v>8790000</v>
      </c>
      <c r="L251" s="522">
        <v>0</v>
      </c>
      <c r="M251" s="371">
        <f>J251/H251</f>
        <v>1</v>
      </c>
      <c r="N251" s="537">
        <v>8790000</v>
      </c>
      <c r="O251" s="522">
        <v>0</v>
      </c>
      <c r="P251" s="441">
        <f>N251/H251</f>
        <v>1</v>
      </c>
      <c r="Q251" s="290">
        <f>O251-L251</f>
        <v>0</v>
      </c>
      <c r="R251" s="747">
        <f>N251-K251</f>
        <v>0</v>
      </c>
      <c r="S251" s="747">
        <f>T251-J251</f>
        <v>0</v>
      </c>
      <c r="T251" s="164">
        <f>N251+O251</f>
        <v>8790000</v>
      </c>
      <c r="U251" s="165">
        <f>+T251/H251</f>
        <v>1</v>
      </c>
      <c r="V251" s="166">
        <f>H251-T251</f>
        <v>0</v>
      </c>
      <c r="W251" s="454" t="s">
        <v>340</v>
      </c>
    </row>
    <row r="252" spans="1:23" s="454" customFormat="1" ht="18.95" hidden="1" customHeight="1">
      <c r="A252" s="322" t="s">
        <v>863</v>
      </c>
      <c r="B252" s="206" t="s">
        <v>1461</v>
      </c>
      <c r="C252" s="207">
        <v>2003</v>
      </c>
      <c r="D252" s="183" t="s">
        <v>878</v>
      </c>
      <c r="E252" s="363">
        <v>2381</v>
      </c>
      <c r="F252" s="163">
        <v>881011</v>
      </c>
      <c r="G252" s="449" t="s">
        <v>1399</v>
      </c>
      <c r="H252" s="212">
        <v>410000</v>
      </c>
      <c r="I252" s="210"/>
      <c r="J252" s="166">
        <f t="shared" si="69"/>
        <v>410000</v>
      </c>
      <c r="K252" s="537">
        <v>410000</v>
      </c>
      <c r="L252" s="522">
        <v>0</v>
      </c>
      <c r="M252" s="371">
        <f t="shared" si="70"/>
        <v>1</v>
      </c>
      <c r="N252" s="537">
        <v>410000</v>
      </c>
      <c r="O252" s="522">
        <v>0</v>
      </c>
      <c r="P252" s="441">
        <f t="shared" si="71"/>
        <v>1</v>
      </c>
      <c r="Q252" s="290">
        <f t="shared" si="72"/>
        <v>0</v>
      </c>
      <c r="R252" s="747">
        <f t="shared" si="73"/>
        <v>0</v>
      </c>
      <c r="S252" s="747">
        <f t="shared" si="74"/>
        <v>0</v>
      </c>
      <c r="T252" s="164">
        <f t="shared" si="75"/>
        <v>410000</v>
      </c>
      <c r="U252" s="165">
        <f t="shared" si="76"/>
        <v>1</v>
      </c>
      <c r="V252" s="166">
        <f t="shared" si="77"/>
        <v>0</v>
      </c>
      <c r="W252" s="454" t="s">
        <v>340</v>
      </c>
    </row>
    <row r="253" spans="1:23" s="454" customFormat="1" ht="18.95" hidden="1" customHeight="1">
      <c r="A253" s="322" t="s">
        <v>1520</v>
      </c>
      <c r="B253" s="206" t="s">
        <v>1521</v>
      </c>
      <c r="C253" s="207">
        <v>2003</v>
      </c>
      <c r="D253" s="206" t="s">
        <v>864</v>
      </c>
      <c r="E253" s="363">
        <v>2382</v>
      </c>
      <c r="F253" s="199">
        <v>760017</v>
      </c>
      <c r="G253" s="449" t="s">
        <v>1399</v>
      </c>
      <c r="H253" s="209">
        <v>9788000</v>
      </c>
      <c r="I253" s="209"/>
      <c r="J253" s="166">
        <f>K253+L253</f>
        <v>9788000</v>
      </c>
      <c r="K253" s="537">
        <v>9788000</v>
      </c>
      <c r="L253" s="522">
        <v>0</v>
      </c>
      <c r="M253" s="371">
        <f>J253/H253</f>
        <v>1</v>
      </c>
      <c r="N253" s="537">
        <v>9788000</v>
      </c>
      <c r="O253" s="522">
        <v>0</v>
      </c>
      <c r="P253" s="441">
        <f>N253/H253</f>
        <v>1</v>
      </c>
      <c r="Q253" s="290">
        <f>O253-L253</f>
        <v>0</v>
      </c>
      <c r="R253" s="747">
        <f>N253-K253</f>
        <v>0</v>
      </c>
      <c r="S253" s="747">
        <f>T253-J253</f>
        <v>0</v>
      </c>
      <c r="T253" s="164">
        <f>N253+O253</f>
        <v>9788000</v>
      </c>
      <c r="U253" s="165">
        <f>+T253/H253</f>
        <v>1</v>
      </c>
      <c r="V253" s="166">
        <f>H253-T253</f>
        <v>0</v>
      </c>
      <c r="W253" s="574" t="s">
        <v>340</v>
      </c>
    </row>
    <row r="254" spans="1:23" s="454" customFormat="1" ht="18.95" hidden="1" customHeight="1">
      <c r="A254" s="322" t="s">
        <v>1520</v>
      </c>
      <c r="B254" s="206" t="s">
        <v>1521</v>
      </c>
      <c r="C254" s="207">
        <v>2003</v>
      </c>
      <c r="D254" s="206" t="s">
        <v>904</v>
      </c>
      <c r="E254" s="363">
        <v>2383</v>
      </c>
      <c r="F254" s="199">
        <v>760018</v>
      </c>
      <c r="G254" s="449" t="s">
        <v>1399</v>
      </c>
      <c r="H254" s="209">
        <v>212000</v>
      </c>
      <c r="I254" s="209"/>
      <c r="J254" s="166">
        <f t="shared" si="69"/>
        <v>212000</v>
      </c>
      <c r="K254" s="537">
        <v>212000</v>
      </c>
      <c r="L254" s="522">
        <v>0</v>
      </c>
      <c r="M254" s="371">
        <f t="shared" si="70"/>
        <v>1</v>
      </c>
      <c r="N254" s="537">
        <v>212000</v>
      </c>
      <c r="O254" s="522">
        <v>0</v>
      </c>
      <c r="P254" s="441">
        <f t="shared" si="71"/>
        <v>1</v>
      </c>
      <c r="Q254" s="290">
        <f t="shared" si="72"/>
        <v>0</v>
      </c>
      <c r="R254" s="747">
        <f t="shared" si="73"/>
        <v>0</v>
      </c>
      <c r="S254" s="747">
        <f t="shared" si="74"/>
        <v>0</v>
      </c>
      <c r="T254" s="164">
        <f t="shared" si="75"/>
        <v>212000</v>
      </c>
      <c r="U254" s="165">
        <f t="shared" si="76"/>
        <v>1</v>
      </c>
      <c r="V254" s="166">
        <f t="shared" si="77"/>
        <v>0</v>
      </c>
      <c r="W254" s="454" t="s">
        <v>340</v>
      </c>
    </row>
    <row r="255" spans="1:23" s="454" customFormat="1" ht="18.95" hidden="1" customHeight="1">
      <c r="A255" s="322" t="s">
        <v>1522</v>
      </c>
      <c r="B255" s="206" t="s">
        <v>1521</v>
      </c>
      <c r="C255" s="207">
        <v>2003</v>
      </c>
      <c r="D255" s="206" t="s">
        <v>879</v>
      </c>
      <c r="E255" s="363">
        <v>2384</v>
      </c>
      <c r="F255" s="199" t="s">
        <v>887</v>
      </c>
      <c r="G255" s="449" t="s">
        <v>1399</v>
      </c>
      <c r="H255" s="209">
        <v>700000</v>
      </c>
      <c r="I255" s="209"/>
      <c r="J255" s="166">
        <f t="shared" si="69"/>
        <v>700000</v>
      </c>
      <c r="K255" s="537">
        <v>700000</v>
      </c>
      <c r="L255" s="522">
        <v>0</v>
      </c>
      <c r="M255" s="371">
        <f t="shared" si="70"/>
        <v>1</v>
      </c>
      <c r="N255" s="537">
        <v>700000</v>
      </c>
      <c r="O255" s="522">
        <v>0</v>
      </c>
      <c r="P255" s="441">
        <f t="shared" si="71"/>
        <v>1</v>
      </c>
      <c r="Q255" s="290">
        <f t="shared" si="72"/>
        <v>0</v>
      </c>
      <c r="R255" s="747">
        <f t="shared" si="73"/>
        <v>0</v>
      </c>
      <c r="S255" s="747">
        <f t="shared" si="74"/>
        <v>0</v>
      </c>
      <c r="T255" s="164">
        <f t="shared" si="75"/>
        <v>700000</v>
      </c>
      <c r="U255" s="165">
        <f t="shared" si="76"/>
        <v>1</v>
      </c>
      <c r="V255" s="166">
        <f t="shared" si="77"/>
        <v>0</v>
      </c>
      <c r="W255" s="454" t="s">
        <v>340</v>
      </c>
    </row>
    <row r="256" spans="1:23" s="454" customFormat="1" ht="18.95" hidden="1" customHeight="1">
      <c r="A256" s="585" t="s">
        <v>1471</v>
      </c>
      <c r="B256" s="206" t="s">
        <v>77</v>
      </c>
      <c r="C256" s="207">
        <v>2003</v>
      </c>
      <c r="D256" s="206" t="s">
        <v>1414</v>
      </c>
      <c r="E256" s="363">
        <v>2385</v>
      </c>
      <c r="F256" s="199">
        <v>992385</v>
      </c>
      <c r="G256" s="449"/>
      <c r="H256" s="209">
        <v>10000000</v>
      </c>
      <c r="I256" s="209"/>
      <c r="J256" s="166">
        <f t="shared" si="69"/>
        <v>10000000</v>
      </c>
      <c r="K256" s="537">
        <v>10000000</v>
      </c>
      <c r="L256" s="522">
        <v>0</v>
      </c>
      <c r="M256" s="371">
        <f t="shared" si="70"/>
        <v>1</v>
      </c>
      <c r="N256" s="537">
        <v>10000000</v>
      </c>
      <c r="O256" s="522">
        <v>0</v>
      </c>
      <c r="P256" s="441">
        <f t="shared" si="71"/>
        <v>1</v>
      </c>
      <c r="Q256" s="290">
        <f t="shared" si="72"/>
        <v>0</v>
      </c>
      <c r="R256" s="747">
        <f t="shared" si="73"/>
        <v>0</v>
      </c>
      <c r="S256" s="747">
        <f t="shared" si="74"/>
        <v>0</v>
      </c>
      <c r="T256" s="164">
        <f t="shared" si="75"/>
        <v>10000000</v>
      </c>
      <c r="U256" s="165">
        <f t="shared" si="76"/>
        <v>1</v>
      </c>
      <c r="V256" s="166">
        <f>H256-I256-T256</f>
        <v>0</v>
      </c>
      <c r="W256" s="454" t="s">
        <v>340</v>
      </c>
    </row>
    <row r="257" spans="1:23" s="454" customFormat="1" ht="18.95" hidden="1" customHeight="1">
      <c r="A257" s="322" t="s">
        <v>510</v>
      </c>
      <c r="B257" s="206" t="s">
        <v>174</v>
      </c>
      <c r="C257" s="207">
        <v>2003</v>
      </c>
      <c r="D257" s="206" t="s">
        <v>927</v>
      </c>
      <c r="E257" s="363">
        <v>2389</v>
      </c>
      <c r="F257" s="199">
        <v>198346</v>
      </c>
      <c r="G257" s="449" t="s">
        <v>1399</v>
      </c>
      <c r="H257" s="209">
        <v>383441.6</v>
      </c>
      <c r="I257" s="209"/>
      <c r="J257" s="166">
        <f t="shared" si="69"/>
        <v>383441.6</v>
      </c>
      <c r="K257" s="537">
        <v>383441.6</v>
      </c>
      <c r="L257" s="522">
        <v>0</v>
      </c>
      <c r="M257" s="371">
        <f t="shared" si="70"/>
        <v>1</v>
      </c>
      <c r="N257" s="537">
        <v>383441.6</v>
      </c>
      <c r="O257" s="522">
        <v>0</v>
      </c>
      <c r="P257" s="441">
        <f t="shared" si="71"/>
        <v>1</v>
      </c>
      <c r="Q257" s="290">
        <f t="shared" si="72"/>
        <v>0</v>
      </c>
      <c r="R257" s="747">
        <f t="shared" si="73"/>
        <v>0</v>
      </c>
      <c r="S257" s="747">
        <f t="shared" si="74"/>
        <v>0</v>
      </c>
      <c r="T257" s="164">
        <f t="shared" si="75"/>
        <v>383441.6</v>
      </c>
      <c r="U257" s="165">
        <f t="shared" si="76"/>
        <v>1</v>
      </c>
      <c r="V257" s="166">
        <f>H257-T257</f>
        <v>0</v>
      </c>
      <c r="W257" s="454" t="s">
        <v>340</v>
      </c>
    </row>
    <row r="258" spans="1:23" s="182" customFormat="1" ht="18.75" customHeight="1" thickBot="1">
      <c r="A258" s="194" t="s">
        <v>1569</v>
      </c>
      <c r="B258" s="206"/>
      <c r="C258" s="207">
        <v>2003</v>
      </c>
      <c r="D258" s="206"/>
      <c r="E258" s="363"/>
      <c r="F258" s="199"/>
      <c r="G258" s="449"/>
      <c r="H258" s="209">
        <f>SUM(H231:H257)</f>
        <v>59615000</v>
      </c>
      <c r="I258" s="209"/>
      <c r="J258" s="166">
        <f t="shared" si="69"/>
        <v>59615000</v>
      </c>
      <c r="K258" s="539">
        <f>SUM(K231:K257)</f>
        <v>59615000</v>
      </c>
      <c r="L258" s="540">
        <f>SUM(L231:L257)</f>
        <v>0</v>
      </c>
      <c r="M258" s="371">
        <f t="shared" si="70"/>
        <v>1</v>
      </c>
      <c r="N258" s="539">
        <f>SUM(N231:N257)</f>
        <v>59615000</v>
      </c>
      <c r="O258" s="540">
        <f>SUM(O231:O257)</f>
        <v>0</v>
      </c>
      <c r="P258" s="441">
        <f t="shared" si="71"/>
        <v>1</v>
      </c>
      <c r="Q258" s="290">
        <f>SUM(Q231:Q257)</f>
        <v>0</v>
      </c>
      <c r="R258" s="747">
        <f>SUM(R231:R257)</f>
        <v>0</v>
      </c>
      <c r="S258" s="747">
        <f t="shared" si="74"/>
        <v>0</v>
      </c>
      <c r="T258" s="164">
        <f>SUM(T231:T257)</f>
        <v>59615000</v>
      </c>
      <c r="U258" s="165">
        <f t="shared" si="76"/>
        <v>1</v>
      </c>
      <c r="V258" s="166">
        <f>H258-T258</f>
        <v>0</v>
      </c>
    </row>
    <row r="259" spans="1:23" s="193" customFormat="1" ht="18.95" customHeight="1" thickTop="1" thickBot="1">
      <c r="A259" s="178"/>
      <c r="B259" s="788"/>
      <c r="C259" s="788"/>
      <c r="D259" s="1099" t="s">
        <v>869</v>
      </c>
      <c r="E259" s="1100"/>
      <c r="F259" s="304"/>
      <c r="G259" s="305"/>
      <c r="H259" s="218">
        <f>SUM(H231:H257)</f>
        <v>59615000</v>
      </c>
      <c r="I259" s="219">
        <f>SUM(I231:I257)</f>
        <v>65000</v>
      </c>
      <c r="J259" s="220">
        <f>SUM(J231:J257)</f>
        <v>59615000</v>
      </c>
      <c r="K259" s="218">
        <f>SUM(K231:K257)</f>
        <v>59615000</v>
      </c>
      <c r="L259" s="219">
        <f>SUM(L231:L257)</f>
        <v>0</v>
      </c>
      <c r="M259" s="351">
        <f t="shared" si="70"/>
        <v>1</v>
      </c>
      <c r="N259" s="218">
        <f>SUM(N231:N257)</f>
        <v>59615000</v>
      </c>
      <c r="O259" s="219">
        <f>SUM(O231:O257)</f>
        <v>0</v>
      </c>
      <c r="P259" s="520">
        <f t="shared" si="71"/>
        <v>1</v>
      </c>
      <c r="Q259" s="219">
        <f>SUM(Q231:Q257)</f>
        <v>0</v>
      </c>
      <c r="R259" s="219">
        <f>SUM(R231:R257)</f>
        <v>0</v>
      </c>
      <c r="S259" s="292">
        <f t="shared" si="74"/>
        <v>0</v>
      </c>
      <c r="T259" s="219">
        <f>SUM(T231:T257)</f>
        <v>59615000</v>
      </c>
      <c r="U259" s="175">
        <f>T259/H259</f>
        <v>1</v>
      </c>
      <c r="V259" s="220">
        <f>SUM(V231:V257)</f>
        <v>0</v>
      </c>
    </row>
    <row r="260" spans="1:23" s="193" customFormat="1" ht="18.95" customHeight="1" thickTop="1">
      <c r="A260" s="172"/>
      <c r="B260" s="205"/>
      <c r="C260" s="205"/>
      <c r="D260" s="515"/>
      <c r="E260" s="547"/>
      <c r="F260" s="548"/>
      <c r="G260" s="515"/>
      <c r="H260" s="549"/>
      <c r="I260" s="549"/>
      <c r="J260" s="549"/>
      <c r="K260" s="549"/>
      <c r="L260" s="549"/>
      <c r="M260" s="197"/>
      <c r="N260" s="549"/>
      <c r="O260" s="549"/>
      <c r="P260" s="516"/>
      <c r="Q260" s="549"/>
      <c r="R260" s="549"/>
      <c r="S260" s="517"/>
      <c r="T260" s="549"/>
      <c r="U260" s="825"/>
      <c r="V260" s="911"/>
    </row>
    <row r="261" spans="1:23" s="193" customFormat="1" ht="18.95" customHeight="1">
      <c r="A261" s="1108" t="s">
        <v>968</v>
      </c>
      <c r="B261" s="1109"/>
      <c r="C261" s="205"/>
      <c r="D261" s="433"/>
      <c r="E261" s="434"/>
      <c r="F261" s="200"/>
      <c r="G261" s="201"/>
      <c r="H261" s="202"/>
      <c r="I261" s="202"/>
      <c r="J261" s="202" t="s">
        <v>322</v>
      </c>
      <c r="K261" s="202"/>
      <c r="L261" s="202"/>
      <c r="M261" s="203"/>
      <c r="N261" s="202"/>
      <c r="O261" s="202"/>
      <c r="P261" s="202"/>
      <c r="Q261" s="202" t="s">
        <v>322</v>
      </c>
      <c r="R261" s="202"/>
      <c r="S261" s="293"/>
      <c r="T261" s="202"/>
      <c r="U261" s="794"/>
      <c r="V261" s="795"/>
    </row>
    <row r="262" spans="1:23" s="454" customFormat="1" ht="18.95" customHeight="1">
      <c r="A262" s="322" t="s">
        <v>354</v>
      </c>
      <c r="B262" s="206" t="s">
        <v>1435</v>
      </c>
      <c r="C262" s="207">
        <v>2005</v>
      </c>
      <c r="D262" s="206" t="s">
        <v>1033</v>
      </c>
      <c r="E262" s="363">
        <v>2429</v>
      </c>
      <c r="F262" s="199">
        <v>992429</v>
      </c>
      <c r="G262" s="954" t="s">
        <v>1399</v>
      </c>
      <c r="H262" s="209">
        <v>484942.87</v>
      </c>
      <c r="I262" s="209"/>
      <c r="J262" s="166">
        <f t="shared" ref="J262:J277" si="78">K262+L262</f>
        <v>132465.45000000001</v>
      </c>
      <c r="K262" s="537">
        <v>123703.35</v>
      </c>
      <c r="L262" s="522">
        <v>8762.1</v>
      </c>
      <c r="M262" s="371">
        <f t="shared" ref="M262:M277" si="79">J262/H262</f>
        <v>0.27315681535847719</v>
      </c>
      <c r="N262" s="537">
        <v>123703.35</v>
      </c>
      <c r="O262" s="522">
        <v>8762.1</v>
      </c>
      <c r="P262" s="441">
        <f t="shared" ref="P262:P277" si="80">N262/H262</f>
        <v>0.25508850145585193</v>
      </c>
      <c r="Q262" s="290">
        <f t="shared" ref="Q262:Q277" si="81">O262-L262</f>
        <v>0</v>
      </c>
      <c r="R262" s="747">
        <f t="shared" ref="R262:R277" si="82">N262-K262</f>
        <v>0</v>
      </c>
      <c r="S262" s="747">
        <f t="shared" ref="S262:S277" si="83">T262-J262</f>
        <v>0</v>
      </c>
      <c r="T262" s="164">
        <f t="shared" ref="T262:T277" si="84">N262+O262</f>
        <v>132465.45000000001</v>
      </c>
      <c r="U262" s="165">
        <f t="shared" ref="U262:U277" si="85">+T262/H262</f>
        <v>0.27315681535847719</v>
      </c>
      <c r="V262" s="166">
        <f t="shared" ref="V262:V277" si="86">H262-T262</f>
        <v>352477.42</v>
      </c>
      <c r="W262" s="574" t="s">
        <v>1760</v>
      </c>
    </row>
    <row r="263" spans="1:23" s="454" customFormat="1" ht="18.95" customHeight="1">
      <c r="A263" s="1064" t="s">
        <v>585</v>
      </c>
      <c r="B263" s="1065" t="s">
        <v>1419</v>
      </c>
      <c r="C263" s="1066">
        <v>2005</v>
      </c>
      <c r="D263" s="1065" t="s">
        <v>994</v>
      </c>
      <c r="E263" s="1067">
        <v>2518</v>
      </c>
      <c r="F263" s="1068">
        <v>871730</v>
      </c>
      <c r="G263" s="1069" t="s">
        <v>1399</v>
      </c>
      <c r="H263" s="1070">
        <v>12759000</v>
      </c>
      <c r="I263" s="1070"/>
      <c r="J263" s="1071">
        <f t="shared" si="78"/>
        <v>12656204.16</v>
      </c>
      <c r="K263" s="1072">
        <v>12656204.16</v>
      </c>
      <c r="L263" s="1073">
        <v>0</v>
      </c>
      <c r="M263" s="1074">
        <f t="shared" si="79"/>
        <v>0.99194326828121326</v>
      </c>
      <c r="N263" s="1072">
        <v>12676187.25</v>
      </c>
      <c r="O263" s="1073">
        <v>0</v>
      </c>
      <c r="P263" s="1075">
        <f t="shared" si="80"/>
        <v>0.99350946390782979</v>
      </c>
      <c r="Q263" s="1076">
        <f t="shared" si="81"/>
        <v>0</v>
      </c>
      <c r="R263" s="1077">
        <f t="shared" si="82"/>
        <v>19983.089999999851</v>
      </c>
      <c r="S263" s="1077">
        <f t="shared" si="83"/>
        <v>19983.089999999851</v>
      </c>
      <c r="T263" s="1078">
        <f t="shared" si="84"/>
        <v>12676187.25</v>
      </c>
      <c r="U263" s="1079">
        <f t="shared" si="85"/>
        <v>0.99350946390782979</v>
      </c>
      <c r="V263" s="1071">
        <f t="shared" si="86"/>
        <v>82812.75</v>
      </c>
      <c r="W263" s="574"/>
    </row>
    <row r="264" spans="1:23" s="454" customFormat="1" ht="18.75" customHeight="1">
      <c r="A264" s="1064" t="s">
        <v>1003</v>
      </c>
      <c r="B264" s="1065" t="s">
        <v>1003</v>
      </c>
      <c r="C264" s="1066">
        <v>2005</v>
      </c>
      <c r="D264" s="1065" t="s">
        <v>1004</v>
      </c>
      <c r="E264" s="1067">
        <v>2526</v>
      </c>
      <c r="F264" s="1068">
        <v>992526</v>
      </c>
      <c r="G264" s="1069"/>
      <c r="H264" s="1070">
        <v>16208.09</v>
      </c>
      <c r="I264" s="1070"/>
      <c r="J264" s="1071">
        <f t="shared" si="78"/>
        <v>7967.08</v>
      </c>
      <c r="K264" s="1072">
        <v>7967.08</v>
      </c>
      <c r="L264" s="1073">
        <v>0</v>
      </c>
      <c r="M264" s="1074">
        <f t="shared" si="79"/>
        <v>0.49154959035888868</v>
      </c>
      <c r="N264" s="1072">
        <v>7967.08</v>
      </c>
      <c r="O264" s="1073">
        <v>0</v>
      </c>
      <c r="P264" s="1075">
        <f t="shared" si="80"/>
        <v>0.49154959035888868</v>
      </c>
      <c r="Q264" s="1076">
        <f t="shared" si="81"/>
        <v>0</v>
      </c>
      <c r="R264" s="1077">
        <f t="shared" si="82"/>
        <v>0</v>
      </c>
      <c r="S264" s="1077">
        <f t="shared" si="83"/>
        <v>0</v>
      </c>
      <c r="T264" s="1078">
        <f t="shared" si="84"/>
        <v>7967.08</v>
      </c>
      <c r="U264" s="1079">
        <f t="shared" si="85"/>
        <v>0.49154959035888868</v>
      </c>
      <c r="V264" s="1071">
        <f t="shared" si="86"/>
        <v>8241.01</v>
      </c>
      <c r="W264" s="574"/>
    </row>
    <row r="265" spans="1:23" s="454" customFormat="1" ht="18.95" customHeight="1">
      <c r="A265" s="1064" t="s">
        <v>1003</v>
      </c>
      <c r="B265" s="1065" t="s">
        <v>1003</v>
      </c>
      <c r="C265" s="1066">
        <v>2005</v>
      </c>
      <c r="D265" s="1065" t="s">
        <v>1005</v>
      </c>
      <c r="E265" s="1067">
        <v>2527</v>
      </c>
      <c r="F265" s="1068">
        <v>992527</v>
      </c>
      <c r="G265" s="1069"/>
      <c r="H265" s="1070">
        <v>18523.04</v>
      </c>
      <c r="I265" s="1070"/>
      <c r="J265" s="1071">
        <f t="shared" si="78"/>
        <v>11111.44</v>
      </c>
      <c r="K265" s="1072">
        <v>11111.44</v>
      </c>
      <c r="L265" s="1073">
        <v>0</v>
      </c>
      <c r="M265" s="1074">
        <f t="shared" si="79"/>
        <v>0.59987129542450912</v>
      </c>
      <c r="N265" s="1072">
        <v>11111.44</v>
      </c>
      <c r="O265" s="1073">
        <v>0</v>
      </c>
      <c r="P265" s="1075">
        <f t="shared" si="80"/>
        <v>0.59987129542450912</v>
      </c>
      <c r="Q265" s="1076">
        <f t="shared" si="81"/>
        <v>0</v>
      </c>
      <c r="R265" s="1077">
        <f t="shared" si="82"/>
        <v>0</v>
      </c>
      <c r="S265" s="1077">
        <f t="shared" si="83"/>
        <v>0</v>
      </c>
      <c r="T265" s="1078">
        <f t="shared" si="84"/>
        <v>11111.44</v>
      </c>
      <c r="U265" s="1079">
        <f t="shared" si="85"/>
        <v>0.59987129542450912</v>
      </c>
      <c r="V265" s="1071">
        <f t="shared" si="86"/>
        <v>7411.6</v>
      </c>
      <c r="W265" s="574"/>
    </row>
    <row r="266" spans="1:23" s="454" customFormat="1" ht="18.95" customHeight="1">
      <c r="A266" s="1064" t="s">
        <v>622</v>
      </c>
      <c r="B266" s="1065" t="s">
        <v>1458</v>
      </c>
      <c r="C266" s="1066">
        <v>2005</v>
      </c>
      <c r="D266" s="1065" t="s">
        <v>980</v>
      </c>
      <c r="E266" s="1067">
        <v>2509</v>
      </c>
      <c r="F266" s="1068">
        <v>992509</v>
      </c>
      <c r="G266" s="1069" t="s">
        <v>1399</v>
      </c>
      <c r="H266" s="1070">
        <v>900000</v>
      </c>
      <c r="I266" s="1070"/>
      <c r="J266" s="1071">
        <f t="shared" si="78"/>
        <v>899856</v>
      </c>
      <c r="K266" s="1072">
        <v>894852.64</v>
      </c>
      <c r="L266" s="1073">
        <v>5003.3599999999997</v>
      </c>
      <c r="M266" s="1074">
        <f t="shared" si="79"/>
        <v>0.99983999999999995</v>
      </c>
      <c r="N266" s="1072">
        <v>899726.69</v>
      </c>
      <c r="O266" s="1073">
        <v>129.31</v>
      </c>
      <c r="P266" s="1075">
        <f t="shared" si="80"/>
        <v>0.99969632222222216</v>
      </c>
      <c r="Q266" s="1076">
        <f t="shared" si="81"/>
        <v>-4874.0499999999993</v>
      </c>
      <c r="R266" s="1077">
        <f t="shared" si="82"/>
        <v>4874.0499999999302</v>
      </c>
      <c r="S266" s="1077">
        <f t="shared" si="83"/>
        <v>0</v>
      </c>
      <c r="T266" s="1078">
        <f t="shared" si="84"/>
        <v>899856</v>
      </c>
      <c r="U266" s="1079">
        <f t="shared" si="85"/>
        <v>0.99983999999999995</v>
      </c>
      <c r="V266" s="1071">
        <f t="shared" si="86"/>
        <v>144</v>
      </c>
      <c r="W266" s="574"/>
    </row>
    <row r="267" spans="1:23" s="454" customFormat="1" ht="18.95" customHeight="1">
      <c r="A267" s="1064" t="s">
        <v>1275</v>
      </c>
      <c r="B267" s="1065" t="s">
        <v>265</v>
      </c>
      <c r="C267" s="1066">
        <v>2005</v>
      </c>
      <c r="D267" s="1065" t="s">
        <v>1276</v>
      </c>
      <c r="E267" s="1067">
        <v>2439</v>
      </c>
      <c r="F267" s="1068">
        <v>992439</v>
      </c>
      <c r="G267" s="1069" t="s">
        <v>1399</v>
      </c>
      <c r="H267" s="1070">
        <v>150908.87</v>
      </c>
      <c r="I267" s="1070"/>
      <c r="J267" s="1071">
        <f t="shared" si="78"/>
        <v>147336.85</v>
      </c>
      <c r="K267" s="1072">
        <v>134879.39000000001</v>
      </c>
      <c r="L267" s="1073">
        <v>12457.46</v>
      </c>
      <c r="M267" s="1074">
        <f t="shared" si="79"/>
        <v>0.97632995330228112</v>
      </c>
      <c r="N267" s="1072">
        <v>140792.87</v>
      </c>
      <c r="O267" s="1073">
        <v>10115</v>
      </c>
      <c r="P267" s="1075">
        <f t="shared" si="80"/>
        <v>0.93296616693240098</v>
      </c>
      <c r="Q267" s="1076">
        <f t="shared" si="81"/>
        <v>-2342.4599999999991</v>
      </c>
      <c r="R267" s="1077">
        <f t="shared" si="82"/>
        <v>5913.4799999999814</v>
      </c>
      <c r="S267" s="1077">
        <f t="shared" si="83"/>
        <v>3571.0199999999895</v>
      </c>
      <c r="T267" s="1078">
        <f t="shared" si="84"/>
        <v>150907.87</v>
      </c>
      <c r="U267" s="1079">
        <f t="shared" si="85"/>
        <v>0.99999337348427564</v>
      </c>
      <c r="V267" s="1071">
        <f t="shared" si="86"/>
        <v>1</v>
      </c>
    </row>
    <row r="268" spans="1:23" s="454" customFormat="1" ht="18.95" customHeight="1">
      <c r="A268" s="358" t="s">
        <v>1444</v>
      </c>
      <c r="B268" s="61" t="s">
        <v>482</v>
      </c>
      <c r="C268" s="207">
        <v>2005</v>
      </c>
      <c r="D268" s="206" t="s">
        <v>1713</v>
      </c>
      <c r="E268" s="363">
        <v>2443</v>
      </c>
      <c r="F268" s="199">
        <v>992443</v>
      </c>
      <c r="G268" s="449" t="s">
        <v>1399</v>
      </c>
      <c r="H268" s="209">
        <v>58693.19</v>
      </c>
      <c r="I268" s="209"/>
      <c r="J268" s="166">
        <f t="shared" si="78"/>
        <v>0</v>
      </c>
      <c r="K268" s="537">
        <v>0</v>
      </c>
      <c r="L268" s="522">
        <v>0</v>
      </c>
      <c r="M268" s="371">
        <f t="shared" si="79"/>
        <v>0</v>
      </c>
      <c r="N268" s="537">
        <v>0</v>
      </c>
      <c r="O268" s="522">
        <v>58693.19</v>
      </c>
      <c r="P268" s="441">
        <f t="shared" si="80"/>
        <v>0</v>
      </c>
      <c r="Q268" s="290">
        <f t="shared" si="81"/>
        <v>58693.19</v>
      </c>
      <c r="R268" s="747">
        <f t="shared" si="82"/>
        <v>0</v>
      </c>
      <c r="S268" s="747">
        <f t="shared" si="83"/>
        <v>58693.19</v>
      </c>
      <c r="T268" s="164">
        <f t="shared" si="84"/>
        <v>58693.19</v>
      </c>
      <c r="U268" s="165">
        <f t="shared" si="85"/>
        <v>1</v>
      </c>
      <c r="V268" s="166">
        <f t="shared" si="86"/>
        <v>0</v>
      </c>
    </row>
    <row r="269" spans="1:23" s="454" customFormat="1" ht="18.95" customHeight="1">
      <c r="A269" s="322" t="s">
        <v>507</v>
      </c>
      <c r="B269" s="206" t="s">
        <v>1485</v>
      </c>
      <c r="C269" s="207">
        <v>2005</v>
      </c>
      <c r="D269" s="206" t="s">
        <v>985</v>
      </c>
      <c r="E269" s="363">
        <v>2513</v>
      </c>
      <c r="F269" s="199">
        <v>895064</v>
      </c>
      <c r="G269" s="449" t="s">
        <v>1399</v>
      </c>
      <c r="H269" s="209">
        <v>2560000</v>
      </c>
      <c r="I269" s="209"/>
      <c r="J269" s="166">
        <f t="shared" si="78"/>
        <v>2560000</v>
      </c>
      <c r="K269" s="537">
        <v>2558119.86</v>
      </c>
      <c r="L269" s="522">
        <v>1880.14</v>
      </c>
      <c r="M269" s="371">
        <f t="shared" si="79"/>
        <v>1</v>
      </c>
      <c r="N269" s="537">
        <v>2560000</v>
      </c>
      <c r="O269" s="522">
        <v>0</v>
      </c>
      <c r="P269" s="441">
        <f t="shared" si="80"/>
        <v>1</v>
      </c>
      <c r="Q269" s="290">
        <f t="shared" si="81"/>
        <v>-1880.14</v>
      </c>
      <c r="R269" s="747">
        <f t="shared" si="82"/>
        <v>1880.1400000001304</v>
      </c>
      <c r="S269" s="747">
        <f t="shared" si="83"/>
        <v>0</v>
      </c>
      <c r="T269" s="164">
        <f t="shared" si="84"/>
        <v>2560000</v>
      </c>
      <c r="U269" s="165">
        <f t="shared" si="85"/>
        <v>1</v>
      </c>
      <c r="V269" s="166">
        <f t="shared" si="86"/>
        <v>0</v>
      </c>
      <c r="W269" s="574"/>
    </row>
    <row r="270" spans="1:23" s="454" customFormat="1" ht="18.95" customHeight="1">
      <c r="A270" s="322" t="s">
        <v>1010</v>
      </c>
      <c r="B270" s="206" t="s">
        <v>1447</v>
      </c>
      <c r="C270" s="207">
        <v>2005</v>
      </c>
      <c r="D270" s="206" t="s">
        <v>1011</v>
      </c>
      <c r="E270" s="363">
        <v>2405</v>
      </c>
      <c r="F270" s="199">
        <v>992405</v>
      </c>
      <c r="G270" s="449" t="s">
        <v>1399</v>
      </c>
      <c r="H270" s="209">
        <v>520000</v>
      </c>
      <c r="I270" s="209"/>
      <c r="J270" s="166">
        <f t="shared" si="78"/>
        <v>520000</v>
      </c>
      <c r="K270" s="537">
        <v>519680</v>
      </c>
      <c r="L270" s="522">
        <v>320</v>
      </c>
      <c r="M270" s="371">
        <f t="shared" si="79"/>
        <v>1</v>
      </c>
      <c r="N270" s="537">
        <v>520000</v>
      </c>
      <c r="O270" s="522">
        <v>0</v>
      </c>
      <c r="P270" s="441">
        <f t="shared" si="80"/>
        <v>1</v>
      </c>
      <c r="Q270" s="290">
        <f t="shared" si="81"/>
        <v>-320</v>
      </c>
      <c r="R270" s="747">
        <f t="shared" si="82"/>
        <v>320</v>
      </c>
      <c r="S270" s="747">
        <f t="shared" si="83"/>
        <v>0</v>
      </c>
      <c r="T270" s="164">
        <f t="shared" si="84"/>
        <v>520000</v>
      </c>
      <c r="U270" s="165">
        <f t="shared" si="85"/>
        <v>1</v>
      </c>
      <c r="V270" s="166">
        <f t="shared" si="86"/>
        <v>0</v>
      </c>
      <c r="W270" s="574"/>
    </row>
    <row r="271" spans="1:23" s="454" customFormat="1" ht="18.95" customHeight="1">
      <c r="A271" s="322" t="s">
        <v>1510</v>
      </c>
      <c r="B271" s="206" t="s">
        <v>1587</v>
      </c>
      <c r="C271" s="207">
        <v>2005</v>
      </c>
      <c r="D271" s="206" t="s">
        <v>1008</v>
      </c>
      <c r="E271" s="363">
        <v>2441</v>
      </c>
      <c r="F271" s="199">
        <v>871522</v>
      </c>
      <c r="G271" s="449" t="s">
        <v>1399</v>
      </c>
      <c r="H271" s="209">
        <v>257465.74</v>
      </c>
      <c r="I271" s="209"/>
      <c r="J271" s="166">
        <f t="shared" si="78"/>
        <v>257242.13</v>
      </c>
      <c r="K271" s="537">
        <v>199005.13</v>
      </c>
      <c r="L271" s="522">
        <v>58237</v>
      </c>
      <c r="M271" s="371">
        <f t="shared" si="79"/>
        <v>0.999131496097306</v>
      </c>
      <c r="N271" s="537">
        <v>257465.74</v>
      </c>
      <c r="O271" s="522">
        <v>0</v>
      </c>
      <c r="P271" s="441">
        <f t="shared" si="80"/>
        <v>1</v>
      </c>
      <c r="Q271" s="290">
        <f t="shared" si="81"/>
        <v>-58237</v>
      </c>
      <c r="R271" s="747">
        <f t="shared" si="82"/>
        <v>58460.609999999986</v>
      </c>
      <c r="S271" s="747">
        <f t="shared" si="83"/>
        <v>223.60999999998603</v>
      </c>
      <c r="T271" s="164">
        <f t="shared" si="84"/>
        <v>257465.74</v>
      </c>
      <c r="U271" s="165">
        <f t="shared" si="85"/>
        <v>1</v>
      </c>
      <c r="V271" s="166">
        <f t="shared" si="86"/>
        <v>0</v>
      </c>
    </row>
    <row r="272" spans="1:23" s="454" customFormat="1" ht="18.95" customHeight="1">
      <c r="A272" s="322" t="s">
        <v>1012</v>
      </c>
      <c r="B272" s="206" t="s">
        <v>1023</v>
      </c>
      <c r="C272" s="207">
        <v>2005</v>
      </c>
      <c r="D272" s="206" t="s">
        <v>657</v>
      </c>
      <c r="E272" s="363">
        <v>2454</v>
      </c>
      <c r="F272" s="199">
        <v>839500</v>
      </c>
      <c r="G272" s="449" t="s">
        <v>1399</v>
      </c>
      <c r="H272" s="209">
        <v>200000</v>
      </c>
      <c r="I272" s="209"/>
      <c r="J272" s="166">
        <f t="shared" si="78"/>
        <v>199994</v>
      </c>
      <c r="K272" s="537">
        <v>189852.2</v>
      </c>
      <c r="L272" s="522">
        <v>10141.799999999999</v>
      </c>
      <c r="M272" s="371">
        <f t="shared" si="79"/>
        <v>0.99997000000000003</v>
      </c>
      <c r="N272" s="537">
        <v>200000</v>
      </c>
      <c r="O272" s="522">
        <v>0</v>
      </c>
      <c r="P272" s="441">
        <f t="shared" si="80"/>
        <v>1</v>
      </c>
      <c r="Q272" s="290">
        <f t="shared" si="81"/>
        <v>-10141.799999999999</v>
      </c>
      <c r="R272" s="747">
        <f t="shared" si="82"/>
        <v>10147.799999999988</v>
      </c>
      <c r="S272" s="747">
        <f t="shared" si="83"/>
        <v>6</v>
      </c>
      <c r="T272" s="164">
        <f t="shared" si="84"/>
        <v>200000</v>
      </c>
      <c r="U272" s="165">
        <f t="shared" si="85"/>
        <v>1</v>
      </c>
      <c r="V272" s="166">
        <f t="shared" si="86"/>
        <v>0</v>
      </c>
      <c r="W272" s="574"/>
    </row>
    <row r="273" spans="1:23" s="454" customFormat="1" ht="18.95" customHeight="1">
      <c r="A273" s="585" t="s">
        <v>720</v>
      </c>
      <c r="B273" s="206" t="s">
        <v>999</v>
      </c>
      <c r="C273" s="207">
        <v>2005</v>
      </c>
      <c r="D273" s="206" t="s">
        <v>1000</v>
      </c>
      <c r="E273" s="363">
        <v>2523</v>
      </c>
      <c r="F273" s="199">
        <v>992523</v>
      </c>
      <c r="G273" s="449" t="s">
        <v>1399</v>
      </c>
      <c r="H273" s="209">
        <v>5157000</v>
      </c>
      <c r="I273" s="209"/>
      <c r="J273" s="166">
        <f t="shared" si="78"/>
        <v>5157000</v>
      </c>
      <c r="K273" s="537">
        <v>5138421.4400000004</v>
      </c>
      <c r="L273" s="522">
        <v>18578.560000000001</v>
      </c>
      <c r="M273" s="371">
        <f t="shared" si="79"/>
        <v>1</v>
      </c>
      <c r="N273" s="537">
        <v>5157000</v>
      </c>
      <c r="O273" s="522">
        <v>0</v>
      </c>
      <c r="P273" s="441">
        <f t="shared" si="80"/>
        <v>1</v>
      </c>
      <c r="Q273" s="290">
        <f t="shared" si="81"/>
        <v>-18578.560000000001</v>
      </c>
      <c r="R273" s="747">
        <f t="shared" si="82"/>
        <v>18578.55999999959</v>
      </c>
      <c r="S273" s="747">
        <f t="shared" si="83"/>
        <v>0</v>
      </c>
      <c r="T273" s="164">
        <f t="shared" si="84"/>
        <v>5157000</v>
      </c>
      <c r="U273" s="165">
        <f t="shared" si="85"/>
        <v>1</v>
      </c>
      <c r="V273" s="166">
        <f t="shared" si="86"/>
        <v>0</v>
      </c>
      <c r="W273" s="574"/>
    </row>
    <row r="274" spans="1:23" s="454" customFormat="1" ht="18.95" customHeight="1">
      <c r="A274" s="322" t="s">
        <v>838</v>
      </c>
      <c r="B274" s="206" t="s">
        <v>1461</v>
      </c>
      <c r="C274" s="207">
        <v>2005</v>
      </c>
      <c r="D274" s="206" t="s">
        <v>1014</v>
      </c>
      <c r="E274" s="363">
        <v>2409</v>
      </c>
      <c r="F274" s="199">
        <v>881025</v>
      </c>
      <c r="G274" s="449" t="s">
        <v>1399</v>
      </c>
      <c r="H274" s="209">
        <v>545000</v>
      </c>
      <c r="I274" s="209"/>
      <c r="J274" s="166">
        <f t="shared" si="78"/>
        <v>545000</v>
      </c>
      <c r="K274" s="537">
        <v>544201.38</v>
      </c>
      <c r="L274" s="522">
        <v>798.62</v>
      </c>
      <c r="M274" s="371">
        <f t="shared" si="79"/>
        <v>1</v>
      </c>
      <c r="N274" s="537">
        <v>544693.14</v>
      </c>
      <c r="O274" s="522">
        <v>306.86</v>
      </c>
      <c r="P274" s="441">
        <f t="shared" si="80"/>
        <v>0.99943695412844036</v>
      </c>
      <c r="Q274" s="290">
        <f t="shared" si="81"/>
        <v>-491.76</v>
      </c>
      <c r="R274" s="747">
        <f t="shared" si="82"/>
        <v>491.76000000000931</v>
      </c>
      <c r="S274" s="747">
        <f t="shared" si="83"/>
        <v>0</v>
      </c>
      <c r="T274" s="164">
        <f t="shared" si="84"/>
        <v>545000</v>
      </c>
      <c r="U274" s="165">
        <f t="shared" si="85"/>
        <v>1</v>
      </c>
      <c r="V274" s="166">
        <f t="shared" si="86"/>
        <v>0</v>
      </c>
      <c r="W274" s="574"/>
    </row>
    <row r="275" spans="1:23" s="454" customFormat="1" ht="18.95" customHeight="1">
      <c r="A275" s="322" t="s">
        <v>1404</v>
      </c>
      <c r="B275" s="206" t="s">
        <v>1405</v>
      </c>
      <c r="C275" s="207">
        <v>2005</v>
      </c>
      <c r="D275" s="206" t="s">
        <v>996</v>
      </c>
      <c r="E275" s="363">
        <v>2520</v>
      </c>
      <c r="F275" s="199">
        <v>760025</v>
      </c>
      <c r="G275" s="449" t="s">
        <v>1399</v>
      </c>
      <c r="H275" s="209">
        <v>900000</v>
      </c>
      <c r="I275" s="209"/>
      <c r="J275" s="166">
        <f t="shared" si="78"/>
        <v>900000</v>
      </c>
      <c r="K275" s="537">
        <v>899959.37</v>
      </c>
      <c r="L275" s="522">
        <v>40.630000000000003</v>
      </c>
      <c r="M275" s="371">
        <f t="shared" si="79"/>
        <v>1</v>
      </c>
      <c r="N275" s="537">
        <v>899959.37</v>
      </c>
      <c r="O275" s="522">
        <v>40.630000000000003</v>
      </c>
      <c r="P275" s="441">
        <f t="shared" si="80"/>
        <v>0.99995485555555552</v>
      </c>
      <c r="Q275" s="290">
        <f t="shared" si="81"/>
        <v>0</v>
      </c>
      <c r="R275" s="747">
        <f t="shared" si="82"/>
        <v>0</v>
      </c>
      <c r="S275" s="747">
        <f t="shared" si="83"/>
        <v>0</v>
      </c>
      <c r="T275" s="164">
        <f t="shared" si="84"/>
        <v>900000</v>
      </c>
      <c r="U275" s="165">
        <f t="shared" si="85"/>
        <v>1</v>
      </c>
      <c r="V275" s="166">
        <f t="shared" si="86"/>
        <v>0</v>
      </c>
      <c r="W275" s="574"/>
    </row>
    <row r="276" spans="1:23" s="454" customFormat="1" ht="18.95" customHeight="1">
      <c r="A276" s="322" t="s">
        <v>1440</v>
      </c>
      <c r="B276" s="206" t="s">
        <v>1405</v>
      </c>
      <c r="C276" s="207">
        <v>2005</v>
      </c>
      <c r="D276" s="206" t="s">
        <v>1015</v>
      </c>
      <c r="E276" s="363">
        <v>2410</v>
      </c>
      <c r="F276" s="199">
        <v>790300</v>
      </c>
      <c r="G276" s="449" t="s">
        <v>1399</v>
      </c>
      <c r="H276" s="209">
        <v>500000</v>
      </c>
      <c r="I276" s="209"/>
      <c r="J276" s="166">
        <f t="shared" si="78"/>
        <v>499960.6</v>
      </c>
      <c r="K276" s="537">
        <v>499926.48</v>
      </c>
      <c r="L276" s="522">
        <v>34.119999999999997</v>
      </c>
      <c r="M276" s="371">
        <f t="shared" si="79"/>
        <v>0.99992119999999995</v>
      </c>
      <c r="N276" s="537">
        <v>500000</v>
      </c>
      <c r="O276" s="522">
        <v>0</v>
      </c>
      <c r="P276" s="441">
        <f t="shared" si="80"/>
        <v>1</v>
      </c>
      <c r="Q276" s="290">
        <f t="shared" si="81"/>
        <v>-34.119999999999997</v>
      </c>
      <c r="R276" s="747">
        <f t="shared" si="82"/>
        <v>73.520000000018626</v>
      </c>
      <c r="S276" s="747">
        <f t="shared" si="83"/>
        <v>39.400000000023283</v>
      </c>
      <c r="T276" s="164">
        <f t="shared" si="84"/>
        <v>500000</v>
      </c>
      <c r="U276" s="165">
        <f t="shared" si="85"/>
        <v>1</v>
      </c>
      <c r="V276" s="166">
        <f t="shared" si="86"/>
        <v>0</v>
      </c>
      <c r="W276" s="574"/>
    </row>
    <row r="277" spans="1:23" s="454" customFormat="1" ht="18.95" customHeight="1">
      <c r="A277" s="322" t="s">
        <v>1440</v>
      </c>
      <c r="B277" s="206" t="s">
        <v>1405</v>
      </c>
      <c r="C277" s="207">
        <v>2005</v>
      </c>
      <c r="D277" s="206" t="s">
        <v>997</v>
      </c>
      <c r="E277" s="363">
        <v>2521</v>
      </c>
      <c r="F277" s="199">
        <v>790200</v>
      </c>
      <c r="G277" s="449" t="s">
        <v>1399</v>
      </c>
      <c r="H277" s="209">
        <v>15056000</v>
      </c>
      <c r="I277" s="209">
        <v>99000</v>
      </c>
      <c r="J277" s="166">
        <f t="shared" si="78"/>
        <v>15055925.289999999</v>
      </c>
      <c r="K277" s="537">
        <v>14873792.539999999</v>
      </c>
      <c r="L277" s="522">
        <v>182132.75</v>
      </c>
      <c r="M277" s="371">
        <f t="shared" si="79"/>
        <v>0.99999503785866095</v>
      </c>
      <c r="N277" s="537">
        <v>15045463.199999999</v>
      </c>
      <c r="O277" s="522">
        <v>10536.8</v>
      </c>
      <c r="P277" s="441">
        <f t="shared" si="80"/>
        <v>0.99930015940488837</v>
      </c>
      <c r="Q277" s="290">
        <f t="shared" si="81"/>
        <v>-171595.95</v>
      </c>
      <c r="R277" s="747">
        <f t="shared" si="82"/>
        <v>171670.66000000015</v>
      </c>
      <c r="S277" s="747">
        <f t="shared" si="83"/>
        <v>74.71000000089407</v>
      </c>
      <c r="T277" s="164">
        <f t="shared" si="84"/>
        <v>15056000</v>
      </c>
      <c r="U277" s="165">
        <f t="shared" si="85"/>
        <v>1</v>
      </c>
      <c r="V277" s="166">
        <f t="shared" si="86"/>
        <v>0</v>
      </c>
      <c r="W277" s="574"/>
    </row>
    <row r="278" spans="1:23" s="454" customFormat="1" ht="18.95" hidden="1" customHeight="1">
      <c r="A278" s="322" t="s">
        <v>1397</v>
      </c>
      <c r="B278" s="206" t="s">
        <v>1398</v>
      </c>
      <c r="C278" s="207">
        <v>2005</v>
      </c>
      <c r="D278" s="206" t="s">
        <v>1001</v>
      </c>
      <c r="E278" s="363">
        <v>2524</v>
      </c>
      <c r="F278" s="199">
        <v>992524</v>
      </c>
      <c r="G278" s="449" t="s">
        <v>1399</v>
      </c>
      <c r="H278" s="209">
        <v>11118000</v>
      </c>
      <c r="I278" s="209"/>
      <c r="J278" s="166">
        <f t="shared" ref="J278:J279" si="87">K278+L278</f>
        <v>11118000</v>
      </c>
      <c r="K278" s="537">
        <v>11118000</v>
      </c>
      <c r="L278" s="522">
        <v>0</v>
      </c>
      <c r="M278" s="371">
        <f t="shared" ref="M278:M279" si="88">J278/H278</f>
        <v>1</v>
      </c>
      <c r="N278" s="537">
        <v>11118000</v>
      </c>
      <c r="O278" s="522">
        <v>0</v>
      </c>
      <c r="P278" s="441">
        <f t="shared" ref="P278:P279" si="89">N278/H278</f>
        <v>1</v>
      </c>
      <c r="Q278" s="290">
        <f t="shared" ref="Q278:Q279" si="90">O278-L278</f>
        <v>0</v>
      </c>
      <c r="R278" s="747">
        <f t="shared" ref="R278:R279" si="91">N278-K278</f>
        <v>0</v>
      </c>
      <c r="S278" s="747">
        <f t="shared" ref="S278:S279" si="92">T278-J278</f>
        <v>0</v>
      </c>
      <c r="T278" s="164">
        <f t="shared" ref="T278:T279" si="93">N278+O278</f>
        <v>11118000</v>
      </c>
      <c r="U278" s="165">
        <f t="shared" ref="U278:U279" si="94">+T278/H278</f>
        <v>1</v>
      </c>
      <c r="V278" s="166">
        <f t="shared" ref="V278:V279" si="95">H278-T278</f>
        <v>0</v>
      </c>
      <c r="W278" s="574" t="s">
        <v>340</v>
      </c>
    </row>
    <row r="279" spans="1:23" s="454" customFormat="1" ht="19.5" hidden="1" customHeight="1">
      <c r="A279" s="322" t="s">
        <v>1003</v>
      </c>
      <c r="B279" s="206" t="s">
        <v>1003</v>
      </c>
      <c r="C279" s="207">
        <v>2005</v>
      </c>
      <c r="D279" s="206" t="s">
        <v>1006</v>
      </c>
      <c r="E279" s="363">
        <v>2529</v>
      </c>
      <c r="F279" s="199">
        <v>992529</v>
      </c>
      <c r="G279" s="449"/>
      <c r="H279" s="781">
        <v>44657.19</v>
      </c>
      <c r="I279" s="209"/>
      <c r="J279" s="166">
        <f t="shared" si="87"/>
        <v>44657.19</v>
      </c>
      <c r="K279" s="537">
        <v>44657.19</v>
      </c>
      <c r="L279" s="522">
        <v>0</v>
      </c>
      <c r="M279" s="371">
        <f t="shared" si="88"/>
        <v>1</v>
      </c>
      <c r="N279" s="537">
        <v>44657.19</v>
      </c>
      <c r="O279" s="522">
        <v>0</v>
      </c>
      <c r="P279" s="441">
        <f t="shared" si="89"/>
        <v>1</v>
      </c>
      <c r="Q279" s="290">
        <f t="shared" si="90"/>
        <v>0</v>
      </c>
      <c r="R279" s="747">
        <f t="shared" si="91"/>
        <v>0</v>
      </c>
      <c r="S279" s="747">
        <f t="shared" si="92"/>
        <v>0</v>
      </c>
      <c r="T279" s="164">
        <f t="shared" si="93"/>
        <v>44657.19</v>
      </c>
      <c r="U279" s="165">
        <f t="shared" si="94"/>
        <v>1</v>
      </c>
      <c r="V279" s="166">
        <f t="shared" si="95"/>
        <v>0</v>
      </c>
      <c r="W279" s="574" t="s">
        <v>340</v>
      </c>
    </row>
    <row r="280" spans="1:23" s="454" customFormat="1" ht="18.95" hidden="1" customHeight="1">
      <c r="A280" s="322" t="s">
        <v>1545</v>
      </c>
      <c r="B280" s="206" t="s">
        <v>1546</v>
      </c>
      <c r="C280" s="207">
        <v>2005</v>
      </c>
      <c r="D280" s="206" t="s">
        <v>1007</v>
      </c>
      <c r="E280" s="363">
        <v>2400</v>
      </c>
      <c r="F280" s="199">
        <v>171028</v>
      </c>
      <c r="G280" s="449" t="s">
        <v>1399</v>
      </c>
      <c r="H280" s="209">
        <v>545000</v>
      </c>
      <c r="I280" s="209"/>
      <c r="J280" s="166">
        <f t="shared" ref="J280:J286" si="96">K280+L280</f>
        <v>545000</v>
      </c>
      <c r="K280" s="537">
        <v>545000</v>
      </c>
      <c r="L280" s="522">
        <v>0</v>
      </c>
      <c r="M280" s="371">
        <f t="shared" ref="M280:M342" si="97">J280/H280</f>
        <v>1</v>
      </c>
      <c r="N280" s="537">
        <v>545000</v>
      </c>
      <c r="O280" s="522">
        <v>0</v>
      </c>
      <c r="P280" s="441">
        <f t="shared" ref="P280:P283" si="98">N280/H280</f>
        <v>1</v>
      </c>
      <c r="Q280" s="290">
        <f t="shared" ref="Q280:Q286" si="99">O280-L280</f>
        <v>0</v>
      </c>
      <c r="R280" s="747">
        <f t="shared" ref="R280:R286" si="100">N280-K280</f>
        <v>0</v>
      </c>
      <c r="S280" s="747">
        <f t="shared" ref="S280:S342" si="101">T280-J280</f>
        <v>0</v>
      </c>
      <c r="T280" s="164">
        <f t="shared" ref="T280:T286" si="102">N280+O280</f>
        <v>545000</v>
      </c>
      <c r="U280" s="165">
        <f t="shared" ref="U280:U341" si="103">+T280/H280</f>
        <v>1</v>
      </c>
      <c r="V280" s="166">
        <f t="shared" ref="V280:V341" si="104">H280-T280</f>
        <v>0</v>
      </c>
      <c r="W280" s="454" t="s">
        <v>340</v>
      </c>
    </row>
    <row r="281" spans="1:23" s="454" customFormat="1" ht="18.95" hidden="1" customHeight="1">
      <c r="A281" s="322" t="s">
        <v>1451</v>
      </c>
      <c r="B281" s="206" t="s">
        <v>1482</v>
      </c>
      <c r="C281" s="207">
        <v>2005</v>
      </c>
      <c r="D281" s="206" t="s">
        <v>1008</v>
      </c>
      <c r="E281" s="363">
        <v>2401</v>
      </c>
      <c r="F281" s="199">
        <v>992401</v>
      </c>
      <c r="G281" s="449" t="s">
        <v>1399</v>
      </c>
      <c r="H281" s="209">
        <v>512000</v>
      </c>
      <c r="I281" s="209"/>
      <c r="J281" s="166">
        <f t="shared" si="96"/>
        <v>512000</v>
      </c>
      <c r="K281" s="537">
        <v>512000</v>
      </c>
      <c r="L281" s="522">
        <v>0</v>
      </c>
      <c r="M281" s="371">
        <f t="shared" si="97"/>
        <v>1</v>
      </c>
      <c r="N281" s="537">
        <v>512000</v>
      </c>
      <c r="O281" s="522">
        <v>0</v>
      </c>
      <c r="P281" s="441">
        <f t="shared" si="98"/>
        <v>1</v>
      </c>
      <c r="Q281" s="290">
        <f t="shared" si="99"/>
        <v>0</v>
      </c>
      <c r="R281" s="747">
        <f t="shared" si="100"/>
        <v>0</v>
      </c>
      <c r="S281" s="747">
        <f t="shared" si="101"/>
        <v>0</v>
      </c>
      <c r="T281" s="164">
        <f t="shared" si="102"/>
        <v>512000</v>
      </c>
      <c r="U281" s="165">
        <f t="shared" si="103"/>
        <v>1</v>
      </c>
      <c r="V281" s="166">
        <f t="shared" si="104"/>
        <v>0</v>
      </c>
      <c r="W281" s="454" t="s">
        <v>340</v>
      </c>
    </row>
    <row r="282" spans="1:23" s="454" customFormat="1" ht="18.95" hidden="1" customHeight="1">
      <c r="A282" s="322" t="s">
        <v>1599</v>
      </c>
      <c r="B282" s="206" t="s">
        <v>71</v>
      </c>
      <c r="C282" s="207">
        <v>2005</v>
      </c>
      <c r="D282" s="206" t="s">
        <v>1236</v>
      </c>
      <c r="E282" s="363">
        <v>2402</v>
      </c>
      <c r="F282" s="199">
        <v>896550</v>
      </c>
      <c r="G282" s="449" t="s">
        <v>1399</v>
      </c>
      <c r="H282" s="209">
        <v>558284.48</v>
      </c>
      <c r="I282" s="209"/>
      <c r="J282" s="166">
        <f>K282+L282</f>
        <v>558284.48</v>
      </c>
      <c r="K282" s="537">
        <v>558284.48</v>
      </c>
      <c r="L282" s="522">
        <v>0</v>
      </c>
      <c r="M282" s="371">
        <f>J282/H282</f>
        <v>1</v>
      </c>
      <c r="N282" s="537">
        <v>558284.48</v>
      </c>
      <c r="O282" s="522">
        <v>0</v>
      </c>
      <c r="P282" s="441">
        <f>N282/H282</f>
        <v>1</v>
      </c>
      <c r="Q282" s="290">
        <f>O282-L282</f>
        <v>0</v>
      </c>
      <c r="R282" s="747">
        <f>N282-K282</f>
        <v>0</v>
      </c>
      <c r="S282" s="747">
        <f>T282-J282</f>
        <v>0</v>
      </c>
      <c r="T282" s="164">
        <f>N282+O282</f>
        <v>558284.48</v>
      </c>
      <c r="U282" s="165">
        <f>+T282/H282</f>
        <v>1</v>
      </c>
      <c r="V282" s="166">
        <f>H282-T282</f>
        <v>0</v>
      </c>
      <c r="W282" s="574" t="s">
        <v>340</v>
      </c>
    </row>
    <row r="283" spans="1:23" s="454" customFormat="1" ht="18.95" hidden="1" customHeight="1">
      <c r="A283" s="322" t="s">
        <v>742</v>
      </c>
      <c r="B283" s="206" t="s">
        <v>60</v>
      </c>
      <c r="C283" s="207">
        <v>2005</v>
      </c>
      <c r="D283" s="206" t="s">
        <v>1008</v>
      </c>
      <c r="E283" s="363">
        <v>2403</v>
      </c>
      <c r="F283" s="199">
        <v>992403</v>
      </c>
      <c r="G283" s="449" t="s">
        <v>1399</v>
      </c>
      <c r="H283" s="209">
        <v>462875.74</v>
      </c>
      <c r="I283" s="209"/>
      <c r="J283" s="166">
        <f t="shared" si="96"/>
        <v>462875.74</v>
      </c>
      <c r="K283" s="537">
        <v>462875.74</v>
      </c>
      <c r="L283" s="522">
        <v>0</v>
      </c>
      <c r="M283" s="371">
        <f t="shared" si="97"/>
        <v>1</v>
      </c>
      <c r="N283" s="537">
        <v>462875.74</v>
      </c>
      <c r="O283" s="522">
        <v>0</v>
      </c>
      <c r="P283" s="441">
        <f t="shared" si="98"/>
        <v>1</v>
      </c>
      <c r="Q283" s="290">
        <f t="shared" si="99"/>
        <v>0</v>
      </c>
      <c r="R283" s="747">
        <f t="shared" si="100"/>
        <v>0</v>
      </c>
      <c r="S283" s="747">
        <f t="shared" si="101"/>
        <v>0</v>
      </c>
      <c r="T283" s="164">
        <f t="shared" si="102"/>
        <v>462875.74</v>
      </c>
      <c r="U283" s="165">
        <f t="shared" si="103"/>
        <v>1</v>
      </c>
      <c r="V283" s="166">
        <f t="shared" si="104"/>
        <v>0</v>
      </c>
      <c r="W283" s="454" t="s">
        <v>340</v>
      </c>
    </row>
    <row r="284" spans="1:23" s="454" customFormat="1" ht="18.95" hidden="1" customHeight="1">
      <c r="A284" s="322" t="s">
        <v>742</v>
      </c>
      <c r="B284" s="206" t="s">
        <v>271</v>
      </c>
      <c r="C284" s="207">
        <v>2005</v>
      </c>
      <c r="D284" s="206" t="s">
        <v>1009</v>
      </c>
      <c r="E284" s="363">
        <v>2404</v>
      </c>
      <c r="F284" s="199">
        <v>992404</v>
      </c>
      <c r="G284" s="449" t="s">
        <v>1399</v>
      </c>
      <c r="H284" s="209">
        <v>485661.75</v>
      </c>
      <c r="I284" s="209"/>
      <c r="J284" s="166">
        <f>K284+L284</f>
        <v>485661.75</v>
      </c>
      <c r="K284" s="537">
        <v>485661.75</v>
      </c>
      <c r="L284" s="522">
        <v>0</v>
      </c>
      <c r="M284" s="371">
        <f>J284/H284</f>
        <v>1</v>
      </c>
      <c r="N284" s="537">
        <v>485661.75</v>
      </c>
      <c r="O284" s="522">
        <v>0</v>
      </c>
      <c r="P284" s="441">
        <f>N284/H284</f>
        <v>1</v>
      </c>
      <c r="Q284" s="290">
        <f>O284-L284</f>
        <v>0</v>
      </c>
      <c r="R284" s="747">
        <f>N284-K284</f>
        <v>0</v>
      </c>
      <c r="S284" s="747">
        <f>T284-J284</f>
        <v>0</v>
      </c>
      <c r="T284" s="164">
        <f>N284+O284</f>
        <v>485661.75</v>
      </c>
      <c r="U284" s="165">
        <f>+T284/H284</f>
        <v>1</v>
      </c>
      <c r="V284" s="166">
        <f>H284-T284</f>
        <v>0</v>
      </c>
      <c r="W284" s="574" t="s">
        <v>340</v>
      </c>
    </row>
    <row r="285" spans="1:23" s="454" customFormat="1" ht="18.95" hidden="1" customHeight="1">
      <c r="A285" s="322" t="s">
        <v>1510</v>
      </c>
      <c r="B285" s="206" t="s">
        <v>1587</v>
      </c>
      <c r="C285" s="207">
        <v>2005</v>
      </c>
      <c r="D285" s="206" t="s">
        <v>1008</v>
      </c>
      <c r="E285" s="363">
        <v>2406</v>
      </c>
      <c r="F285" s="199">
        <v>871521</v>
      </c>
      <c r="G285" s="449" t="s">
        <v>1399</v>
      </c>
      <c r="H285" s="209">
        <v>538015.18000000005</v>
      </c>
      <c r="I285" s="209"/>
      <c r="J285" s="166">
        <f>K285+L285</f>
        <v>538015.18000000005</v>
      </c>
      <c r="K285" s="537">
        <v>538015.18000000005</v>
      </c>
      <c r="L285" s="522">
        <v>0</v>
      </c>
      <c r="M285" s="371">
        <f>J285/H285</f>
        <v>1</v>
      </c>
      <c r="N285" s="537">
        <v>538015.18000000005</v>
      </c>
      <c r="O285" s="522">
        <v>0</v>
      </c>
      <c r="P285" s="441">
        <f>N285/H285</f>
        <v>1</v>
      </c>
      <c r="Q285" s="290">
        <f>O285-L285</f>
        <v>0</v>
      </c>
      <c r="R285" s="747">
        <f>N285-K285</f>
        <v>0</v>
      </c>
      <c r="S285" s="747">
        <f>T285-J285</f>
        <v>0</v>
      </c>
      <c r="T285" s="164">
        <f>N285+O285</f>
        <v>538015.18000000005</v>
      </c>
      <c r="U285" s="165">
        <f>+T285/H285</f>
        <v>1</v>
      </c>
      <c r="V285" s="166">
        <f>H285-T285</f>
        <v>0</v>
      </c>
      <c r="W285" s="574" t="s">
        <v>340</v>
      </c>
    </row>
    <row r="286" spans="1:23" s="454" customFormat="1" ht="18.95" hidden="1" customHeight="1">
      <c r="A286" s="322" t="s">
        <v>1012</v>
      </c>
      <c r="B286" s="206" t="s">
        <v>1473</v>
      </c>
      <c r="C286" s="207">
        <v>2005</v>
      </c>
      <c r="D286" s="206" t="s">
        <v>1013</v>
      </c>
      <c r="E286" s="363">
        <v>2407</v>
      </c>
      <c r="F286" s="199">
        <v>839460</v>
      </c>
      <c r="G286" s="449" t="s">
        <v>1399</v>
      </c>
      <c r="H286" s="209">
        <v>485000</v>
      </c>
      <c r="I286" s="209"/>
      <c r="J286" s="166">
        <f t="shared" si="96"/>
        <v>485000</v>
      </c>
      <c r="K286" s="537">
        <v>485000</v>
      </c>
      <c r="L286" s="522">
        <v>0</v>
      </c>
      <c r="M286" s="371">
        <f t="shared" si="97"/>
        <v>1</v>
      </c>
      <c r="N286" s="537">
        <v>485000</v>
      </c>
      <c r="O286" s="522">
        <v>0</v>
      </c>
      <c r="P286" s="441">
        <f>N286/H286</f>
        <v>1</v>
      </c>
      <c r="Q286" s="290">
        <f t="shared" si="99"/>
        <v>0</v>
      </c>
      <c r="R286" s="747">
        <f t="shared" si="100"/>
        <v>0</v>
      </c>
      <c r="S286" s="747">
        <f t="shared" si="101"/>
        <v>0</v>
      </c>
      <c r="T286" s="164">
        <f t="shared" si="102"/>
        <v>485000</v>
      </c>
      <c r="U286" s="165">
        <f t="shared" si="103"/>
        <v>1</v>
      </c>
      <c r="V286" s="166">
        <f t="shared" si="104"/>
        <v>0</v>
      </c>
      <c r="W286" s="454" t="s">
        <v>340</v>
      </c>
    </row>
    <row r="287" spans="1:23" s="454" customFormat="1" ht="18.95" hidden="1" customHeight="1">
      <c r="A287" s="585" t="s">
        <v>720</v>
      </c>
      <c r="B287" s="206" t="s">
        <v>1485</v>
      </c>
      <c r="C287" s="207">
        <v>2005</v>
      </c>
      <c r="D287" s="206" t="s">
        <v>1008</v>
      </c>
      <c r="E287" s="363">
        <v>2408</v>
      </c>
      <c r="F287" s="199">
        <v>992408</v>
      </c>
      <c r="G287" s="449" t="s">
        <v>1399</v>
      </c>
      <c r="H287" s="209">
        <v>545000</v>
      </c>
      <c r="I287" s="209"/>
      <c r="J287" s="166">
        <f t="shared" ref="J287:J293" si="105">K287+L287</f>
        <v>545000</v>
      </c>
      <c r="K287" s="537">
        <v>545000</v>
      </c>
      <c r="L287" s="522">
        <v>0</v>
      </c>
      <c r="M287" s="371">
        <f t="shared" si="97"/>
        <v>1</v>
      </c>
      <c r="N287" s="537">
        <v>545000</v>
      </c>
      <c r="O287" s="522">
        <v>0</v>
      </c>
      <c r="P287" s="441">
        <f t="shared" ref="P287:P293" si="106">N287/H287</f>
        <v>1</v>
      </c>
      <c r="Q287" s="290">
        <f t="shared" ref="Q287:Q293" si="107">O287-L287</f>
        <v>0</v>
      </c>
      <c r="R287" s="747">
        <f t="shared" ref="R287:R293" si="108">N287-K287</f>
        <v>0</v>
      </c>
      <c r="S287" s="747">
        <f t="shared" si="101"/>
        <v>0</v>
      </c>
      <c r="T287" s="164">
        <f t="shared" ref="T287:T293" si="109">N287+O287</f>
        <v>545000</v>
      </c>
      <c r="U287" s="165">
        <f t="shared" si="103"/>
        <v>1</v>
      </c>
      <c r="V287" s="166">
        <f t="shared" si="104"/>
        <v>0</v>
      </c>
      <c r="W287" s="574" t="s">
        <v>340</v>
      </c>
    </row>
    <row r="288" spans="1:23" s="454" customFormat="1" ht="18.95" hidden="1" customHeight="1">
      <c r="A288" s="322" t="s">
        <v>922</v>
      </c>
      <c r="B288" s="206" t="s">
        <v>760</v>
      </c>
      <c r="C288" s="207">
        <v>2005</v>
      </c>
      <c r="D288" s="206" t="s">
        <v>1016</v>
      </c>
      <c r="E288" s="363">
        <v>2411</v>
      </c>
      <c r="F288" s="199">
        <v>100900</v>
      </c>
      <c r="G288" s="449" t="s">
        <v>1399</v>
      </c>
      <c r="H288" s="209">
        <v>545000</v>
      </c>
      <c r="I288" s="209"/>
      <c r="J288" s="166">
        <f t="shared" si="105"/>
        <v>545000</v>
      </c>
      <c r="K288" s="537">
        <v>545000</v>
      </c>
      <c r="L288" s="522">
        <v>0</v>
      </c>
      <c r="M288" s="371">
        <f>J288/H288</f>
        <v>1</v>
      </c>
      <c r="N288" s="537">
        <v>545000</v>
      </c>
      <c r="O288" s="522">
        <v>0</v>
      </c>
      <c r="P288" s="441">
        <f t="shared" si="106"/>
        <v>1</v>
      </c>
      <c r="Q288" s="290">
        <f t="shared" si="107"/>
        <v>0</v>
      </c>
      <c r="R288" s="747">
        <f t="shared" si="108"/>
        <v>0</v>
      </c>
      <c r="S288" s="747">
        <f>T288-J288</f>
        <v>0</v>
      </c>
      <c r="T288" s="164">
        <f t="shared" si="109"/>
        <v>545000</v>
      </c>
      <c r="U288" s="165">
        <f>+T288/H288</f>
        <v>1</v>
      </c>
      <c r="V288" s="166">
        <f>H288-T288</f>
        <v>0</v>
      </c>
      <c r="W288" s="574" t="s">
        <v>340</v>
      </c>
    </row>
    <row r="289" spans="1:23" s="454" customFormat="1" ht="18.95" hidden="1" customHeight="1">
      <c r="A289" s="322" t="s">
        <v>839</v>
      </c>
      <c r="B289" s="206" t="s">
        <v>1489</v>
      </c>
      <c r="C289" s="207">
        <v>2005</v>
      </c>
      <c r="D289" s="206" t="s">
        <v>1017</v>
      </c>
      <c r="E289" s="363">
        <v>2412</v>
      </c>
      <c r="F289" s="199">
        <v>710021</v>
      </c>
      <c r="G289" s="449" t="s">
        <v>1399</v>
      </c>
      <c r="H289" s="209">
        <v>400000</v>
      </c>
      <c r="I289" s="209"/>
      <c r="J289" s="166">
        <f t="shared" si="105"/>
        <v>400000</v>
      </c>
      <c r="K289" s="537">
        <v>400000</v>
      </c>
      <c r="L289" s="522">
        <v>0</v>
      </c>
      <c r="M289" s="371">
        <f t="shared" si="97"/>
        <v>1</v>
      </c>
      <c r="N289" s="537">
        <v>400000</v>
      </c>
      <c r="O289" s="522">
        <v>0</v>
      </c>
      <c r="P289" s="441">
        <f t="shared" si="106"/>
        <v>1</v>
      </c>
      <c r="Q289" s="290">
        <f t="shared" si="107"/>
        <v>0</v>
      </c>
      <c r="R289" s="747">
        <f t="shared" si="108"/>
        <v>0</v>
      </c>
      <c r="S289" s="747">
        <f t="shared" si="101"/>
        <v>0</v>
      </c>
      <c r="T289" s="164">
        <f t="shared" si="109"/>
        <v>400000</v>
      </c>
      <c r="U289" s="165">
        <f t="shared" si="103"/>
        <v>1</v>
      </c>
      <c r="V289" s="166">
        <f t="shared" si="104"/>
        <v>0</v>
      </c>
      <c r="W289" s="454" t="s">
        <v>340</v>
      </c>
    </row>
    <row r="290" spans="1:23" s="454" customFormat="1" ht="18.95" hidden="1" customHeight="1">
      <c r="A290" s="322" t="s">
        <v>1599</v>
      </c>
      <c r="B290" s="206" t="s">
        <v>71</v>
      </c>
      <c r="C290" s="207">
        <v>2005</v>
      </c>
      <c r="D290" s="206" t="s">
        <v>1013</v>
      </c>
      <c r="E290" s="363">
        <v>2413</v>
      </c>
      <c r="F290" s="199">
        <v>896560</v>
      </c>
      <c r="G290" s="449" t="s">
        <v>1399</v>
      </c>
      <c r="H290" s="209">
        <v>542753.43000000005</v>
      </c>
      <c r="I290" s="209"/>
      <c r="J290" s="166">
        <f>K290+L290</f>
        <v>542753.43000000005</v>
      </c>
      <c r="K290" s="537">
        <v>542753.43000000005</v>
      </c>
      <c r="L290" s="522">
        <v>0</v>
      </c>
      <c r="M290" s="371">
        <f>J290/H290</f>
        <v>1</v>
      </c>
      <c r="N290" s="537">
        <v>542753.43000000005</v>
      </c>
      <c r="O290" s="522">
        <v>0</v>
      </c>
      <c r="P290" s="441">
        <f>N290/H290</f>
        <v>1</v>
      </c>
      <c r="Q290" s="290">
        <f>O290-L290</f>
        <v>0</v>
      </c>
      <c r="R290" s="747">
        <f>N290-K290</f>
        <v>0</v>
      </c>
      <c r="S290" s="747">
        <f>T290-J290</f>
        <v>0</v>
      </c>
      <c r="T290" s="164">
        <f>N290+O290</f>
        <v>542753.43000000005</v>
      </c>
      <c r="U290" s="165">
        <f>+T290/H290</f>
        <v>1</v>
      </c>
      <c r="V290" s="166">
        <f>H290-T290</f>
        <v>0</v>
      </c>
      <c r="W290" s="454" t="s">
        <v>340</v>
      </c>
    </row>
    <row r="291" spans="1:23" s="454" customFormat="1" ht="18.95" hidden="1" customHeight="1">
      <c r="A291" s="322" t="s">
        <v>742</v>
      </c>
      <c r="B291" s="206" t="s">
        <v>60</v>
      </c>
      <c r="C291" s="207">
        <v>2005</v>
      </c>
      <c r="D291" s="206" t="s">
        <v>1018</v>
      </c>
      <c r="E291" s="363">
        <v>2414</v>
      </c>
      <c r="F291" s="199">
        <v>992414</v>
      </c>
      <c r="G291" s="449" t="s">
        <v>1399</v>
      </c>
      <c r="H291" s="209">
        <v>194692.54</v>
      </c>
      <c r="I291" s="209"/>
      <c r="J291" s="166">
        <f t="shared" si="105"/>
        <v>194692.54</v>
      </c>
      <c r="K291" s="537">
        <v>194692.54</v>
      </c>
      <c r="L291" s="522">
        <v>0</v>
      </c>
      <c r="M291" s="371">
        <f t="shared" si="97"/>
        <v>1</v>
      </c>
      <c r="N291" s="537">
        <v>194692.54</v>
      </c>
      <c r="O291" s="522">
        <v>0</v>
      </c>
      <c r="P291" s="441">
        <f t="shared" si="106"/>
        <v>1</v>
      </c>
      <c r="Q291" s="290">
        <f t="shared" si="107"/>
        <v>0</v>
      </c>
      <c r="R291" s="747">
        <f t="shared" si="108"/>
        <v>0</v>
      </c>
      <c r="S291" s="747">
        <f t="shared" si="101"/>
        <v>0</v>
      </c>
      <c r="T291" s="164">
        <f t="shared" si="109"/>
        <v>194692.54</v>
      </c>
      <c r="U291" s="165">
        <f t="shared" si="103"/>
        <v>1</v>
      </c>
      <c r="V291" s="166">
        <f t="shared" si="104"/>
        <v>0</v>
      </c>
      <c r="W291" s="574" t="s">
        <v>340</v>
      </c>
    </row>
    <row r="292" spans="1:23" s="454" customFormat="1" ht="18.95" hidden="1" customHeight="1">
      <c r="A292" s="322" t="s">
        <v>553</v>
      </c>
      <c r="B292" s="206" t="s">
        <v>1433</v>
      </c>
      <c r="C292" s="207">
        <v>2005</v>
      </c>
      <c r="D292" s="206" t="s">
        <v>1019</v>
      </c>
      <c r="E292" s="363">
        <v>2415</v>
      </c>
      <c r="F292" s="199">
        <v>992415</v>
      </c>
      <c r="G292" s="449" t="s">
        <v>1399</v>
      </c>
      <c r="H292" s="209">
        <v>632236.91</v>
      </c>
      <c r="I292" s="209"/>
      <c r="J292" s="166">
        <f t="shared" si="105"/>
        <v>632236.91</v>
      </c>
      <c r="K292" s="537">
        <v>632236.91</v>
      </c>
      <c r="L292" s="522">
        <v>0</v>
      </c>
      <c r="M292" s="371">
        <f t="shared" si="97"/>
        <v>1</v>
      </c>
      <c r="N292" s="537">
        <v>632236.91</v>
      </c>
      <c r="O292" s="522">
        <v>0</v>
      </c>
      <c r="P292" s="441">
        <f t="shared" si="106"/>
        <v>1</v>
      </c>
      <c r="Q292" s="290">
        <f t="shared" si="107"/>
        <v>0</v>
      </c>
      <c r="R292" s="747">
        <f t="shared" si="108"/>
        <v>0</v>
      </c>
      <c r="S292" s="747">
        <f t="shared" si="101"/>
        <v>0</v>
      </c>
      <c r="T292" s="164">
        <f t="shared" si="109"/>
        <v>632236.91</v>
      </c>
      <c r="U292" s="165">
        <f t="shared" si="103"/>
        <v>1</v>
      </c>
      <c r="V292" s="166">
        <f t="shared" si="104"/>
        <v>0</v>
      </c>
      <c r="W292" s="454" t="s">
        <v>340</v>
      </c>
    </row>
    <row r="293" spans="1:23" s="454" customFormat="1" ht="18.95" hidden="1" customHeight="1">
      <c r="A293" s="322" t="s">
        <v>1501</v>
      </c>
      <c r="B293" s="206" t="s">
        <v>1427</v>
      </c>
      <c r="C293" s="207">
        <v>2005</v>
      </c>
      <c r="D293" s="206" t="s">
        <v>1021</v>
      </c>
      <c r="E293" s="363">
        <v>2416</v>
      </c>
      <c r="F293" s="199">
        <v>992416</v>
      </c>
      <c r="G293" s="449" t="s">
        <v>1399</v>
      </c>
      <c r="H293" s="209">
        <v>536801.56999999995</v>
      </c>
      <c r="I293" s="209"/>
      <c r="J293" s="166">
        <f t="shared" si="105"/>
        <v>536801.56999999995</v>
      </c>
      <c r="K293" s="537">
        <v>536801.56999999995</v>
      </c>
      <c r="L293" s="522">
        <v>0</v>
      </c>
      <c r="M293" s="371">
        <f t="shared" si="97"/>
        <v>1</v>
      </c>
      <c r="N293" s="537">
        <v>536801.56999999995</v>
      </c>
      <c r="O293" s="522">
        <v>0</v>
      </c>
      <c r="P293" s="441">
        <f t="shared" si="106"/>
        <v>1</v>
      </c>
      <c r="Q293" s="290">
        <f t="shared" si="107"/>
        <v>0</v>
      </c>
      <c r="R293" s="747">
        <f t="shared" si="108"/>
        <v>0</v>
      </c>
      <c r="S293" s="747">
        <f t="shared" si="101"/>
        <v>0</v>
      </c>
      <c r="T293" s="164">
        <f t="shared" si="109"/>
        <v>536801.56999999995</v>
      </c>
      <c r="U293" s="165">
        <f t="shared" si="103"/>
        <v>1</v>
      </c>
      <c r="V293" s="166">
        <f t="shared" si="104"/>
        <v>0</v>
      </c>
      <c r="W293" s="574" t="s">
        <v>340</v>
      </c>
    </row>
    <row r="294" spans="1:23" s="454" customFormat="1" ht="18.95" hidden="1" customHeight="1">
      <c r="A294" s="322" t="s">
        <v>630</v>
      </c>
      <c r="B294" s="206" t="s">
        <v>1438</v>
      </c>
      <c r="C294" s="207">
        <v>2005</v>
      </c>
      <c r="D294" s="206" t="s">
        <v>1022</v>
      </c>
      <c r="E294" s="363">
        <v>2417</v>
      </c>
      <c r="F294" s="199">
        <v>181360</v>
      </c>
      <c r="G294" s="449" t="s">
        <v>1399</v>
      </c>
      <c r="H294" s="209">
        <v>125000</v>
      </c>
      <c r="I294" s="209"/>
      <c r="J294" s="166">
        <f t="shared" ref="J294:J311" si="110">K294+L294</f>
        <v>125000</v>
      </c>
      <c r="K294" s="537">
        <v>125000</v>
      </c>
      <c r="L294" s="522">
        <v>0</v>
      </c>
      <c r="M294" s="371">
        <f t="shared" si="97"/>
        <v>1</v>
      </c>
      <c r="N294" s="537">
        <v>125000</v>
      </c>
      <c r="O294" s="522">
        <v>0</v>
      </c>
      <c r="P294" s="441">
        <f t="shared" ref="P294:P342" si="111">N294/H294</f>
        <v>1</v>
      </c>
      <c r="Q294" s="290">
        <f t="shared" ref="Q294:Q311" si="112">O294-L294</f>
        <v>0</v>
      </c>
      <c r="R294" s="747">
        <f t="shared" ref="R294:R311" si="113">N294-K294</f>
        <v>0</v>
      </c>
      <c r="S294" s="747">
        <f t="shared" si="101"/>
        <v>0</v>
      </c>
      <c r="T294" s="164">
        <f t="shared" ref="T294:T311" si="114">N294+O294</f>
        <v>125000</v>
      </c>
      <c r="U294" s="165">
        <f t="shared" si="103"/>
        <v>1</v>
      </c>
      <c r="V294" s="166">
        <f t="shared" si="104"/>
        <v>0</v>
      </c>
      <c r="W294" s="454" t="s">
        <v>340</v>
      </c>
    </row>
    <row r="295" spans="1:23" s="454" customFormat="1" ht="18.95" hidden="1" customHeight="1">
      <c r="A295" s="322" t="s">
        <v>1012</v>
      </c>
      <c r="B295" s="206" t="s">
        <v>1023</v>
      </c>
      <c r="C295" s="207">
        <v>2005</v>
      </c>
      <c r="D295" s="206" t="s">
        <v>1024</v>
      </c>
      <c r="E295" s="363">
        <v>2418</v>
      </c>
      <c r="F295" s="199">
        <v>839450</v>
      </c>
      <c r="G295" s="449" t="s">
        <v>1399</v>
      </c>
      <c r="H295" s="209">
        <v>500000</v>
      </c>
      <c r="I295" s="209"/>
      <c r="J295" s="166">
        <f t="shared" si="110"/>
        <v>500000</v>
      </c>
      <c r="K295" s="537">
        <v>500000</v>
      </c>
      <c r="L295" s="522">
        <v>0</v>
      </c>
      <c r="M295" s="371">
        <f t="shared" si="97"/>
        <v>1</v>
      </c>
      <c r="N295" s="537">
        <v>500000</v>
      </c>
      <c r="O295" s="522">
        <v>0</v>
      </c>
      <c r="P295" s="441">
        <f t="shared" si="111"/>
        <v>1</v>
      </c>
      <c r="Q295" s="290">
        <f t="shared" si="112"/>
        <v>0</v>
      </c>
      <c r="R295" s="747">
        <f t="shared" si="113"/>
        <v>0</v>
      </c>
      <c r="S295" s="747">
        <f t="shared" si="101"/>
        <v>0</v>
      </c>
      <c r="T295" s="164">
        <f t="shared" si="114"/>
        <v>500000</v>
      </c>
      <c r="U295" s="165">
        <f t="shared" si="103"/>
        <v>1</v>
      </c>
      <c r="V295" s="166">
        <f t="shared" si="104"/>
        <v>0</v>
      </c>
      <c r="W295" s="454" t="s">
        <v>340</v>
      </c>
    </row>
    <row r="296" spans="1:23" s="454" customFormat="1" ht="18.95" hidden="1" customHeight="1">
      <c r="A296" s="322" t="s">
        <v>1025</v>
      </c>
      <c r="B296" s="206" t="s">
        <v>1419</v>
      </c>
      <c r="C296" s="207">
        <v>2005</v>
      </c>
      <c r="D296" s="206" t="s">
        <v>1026</v>
      </c>
      <c r="E296" s="363">
        <v>2419</v>
      </c>
      <c r="F296" s="199">
        <v>871750</v>
      </c>
      <c r="G296" s="449" t="s">
        <v>1399</v>
      </c>
      <c r="H296" s="209">
        <v>100000</v>
      </c>
      <c r="I296" s="209"/>
      <c r="J296" s="166">
        <f>K296+L296</f>
        <v>100000</v>
      </c>
      <c r="K296" s="537">
        <v>100000</v>
      </c>
      <c r="L296" s="522">
        <v>0</v>
      </c>
      <c r="M296" s="371">
        <f>J296/H296</f>
        <v>1</v>
      </c>
      <c r="N296" s="537">
        <v>100000</v>
      </c>
      <c r="O296" s="522">
        <v>0</v>
      </c>
      <c r="P296" s="441">
        <f>N296/H296</f>
        <v>1</v>
      </c>
      <c r="Q296" s="290">
        <f>O296-L296</f>
        <v>0</v>
      </c>
      <c r="R296" s="747">
        <f>N296-K296</f>
        <v>0</v>
      </c>
      <c r="S296" s="747">
        <f>T296-J296</f>
        <v>0</v>
      </c>
      <c r="T296" s="164">
        <f>N296+O296</f>
        <v>100000</v>
      </c>
      <c r="U296" s="165">
        <f>+T296/H296</f>
        <v>1</v>
      </c>
      <c r="V296" s="166">
        <f>H296-T296</f>
        <v>0</v>
      </c>
      <c r="W296" s="574" t="s">
        <v>340</v>
      </c>
    </row>
    <row r="297" spans="1:23" s="454" customFormat="1" ht="18.95" hidden="1" customHeight="1">
      <c r="A297" s="322" t="s">
        <v>1421</v>
      </c>
      <c r="B297" s="206" t="s">
        <v>612</v>
      </c>
      <c r="C297" s="207">
        <v>2005</v>
      </c>
      <c r="D297" s="206" t="s">
        <v>1028</v>
      </c>
      <c r="E297" s="363">
        <v>2420</v>
      </c>
      <c r="F297" s="199">
        <v>602421</v>
      </c>
      <c r="G297" s="449" t="s">
        <v>1399</v>
      </c>
      <c r="H297" s="209">
        <v>300477.46999999997</v>
      </c>
      <c r="I297" s="209"/>
      <c r="J297" s="166">
        <f t="shared" si="110"/>
        <v>300477.46999999997</v>
      </c>
      <c r="K297" s="537">
        <v>300477.46999999997</v>
      </c>
      <c r="L297" s="522">
        <v>0</v>
      </c>
      <c r="M297" s="371">
        <f t="shared" si="97"/>
        <v>1</v>
      </c>
      <c r="N297" s="537">
        <v>300477.46999999997</v>
      </c>
      <c r="O297" s="522">
        <v>0</v>
      </c>
      <c r="P297" s="441">
        <f t="shared" si="111"/>
        <v>1</v>
      </c>
      <c r="Q297" s="290">
        <f t="shared" si="112"/>
        <v>0</v>
      </c>
      <c r="R297" s="747">
        <f t="shared" si="113"/>
        <v>0</v>
      </c>
      <c r="S297" s="747">
        <f t="shared" si="101"/>
        <v>0</v>
      </c>
      <c r="T297" s="164">
        <f t="shared" si="114"/>
        <v>300477.46999999997</v>
      </c>
      <c r="U297" s="165">
        <f t="shared" si="103"/>
        <v>1</v>
      </c>
      <c r="V297" s="166">
        <f t="shared" si="104"/>
        <v>0</v>
      </c>
      <c r="W297" s="574" t="s">
        <v>340</v>
      </c>
    </row>
    <row r="298" spans="1:23" s="454" customFormat="1" ht="18.95" hidden="1" customHeight="1">
      <c r="A298" s="322" t="s">
        <v>1510</v>
      </c>
      <c r="B298" s="206" t="s">
        <v>1587</v>
      </c>
      <c r="C298" s="207">
        <v>2005</v>
      </c>
      <c r="D298" s="206" t="s">
        <v>1028</v>
      </c>
      <c r="E298" s="363">
        <v>2421</v>
      </c>
      <c r="F298" s="199">
        <v>871523</v>
      </c>
      <c r="G298" s="449" t="s">
        <v>1399</v>
      </c>
      <c r="H298" s="209">
        <v>100000</v>
      </c>
      <c r="I298" s="209"/>
      <c r="J298" s="166">
        <f t="shared" si="110"/>
        <v>100000</v>
      </c>
      <c r="K298" s="537">
        <v>100000</v>
      </c>
      <c r="L298" s="522">
        <v>0</v>
      </c>
      <c r="M298" s="371">
        <f t="shared" si="97"/>
        <v>1</v>
      </c>
      <c r="N298" s="537">
        <v>100000</v>
      </c>
      <c r="O298" s="522">
        <v>0</v>
      </c>
      <c r="P298" s="441">
        <f t="shared" si="111"/>
        <v>1</v>
      </c>
      <c r="Q298" s="290">
        <f t="shared" si="112"/>
        <v>0</v>
      </c>
      <c r="R298" s="747">
        <f t="shared" si="113"/>
        <v>0</v>
      </c>
      <c r="S298" s="747">
        <f t="shared" si="101"/>
        <v>0</v>
      </c>
      <c r="T298" s="164">
        <f t="shared" si="114"/>
        <v>100000</v>
      </c>
      <c r="U298" s="165">
        <f t="shared" si="103"/>
        <v>1</v>
      </c>
      <c r="V298" s="166">
        <f t="shared" si="104"/>
        <v>0</v>
      </c>
      <c r="W298" s="454" t="s">
        <v>340</v>
      </c>
    </row>
    <row r="299" spans="1:23" s="454" customFormat="1" ht="18.95" hidden="1" customHeight="1">
      <c r="A299" s="322" t="s">
        <v>1029</v>
      </c>
      <c r="B299" s="206" t="s">
        <v>1597</v>
      </c>
      <c r="C299" s="207">
        <v>2005</v>
      </c>
      <c r="D299" s="206" t="s">
        <v>1028</v>
      </c>
      <c r="E299" s="363">
        <v>2422</v>
      </c>
      <c r="F299" s="199">
        <v>210268</v>
      </c>
      <c r="G299" s="449" t="s">
        <v>1399</v>
      </c>
      <c r="H299" s="209">
        <v>140098.4</v>
      </c>
      <c r="I299" s="209"/>
      <c r="J299" s="166">
        <f t="shared" si="110"/>
        <v>140098.4</v>
      </c>
      <c r="K299" s="537">
        <v>140098.4</v>
      </c>
      <c r="L299" s="522">
        <v>0</v>
      </c>
      <c r="M299" s="371">
        <f t="shared" si="97"/>
        <v>1</v>
      </c>
      <c r="N299" s="537">
        <v>140098.4</v>
      </c>
      <c r="O299" s="522">
        <v>0</v>
      </c>
      <c r="P299" s="441">
        <f t="shared" si="111"/>
        <v>1</v>
      </c>
      <c r="Q299" s="290">
        <f t="shared" si="112"/>
        <v>0</v>
      </c>
      <c r="R299" s="747">
        <f t="shared" si="113"/>
        <v>0</v>
      </c>
      <c r="S299" s="747">
        <f t="shared" si="101"/>
        <v>0</v>
      </c>
      <c r="T299" s="164">
        <f t="shared" si="114"/>
        <v>140098.4</v>
      </c>
      <c r="U299" s="165">
        <f t="shared" si="103"/>
        <v>1</v>
      </c>
      <c r="V299" s="166">
        <f t="shared" si="104"/>
        <v>0</v>
      </c>
      <c r="W299" s="454" t="s">
        <v>340</v>
      </c>
    </row>
    <row r="300" spans="1:23" s="454" customFormat="1" ht="18.95" hidden="1" customHeight="1">
      <c r="A300" s="322" t="s">
        <v>1029</v>
      </c>
      <c r="B300" s="206" t="s">
        <v>791</v>
      </c>
      <c r="C300" s="207">
        <v>2005</v>
      </c>
      <c r="D300" s="206" t="s">
        <v>1028</v>
      </c>
      <c r="E300" s="363">
        <v>2423</v>
      </c>
      <c r="F300" s="199">
        <v>210266</v>
      </c>
      <c r="G300" s="449" t="s">
        <v>1399</v>
      </c>
      <c r="H300" s="209">
        <v>124901.09</v>
      </c>
      <c r="I300" s="209"/>
      <c r="J300" s="166">
        <f t="shared" si="110"/>
        <v>124901.09</v>
      </c>
      <c r="K300" s="537">
        <v>124901.09</v>
      </c>
      <c r="L300" s="522">
        <v>0</v>
      </c>
      <c r="M300" s="371">
        <f t="shared" si="97"/>
        <v>1</v>
      </c>
      <c r="N300" s="537">
        <v>124901.09</v>
      </c>
      <c r="O300" s="522">
        <v>0</v>
      </c>
      <c r="P300" s="441">
        <f t="shared" si="111"/>
        <v>1</v>
      </c>
      <c r="Q300" s="290">
        <f t="shared" si="112"/>
        <v>0</v>
      </c>
      <c r="R300" s="747">
        <f t="shared" si="113"/>
        <v>0</v>
      </c>
      <c r="S300" s="747">
        <f t="shared" si="101"/>
        <v>0</v>
      </c>
      <c r="T300" s="164">
        <f t="shared" si="114"/>
        <v>124901.09</v>
      </c>
      <c r="U300" s="165">
        <f t="shared" si="103"/>
        <v>1</v>
      </c>
      <c r="V300" s="166">
        <f t="shared" si="104"/>
        <v>0</v>
      </c>
      <c r="W300" s="454" t="s">
        <v>340</v>
      </c>
    </row>
    <row r="301" spans="1:23" s="454" customFormat="1" ht="18.95" hidden="1" customHeight="1">
      <c r="A301" s="322" t="s">
        <v>1404</v>
      </c>
      <c r="B301" s="206" t="s">
        <v>1405</v>
      </c>
      <c r="C301" s="207">
        <v>2005</v>
      </c>
      <c r="D301" s="206" t="s">
        <v>1028</v>
      </c>
      <c r="E301" s="363">
        <v>2424</v>
      </c>
      <c r="F301" s="199">
        <v>760022</v>
      </c>
      <c r="G301" s="449" t="s">
        <v>1399</v>
      </c>
      <c r="H301" s="209">
        <v>200000</v>
      </c>
      <c r="I301" s="209"/>
      <c r="J301" s="166">
        <f t="shared" si="110"/>
        <v>200000</v>
      </c>
      <c r="K301" s="537">
        <v>200000</v>
      </c>
      <c r="L301" s="522">
        <v>0</v>
      </c>
      <c r="M301" s="371">
        <f t="shared" si="97"/>
        <v>1</v>
      </c>
      <c r="N301" s="537">
        <v>200000</v>
      </c>
      <c r="O301" s="522">
        <v>0</v>
      </c>
      <c r="P301" s="441">
        <f t="shared" si="111"/>
        <v>1</v>
      </c>
      <c r="Q301" s="290">
        <f t="shared" si="112"/>
        <v>0</v>
      </c>
      <c r="R301" s="747">
        <f t="shared" si="113"/>
        <v>0</v>
      </c>
      <c r="S301" s="747">
        <f t="shared" si="101"/>
        <v>0</v>
      </c>
      <c r="T301" s="164">
        <f t="shared" si="114"/>
        <v>200000</v>
      </c>
      <c r="U301" s="165">
        <f t="shared" si="103"/>
        <v>1</v>
      </c>
      <c r="V301" s="166">
        <f t="shared" si="104"/>
        <v>0</v>
      </c>
      <c r="W301" s="454" t="s">
        <v>340</v>
      </c>
    </row>
    <row r="302" spans="1:23" s="454" customFormat="1" ht="18.95" hidden="1" customHeight="1">
      <c r="A302" s="322" t="s">
        <v>922</v>
      </c>
      <c r="B302" s="206" t="s">
        <v>1435</v>
      </c>
      <c r="C302" s="207">
        <v>2005</v>
      </c>
      <c r="D302" s="206" t="s">
        <v>1028</v>
      </c>
      <c r="E302" s="363">
        <v>2425</v>
      </c>
      <c r="F302" s="199">
        <v>100901</v>
      </c>
      <c r="G302" s="449" t="s">
        <v>1399</v>
      </c>
      <c r="H302" s="209">
        <v>135000</v>
      </c>
      <c r="I302" s="209"/>
      <c r="J302" s="166">
        <f t="shared" si="110"/>
        <v>135000</v>
      </c>
      <c r="K302" s="537">
        <v>135000</v>
      </c>
      <c r="L302" s="522">
        <v>0</v>
      </c>
      <c r="M302" s="371">
        <f>J302/H302</f>
        <v>1</v>
      </c>
      <c r="N302" s="537">
        <v>135000</v>
      </c>
      <c r="O302" s="522">
        <v>0</v>
      </c>
      <c r="P302" s="441">
        <f t="shared" si="111"/>
        <v>1</v>
      </c>
      <c r="Q302" s="290">
        <f t="shared" si="112"/>
        <v>0</v>
      </c>
      <c r="R302" s="747">
        <f t="shared" si="113"/>
        <v>0</v>
      </c>
      <c r="S302" s="747">
        <f>T302-J302</f>
        <v>0</v>
      </c>
      <c r="T302" s="164">
        <f t="shared" si="114"/>
        <v>135000</v>
      </c>
      <c r="U302" s="165">
        <f>+T302/H302</f>
        <v>1</v>
      </c>
      <c r="V302" s="166">
        <f>H302-T302</f>
        <v>0</v>
      </c>
      <c r="W302" s="574" t="s">
        <v>340</v>
      </c>
    </row>
    <row r="303" spans="1:23" s="454" customFormat="1" ht="18.95" hidden="1" customHeight="1">
      <c r="A303" s="322" t="s">
        <v>1545</v>
      </c>
      <c r="B303" s="206" t="s">
        <v>1546</v>
      </c>
      <c r="C303" s="207">
        <v>2005</v>
      </c>
      <c r="D303" s="206" t="s">
        <v>1030</v>
      </c>
      <c r="E303" s="363">
        <v>2426</v>
      </c>
      <c r="F303" s="199">
        <v>171026</v>
      </c>
      <c r="G303" s="449" t="s">
        <v>1399</v>
      </c>
      <c r="H303" s="209">
        <v>22500</v>
      </c>
      <c r="I303" s="209"/>
      <c r="J303" s="166">
        <f t="shared" si="110"/>
        <v>22500</v>
      </c>
      <c r="K303" s="537">
        <v>22500</v>
      </c>
      <c r="L303" s="522">
        <v>0</v>
      </c>
      <c r="M303" s="371">
        <f t="shared" si="97"/>
        <v>1</v>
      </c>
      <c r="N303" s="537">
        <v>22500</v>
      </c>
      <c r="O303" s="522">
        <v>0</v>
      </c>
      <c r="P303" s="441">
        <f t="shared" si="111"/>
        <v>1</v>
      </c>
      <c r="Q303" s="290">
        <f t="shared" si="112"/>
        <v>0</v>
      </c>
      <c r="R303" s="747">
        <f t="shared" si="113"/>
        <v>0</v>
      </c>
      <c r="S303" s="747">
        <f t="shared" si="101"/>
        <v>0</v>
      </c>
      <c r="T303" s="164">
        <f t="shared" si="114"/>
        <v>22500</v>
      </c>
      <c r="U303" s="165">
        <f t="shared" si="103"/>
        <v>1</v>
      </c>
      <c r="V303" s="166">
        <f t="shared" si="104"/>
        <v>0</v>
      </c>
      <c r="W303" s="454" t="s">
        <v>340</v>
      </c>
    </row>
    <row r="304" spans="1:23" s="454" customFormat="1" ht="18.95" hidden="1" customHeight="1">
      <c r="A304" s="322" t="s">
        <v>1444</v>
      </c>
      <c r="B304" s="206" t="s">
        <v>1445</v>
      </c>
      <c r="C304" s="207">
        <v>2005</v>
      </c>
      <c r="D304" s="206" t="s">
        <v>1031</v>
      </c>
      <c r="E304" s="363">
        <v>2427</v>
      </c>
      <c r="F304" s="199">
        <v>992427</v>
      </c>
      <c r="G304" s="449" t="s">
        <v>1399</v>
      </c>
      <c r="H304" s="209">
        <v>61441.53</v>
      </c>
      <c r="I304" s="209"/>
      <c r="J304" s="166">
        <f t="shared" si="110"/>
        <v>61441.53</v>
      </c>
      <c r="K304" s="537">
        <v>61441.53</v>
      </c>
      <c r="L304" s="522">
        <v>0</v>
      </c>
      <c r="M304" s="371">
        <f t="shared" si="97"/>
        <v>1</v>
      </c>
      <c r="N304" s="537">
        <v>61441.53</v>
      </c>
      <c r="O304" s="522">
        <v>0</v>
      </c>
      <c r="P304" s="441">
        <f t="shared" si="111"/>
        <v>1</v>
      </c>
      <c r="Q304" s="290">
        <f t="shared" si="112"/>
        <v>0</v>
      </c>
      <c r="R304" s="747">
        <f t="shared" si="113"/>
        <v>0</v>
      </c>
      <c r="S304" s="747">
        <f t="shared" si="101"/>
        <v>0</v>
      </c>
      <c r="T304" s="164">
        <f t="shared" si="114"/>
        <v>61441.53</v>
      </c>
      <c r="U304" s="165">
        <f t="shared" si="103"/>
        <v>1</v>
      </c>
      <c r="V304" s="166">
        <f t="shared" si="104"/>
        <v>0</v>
      </c>
      <c r="W304" s="574" t="s">
        <v>340</v>
      </c>
    </row>
    <row r="305" spans="1:23" s="454" customFormat="1" ht="18.95" hidden="1" customHeight="1">
      <c r="A305" s="322" t="s">
        <v>1449</v>
      </c>
      <c r="B305" s="206" t="s">
        <v>575</v>
      </c>
      <c r="C305" s="207">
        <v>2005</v>
      </c>
      <c r="D305" s="206" t="s">
        <v>1032</v>
      </c>
      <c r="E305" s="363">
        <v>2428</v>
      </c>
      <c r="F305" s="199">
        <v>871201</v>
      </c>
      <c r="G305" s="449" t="s">
        <v>1399</v>
      </c>
      <c r="H305" s="209">
        <v>45000</v>
      </c>
      <c r="I305" s="209"/>
      <c r="J305" s="166">
        <f t="shared" si="110"/>
        <v>45000</v>
      </c>
      <c r="K305" s="537">
        <v>45000</v>
      </c>
      <c r="L305" s="522">
        <v>0</v>
      </c>
      <c r="M305" s="371">
        <f t="shared" si="97"/>
        <v>1</v>
      </c>
      <c r="N305" s="537">
        <v>45000</v>
      </c>
      <c r="O305" s="522">
        <v>0</v>
      </c>
      <c r="P305" s="441">
        <f t="shared" si="111"/>
        <v>1</v>
      </c>
      <c r="Q305" s="290">
        <f t="shared" si="112"/>
        <v>0</v>
      </c>
      <c r="R305" s="747">
        <f t="shared" si="113"/>
        <v>0</v>
      </c>
      <c r="S305" s="747">
        <f t="shared" si="101"/>
        <v>0</v>
      </c>
      <c r="T305" s="164">
        <f t="shared" si="114"/>
        <v>45000</v>
      </c>
      <c r="U305" s="165">
        <f t="shared" si="103"/>
        <v>1</v>
      </c>
      <c r="V305" s="166">
        <f t="shared" si="104"/>
        <v>0</v>
      </c>
      <c r="W305" s="454" t="s">
        <v>340</v>
      </c>
    </row>
    <row r="306" spans="1:23" s="454" customFormat="1" ht="18.95" hidden="1" customHeight="1">
      <c r="A306" s="322" t="s">
        <v>983</v>
      </c>
      <c r="B306" s="206" t="s">
        <v>300</v>
      </c>
      <c r="C306" s="207">
        <v>2005</v>
      </c>
      <c r="D306" s="206" t="s">
        <v>1036</v>
      </c>
      <c r="E306" s="363">
        <v>2430</v>
      </c>
      <c r="F306" s="199">
        <v>600930</v>
      </c>
      <c r="G306" s="449" t="s">
        <v>1399</v>
      </c>
      <c r="H306" s="209">
        <v>114000</v>
      </c>
      <c r="I306" s="209"/>
      <c r="J306" s="166">
        <f t="shared" si="110"/>
        <v>114000</v>
      </c>
      <c r="K306" s="537">
        <v>114000</v>
      </c>
      <c r="L306" s="522">
        <v>0</v>
      </c>
      <c r="M306" s="371">
        <f t="shared" si="97"/>
        <v>1</v>
      </c>
      <c r="N306" s="537">
        <v>114000</v>
      </c>
      <c r="O306" s="522">
        <v>0</v>
      </c>
      <c r="P306" s="441">
        <f t="shared" si="111"/>
        <v>1</v>
      </c>
      <c r="Q306" s="290">
        <f t="shared" si="112"/>
        <v>0</v>
      </c>
      <c r="R306" s="747">
        <f t="shared" si="113"/>
        <v>0</v>
      </c>
      <c r="S306" s="747">
        <f t="shared" si="101"/>
        <v>0</v>
      </c>
      <c r="T306" s="164">
        <f t="shared" si="114"/>
        <v>114000</v>
      </c>
      <c r="U306" s="165">
        <f t="shared" si="103"/>
        <v>1</v>
      </c>
      <c r="V306" s="166">
        <f t="shared" si="104"/>
        <v>0</v>
      </c>
      <c r="W306" s="454" t="s">
        <v>340</v>
      </c>
    </row>
    <row r="307" spans="1:23" s="454" customFormat="1" ht="18.95" hidden="1" customHeight="1">
      <c r="A307" s="322" t="s">
        <v>742</v>
      </c>
      <c r="B307" s="206" t="s">
        <v>271</v>
      </c>
      <c r="C307" s="207">
        <v>2005</v>
      </c>
      <c r="D307" s="206" t="s">
        <v>1037</v>
      </c>
      <c r="E307" s="363">
        <v>2431</v>
      </c>
      <c r="F307" s="199">
        <v>992431</v>
      </c>
      <c r="G307" s="449" t="s">
        <v>1399</v>
      </c>
      <c r="H307" s="209">
        <v>179050.3</v>
      </c>
      <c r="I307" s="209"/>
      <c r="J307" s="166">
        <f t="shared" si="110"/>
        <v>179050.3</v>
      </c>
      <c r="K307" s="537">
        <v>179050.3</v>
      </c>
      <c r="L307" s="522">
        <v>0</v>
      </c>
      <c r="M307" s="371">
        <f>J307/H307</f>
        <v>1</v>
      </c>
      <c r="N307" s="537">
        <v>179050.3</v>
      </c>
      <c r="O307" s="522">
        <v>0</v>
      </c>
      <c r="P307" s="441">
        <f t="shared" si="111"/>
        <v>1</v>
      </c>
      <c r="Q307" s="290">
        <f t="shared" si="112"/>
        <v>0</v>
      </c>
      <c r="R307" s="747">
        <f t="shared" si="113"/>
        <v>0</v>
      </c>
      <c r="S307" s="747">
        <f>T307-J307</f>
        <v>0</v>
      </c>
      <c r="T307" s="164">
        <f t="shared" si="114"/>
        <v>179050.3</v>
      </c>
      <c r="U307" s="165">
        <f>+T307/H307</f>
        <v>1</v>
      </c>
      <c r="V307" s="166">
        <f>H307-T307</f>
        <v>0</v>
      </c>
      <c r="W307" s="574" t="s">
        <v>340</v>
      </c>
    </row>
    <row r="308" spans="1:23" s="454" customFormat="1" ht="18.95" hidden="1" customHeight="1">
      <c r="A308" s="322" t="s">
        <v>553</v>
      </c>
      <c r="B308" s="206" t="s">
        <v>1433</v>
      </c>
      <c r="C308" s="207">
        <v>2005</v>
      </c>
      <c r="D308" s="206" t="s">
        <v>1038</v>
      </c>
      <c r="E308" s="363">
        <v>2432</v>
      </c>
      <c r="F308" s="199">
        <v>992432</v>
      </c>
      <c r="G308" s="449" t="s">
        <v>1399</v>
      </c>
      <c r="H308" s="209">
        <v>45000</v>
      </c>
      <c r="I308" s="209"/>
      <c r="J308" s="166">
        <f t="shared" si="110"/>
        <v>45000</v>
      </c>
      <c r="K308" s="537">
        <v>45000</v>
      </c>
      <c r="L308" s="522">
        <v>0</v>
      </c>
      <c r="M308" s="371">
        <f t="shared" si="97"/>
        <v>1</v>
      </c>
      <c r="N308" s="537">
        <v>45000</v>
      </c>
      <c r="O308" s="522">
        <v>0</v>
      </c>
      <c r="P308" s="441">
        <f t="shared" si="111"/>
        <v>1</v>
      </c>
      <c r="Q308" s="290">
        <f t="shared" si="112"/>
        <v>0</v>
      </c>
      <c r="R308" s="747">
        <f t="shared" si="113"/>
        <v>0</v>
      </c>
      <c r="S308" s="747">
        <f t="shared" si="101"/>
        <v>0</v>
      </c>
      <c r="T308" s="164">
        <f t="shared" si="114"/>
        <v>45000</v>
      </c>
      <c r="U308" s="165">
        <f t="shared" si="103"/>
        <v>1</v>
      </c>
      <c r="V308" s="166">
        <f t="shared" si="104"/>
        <v>0</v>
      </c>
      <c r="W308" s="454" t="s">
        <v>340</v>
      </c>
    </row>
    <row r="309" spans="1:23" s="454" customFormat="1" ht="18.95" hidden="1" customHeight="1">
      <c r="A309" s="322" t="s">
        <v>1501</v>
      </c>
      <c r="B309" s="206" t="s">
        <v>1427</v>
      </c>
      <c r="C309" s="207">
        <v>2005</v>
      </c>
      <c r="D309" s="206" t="s">
        <v>1039</v>
      </c>
      <c r="E309" s="363">
        <v>2433</v>
      </c>
      <c r="F309" s="199">
        <v>992433</v>
      </c>
      <c r="G309" s="449" t="s">
        <v>1399</v>
      </c>
      <c r="H309" s="209">
        <v>148000</v>
      </c>
      <c r="I309" s="209"/>
      <c r="J309" s="166">
        <f t="shared" si="110"/>
        <v>148000</v>
      </c>
      <c r="K309" s="537">
        <v>148000</v>
      </c>
      <c r="L309" s="522">
        <v>0</v>
      </c>
      <c r="M309" s="371">
        <f t="shared" si="97"/>
        <v>1</v>
      </c>
      <c r="N309" s="537">
        <v>148000</v>
      </c>
      <c r="O309" s="522">
        <v>0</v>
      </c>
      <c r="P309" s="441">
        <f t="shared" si="111"/>
        <v>1</v>
      </c>
      <c r="Q309" s="290">
        <f t="shared" si="112"/>
        <v>0</v>
      </c>
      <c r="R309" s="747">
        <f t="shared" si="113"/>
        <v>0</v>
      </c>
      <c r="S309" s="747">
        <f t="shared" si="101"/>
        <v>0</v>
      </c>
      <c r="T309" s="164">
        <f t="shared" si="114"/>
        <v>148000</v>
      </c>
      <c r="U309" s="165">
        <f t="shared" si="103"/>
        <v>1</v>
      </c>
      <c r="V309" s="166">
        <f t="shared" si="104"/>
        <v>0</v>
      </c>
      <c r="W309" s="574" t="s">
        <v>340</v>
      </c>
    </row>
    <row r="310" spans="1:23" s="454" customFormat="1" ht="18.95" hidden="1" customHeight="1">
      <c r="A310" s="322" t="s">
        <v>1012</v>
      </c>
      <c r="B310" s="206" t="s">
        <v>1473</v>
      </c>
      <c r="C310" s="207">
        <v>2005</v>
      </c>
      <c r="D310" s="206" t="s">
        <v>1042</v>
      </c>
      <c r="E310" s="363">
        <v>2434</v>
      </c>
      <c r="F310" s="199">
        <v>839470</v>
      </c>
      <c r="G310" s="449" t="s">
        <v>1399</v>
      </c>
      <c r="H310" s="209">
        <v>8500</v>
      </c>
      <c r="I310" s="209"/>
      <c r="J310" s="166">
        <f t="shared" si="110"/>
        <v>8500</v>
      </c>
      <c r="K310" s="537">
        <v>8500</v>
      </c>
      <c r="L310" s="522">
        <v>0</v>
      </c>
      <c r="M310" s="371">
        <f t="shared" si="97"/>
        <v>1</v>
      </c>
      <c r="N310" s="537">
        <v>8500</v>
      </c>
      <c r="O310" s="522">
        <v>0</v>
      </c>
      <c r="P310" s="441">
        <f t="shared" si="111"/>
        <v>1</v>
      </c>
      <c r="Q310" s="290">
        <f t="shared" si="112"/>
        <v>0</v>
      </c>
      <c r="R310" s="747">
        <f t="shared" si="113"/>
        <v>0</v>
      </c>
      <c r="S310" s="747">
        <f t="shared" si="101"/>
        <v>0</v>
      </c>
      <c r="T310" s="164">
        <f t="shared" si="114"/>
        <v>8500</v>
      </c>
      <c r="U310" s="165">
        <f t="shared" si="103"/>
        <v>1</v>
      </c>
      <c r="V310" s="166">
        <f t="shared" si="104"/>
        <v>0</v>
      </c>
      <c r="W310" s="454" t="s">
        <v>340</v>
      </c>
    </row>
    <row r="311" spans="1:23" s="454" customFormat="1" ht="18.95" hidden="1" customHeight="1">
      <c r="A311" s="322" t="s">
        <v>361</v>
      </c>
      <c r="B311" s="206" t="s">
        <v>1485</v>
      </c>
      <c r="C311" s="207">
        <v>2005</v>
      </c>
      <c r="D311" s="206" t="s">
        <v>1272</v>
      </c>
      <c r="E311" s="363">
        <v>2435</v>
      </c>
      <c r="F311" s="199">
        <v>992435</v>
      </c>
      <c r="G311" s="449" t="s">
        <v>1399</v>
      </c>
      <c r="H311" s="209">
        <v>22500</v>
      </c>
      <c r="I311" s="209"/>
      <c r="J311" s="166">
        <f t="shared" si="110"/>
        <v>22500</v>
      </c>
      <c r="K311" s="537">
        <v>22500</v>
      </c>
      <c r="L311" s="522">
        <v>0</v>
      </c>
      <c r="M311" s="371">
        <f t="shared" si="97"/>
        <v>1</v>
      </c>
      <c r="N311" s="537">
        <v>22500</v>
      </c>
      <c r="O311" s="522">
        <v>0</v>
      </c>
      <c r="P311" s="441">
        <f t="shared" si="111"/>
        <v>1</v>
      </c>
      <c r="Q311" s="290">
        <f t="shared" si="112"/>
        <v>0</v>
      </c>
      <c r="R311" s="747">
        <f t="shared" si="113"/>
        <v>0</v>
      </c>
      <c r="S311" s="747">
        <f t="shared" si="101"/>
        <v>0</v>
      </c>
      <c r="T311" s="164">
        <f t="shared" si="114"/>
        <v>22500</v>
      </c>
      <c r="U311" s="165">
        <f t="shared" si="103"/>
        <v>1</v>
      </c>
      <c r="V311" s="166">
        <f t="shared" si="104"/>
        <v>0</v>
      </c>
      <c r="W311" s="454" t="s">
        <v>340</v>
      </c>
    </row>
    <row r="312" spans="1:23" s="454" customFormat="1" ht="18.95" hidden="1" customHeight="1">
      <c r="A312" s="322" t="s">
        <v>1397</v>
      </c>
      <c r="B312" s="206" t="s">
        <v>1398</v>
      </c>
      <c r="C312" s="207">
        <v>2005</v>
      </c>
      <c r="D312" s="206" t="s">
        <v>659</v>
      </c>
      <c r="E312" s="363">
        <v>2436</v>
      </c>
      <c r="F312" s="199">
        <v>992436</v>
      </c>
      <c r="G312" s="449" t="s">
        <v>1399</v>
      </c>
      <c r="H312" s="209">
        <v>470000</v>
      </c>
      <c r="I312" s="209"/>
      <c r="J312" s="166">
        <f>K312+L312</f>
        <v>470000</v>
      </c>
      <c r="K312" s="537">
        <v>470000</v>
      </c>
      <c r="L312" s="522">
        <v>0</v>
      </c>
      <c r="M312" s="371">
        <f>J312/H312</f>
        <v>1</v>
      </c>
      <c r="N312" s="537">
        <v>470000</v>
      </c>
      <c r="O312" s="522">
        <v>0</v>
      </c>
      <c r="P312" s="441">
        <f>N312/H312</f>
        <v>1</v>
      </c>
      <c r="Q312" s="290">
        <f>O312-L312</f>
        <v>0</v>
      </c>
      <c r="R312" s="747">
        <f>N312-K312</f>
        <v>0</v>
      </c>
      <c r="S312" s="747">
        <f>T312-J312</f>
        <v>0</v>
      </c>
      <c r="T312" s="164">
        <f>N312+O312</f>
        <v>470000</v>
      </c>
      <c r="U312" s="165">
        <f>+T312/H312</f>
        <v>1</v>
      </c>
      <c r="V312" s="166">
        <f>H312-T312</f>
        <v>0</v>
      </c>
      <c r="W312" s="574" t="s">
        <v>340</v>
      </c>
    </row>
    <row r="313" spans="1:23" s="454" customFormat="1" ht="18.95" hidden="1" customHeight="1">
      <c r="A313" s="322" t="s">
        <v>839</v>
      </c>
      <c r="B313" s="206" t="s">
        <v>1489</v>
      </c>
      <c r="C313" s="207">
        <v>2005</v>
      </c>
      <c r="D313" s="206" t="s">
        <v>1273</v>
      </c>
      <c r="E313" s="363">
        <v>2437</v>
      </c>
      <c r="F313" s="199">
        <v>710022</v>
      </c>
      <c r="G313" s="449" t="s">
        <v>1399</v>
      </c>
      <c r="H313" s="209">
        <v>319968.37</v>
      </c>
      <c r="I313" s="209"/>
      <c r="J313" s="166">
        <f>K313+L313</f>
        <v>319968.37</v>
      </c>
      <c r="K313" s="537">
        <v>319968.37</v>
      </c>
      <c r="L313" s="522">
        <v>0</v>
      </c>
      <c r="M313" s="371">
        <f>J313/H313</f>
        <v>1</v>
      </c>
      <c r="N313" s="537">
        <v>319968.37</v>
      </c>
      <c r="O313" s="522">
        <v>0</v>
      </c>
      <c r="P313" s="441">
        <f>N313/H313</f>
        <v>1</v>
      </c>
      <c r="Q313" s="290">
        <f>O313-L313</f>
        <v>0</v>
      </c>
      <c r="R313" s="747">
        <f>N313-K313</f>
        <v>0</v>
      </c>
      <c r="S313" s="747">
        <f>T313-J313</f>
        <v>0</v>
      </c>
      <c r="T313" s="164">
        <f>N313+O313</f>
        <v>319968.37</v>
      </c>
      <c r="U313" s="165">
        <f>+T313/H313</f>
        <v>1</v>
      </c>
      <c r="V313" s="166">
        <f>H313-T313</f>
        <v>0</v>
      </c>
      <c r="W313" s="574" t="s">
        <v>340</v>
      </c>
    </row>
    <row r="314" spans="1:23" s="454" customFormat="1" ht="18.95" hidden="1" customHeight="1">
      <c r="A314" s="322" t="s">
        <v>1599</v>
      </c>
      <c r="B314" s="206" t="s">
        <v>71</v>
      </c>
      <c r="C314" s="207">
        <v>2005</v>
      </c>
      <c r="D314" s="206" t="s">
        <v>1274</v>
      </c>
      <c r="E314" s="363">
        <v>2438</v>
      </c>
      <c r="F314" s="199">
        <v>896570</v>
      </c>
      <c r="G314" s="449" t="s">
        <v>1399</v>
      </c>
      <c r="H314" s="209">
        <v>99999.83</v>
      </c>
      <c r="I314" s="209"/>
      <c r="J314" s="166">
        <f>K314+L314</f>
        <v>99999.83</v>
      </c>
      <c r="K314" s="537">
        <v>99999.83</v>
      </c>
      <c r="L314" s="522">
        <v>0</v>
      </c>
      <c r="M314" s="371">
        <f>J314/H314</f>
        <v>1</v>
      </c>
      <c r="N314" s="537">
        <v>99999.83</v>
      </c>
      <c r="O314" s="522">
        <v>0</v>
      </c>
      <c r="P314" s="441">
        <f>N314/H314</f>
        <v>1</v>
      </c>
      <c r="Q314" s="290">
        <f>O314-L314</f>
        <v>0</v>
      </c>
      <c r="R314" s="747">
        <f>N314-K314</f>
        <v>0</v>
      </c>
      <c r="S314" s="747">
        <f>T314-J314</f>
        <v>0</v>
      </c>
      <c r="T314" s="164">
        <f>N314+O314</f>
        <v>99999.83</v>
      </c>
      <c r="U314" s="165">
        <f>+T314/H314</f>
        <v>1</v>
      </c>
      <c r="V314" s="166">
        <f>H314-T314</f>
        <v>0</v>
      </c>
      <c r="W314" s="574" t="s">
        <v>340</v>
      </c>
    </row>
    <row r="315" spans="1:23" s="454" customFormat="1" ht="18.95" hidden="1" customHeight="1">
      <c r="A315" s="322" t="s">
        <v>1010</v>
      </c>
      <c r="B315" s="206" t="s">
        <v>1447</v>
      </c>
      <c r="C315" s="207">
        <v>2005</v>
      </c>
      <c r="D315" s="206" t="s">
        <v>1277</v>
      </c>
      <c r="E315" s="363">
        <v>2440</v>
      </c>
      <c r="F315" s="199">
        <v>992440</v>
      </c>
      <c r="G315" s="449" t="s">
        <v>1399</v>
      </c>
      <c r="H315" s="209">
        <v>300000</v>
      </c>
      <c r="I315" s="209"/>
      <c r="J315" s="166">
        <f>K315+L315</f>
        <v>300000</v>
      </c>
      <c r="K315" s="537">
        <v>300000</v>
      </c>
      <c r="L315" s="522">
        <v>0</v>
      </c>
      <c r="M315" s="371">
        <f>J315/H315</f>
        <v>1</v>
      </c>
      <c r="N315" s="537">
        <v>300000</v>
      </c>
      <c r="O315" s="522">
        <v>0</v>
      </c>
      <c r="P315" s="441">
        <f>N315/H315</f>
        <v>1</v>
      </c>
      <c r="Q315" s="290">
        <f>O315-L315</f>
        <v>0</v>
      </c>
      <c r="R315" s="747">
        <f>N315-K315</f>
        <v>0</v>
      </c>
      <c r="S315" s="747">
        <f>T315-J315</f>
        <v>0</v>
      </c>
      <c r="T315" s="164">
        <f>N315+O315</f>
        <v>300000</v>
      </c>
      <c r="U315" s="165">
        <f>+T315/H315</f>
        <v>1</v>
      </c>
      <c r="V315" s="166">
        <f>H315-T315</f>
        <v>0</v>
      </c>
      <c r="W315" s="574" t="s">
        <v>340</v>
      </c>
    </row>
    <row r="316" spans="1:23" s="454" customFormat="1" ht="18.95" hidden="1" customHeight="1">
      <c r="A316" s="322" t="s">
        <v>742</v>
      </c>
      <c r="B316" s="206" t="s">
        <v>271</v>
      </c>
      <c r="C316" s="207">
        <v>2005</v>
      </c>
      <c r="D316" s="206" t="s">
        <v>1487</v>
      </c>
      <c r="E316" s="363">
        <v>2442</v>
      </c>
      <c r="F316" s="199">
        <v>992442</v>
      </c>
      <c r="G316" s="449" t="s">
        <v>1399</v>
      </c>
      <c r="H316" s="209">
        <v>24065.3</v>
      </c>
      <c r="I316" s="209"/>
      <c r="J316" s="166">
        <f>K316+L316</f>
        <v>24065.3</v>
      </c>
      <c r="K316" s="537">
        <v>24065.3</v>
      </c>
      <c r="L316" s="522">
        <v>0</v>
      </c>
      <c r="M316" s="371">
        <f>J316/H316</f>
        <v>1</v>
      </c>
      <c r="N316" s="537">
        <v>24065.3</v>
      </c>
      <c r="O316" s="522">
        <v>0</v>
      </c>
      <c r="P316" s="441">
        <f t="shared" si="111"/>
        <v>1</v>
      </c>
      <c r="Q316" s="290">
        <f>O316-L316</f>
        <v>0</v>
      </c>
      <c r="R316" s="747">
        <f>N316-K316</f>
        <v>0</v>
      </c>
      <c r="S316" s="747">
        <f>T316-J316</f>
        <v>0</v>
      </c>
      <c r="T316" s="164">
        <f>N316+O316</f>
        <v>24065.3</v>
      </c>
      <c r="U316" s="165">
        <f>+T316/H316</f>
        <v>1</v>
      </c>
      <c r="V316" s="166">
        <f>H316-T316</f>
        <v>0</v>
      </c>
      <c r="W316" s="574" t="s">
        <v>340</v>
      </c>
    </row>
    <row r="317" spans="1:23" s="454" customFormat="1" ht="18.95" hidden="1" customHeight="1">
      <c r="A317" s="322" t="s">
        <v>1429</v>
      </c>
      <c r="B317" s="206" t="s">
        <v>1430</v>
      </c>
      <c r="C317" s="207">
        <v>2005</v>
      </c>
      <c r="D317" s="206" t="s">
        <v>1278</v>
      </c>
      <c r="E317" s="363">
        <v>2450</v>
      </c>
      <c r="F317" s="199">
        <v>992450</v>
      </c>
      <c r="G317" s="449" t="s">
        <v>1399</v>
      </c>
      <c r="H317" s="209">
        <v>124999.49</v>
      </c>
      <c r="I317" s="209"/>
      <c r="J317" s="166">
        <f t="shared" ref="J317:J324" si="115">K317+L317</f>
        <v>124999.49</v>
      </c>
      <c r="K317" s="537">
        <v>124999.49</v>
      </c>
      <c r="L317" s="522">
        <v>0</v>
      </c>
      <c r="M317" s="371">
        <f t="shared" si="97"/>
        <v>1</v>
      </c>
      <c r="N317" s="537">
        <v>124999.49</v>
      </c>
      <c r="O317" s="522">
        <v>0</v>
      </c>
      <c r="P317" s="441">
        <f t="shared" si="111"/>
        <v>1</v>
      </c>
      <c r="Q317" s="290">
        <f t="shared" ref="Q317:Q324" si="116">O317-L317</f>
        <v>0</v>
      </c>
      <c r="R317" s="747">
        <f t="shared" ref="R317:R324" si="117">N317-K317</f>
        <v>0</v>
      </c>
      <c r="S317" s="747">
        <f t="shared" si="101"/>
        <v>0</v>
      </c>
      <c r="T317" s="164">
        <f t="shared" ref="T317:T324" si="118">N317+O317</f>
        <v>124999.49</v>
      </c>
      <c r="U317" s="165">
        <f t="shared" si="103"/>
        <v>1</v>
      </c>
      <c r="V317" s="166">
        <f t="shared" si="104"/>
        <v>0</v>
      </c>
      <c r="W317" s="454" t="s">
        <v>340</v>
      </c>
    </row>
    <row r="318" spans="1:23" s="454" customFormat="1" ht="18.95" hidden="1" customHeight="1">
      <c r="A318" s="322" t="s">
        <v>983</v>
      </c>
      <c r="B318" s="206" t="s">
        <v>1433</v>
      </c>
      <c r="C318" s="207">
        <v>2005</v>
      </c>
      <c r="D318" s="206" t="s">
        <v>1278</v>
      </c>
      <c r="E318" s="363">
        <v>2451</v>
      </c>
      <c r="F318" s="199">
        <v>600925</v>
      </c>
      <c r="G318" s="449" t="s">
        <v>1399</v>
      </c>
      <c r="H318" s="209">
        <v>650000.51</v>
      </c>
      <c r="I318" s="209"/>
      <c r="J318" s="166">
        <f>K318+L318</f>
        <v>650000.51</v>
      </c>
      <c r="K318" s="537">
        <v>650000.51</v>
      </c>
      <c r="L318" s="522">
        <v>0</v>
      </c>
      <c r="M318" s="371">
        <f>J318/H318</f>
        <v>1</v>
      </c>
      <c r="N318" s="537">
        <v>650000.51</v>
      </c>
      <c r="O318" s="522">
        <v>0</v>
      </c>
      <c r="P318" s="441">
        <f>N318/H318</f>
        <v>1</v>
      </c>
      <c r="Q318" s="290">
        <f>O318-L318</f>
        <v>0</v>
      </c>
      <c r="R318" s="747">
        <f>N318-K318</f>
        <v>0</v>
      </c>
      <c r="S318" s="747">
        <f>T318-J318</f>
        <v>0</v>
      </c>
      <c r="T318" s="164">
        <f>N318+O318</f>
        <v>650000.51</v>
      </c>
      <c r="U318" s="165">
        <f>+T318/H318</f>
        <v>1</v>
      </c>
      <c r="V318" s="166">
        <f>H318-T318</f>
        <v>0</v>
      </c>
      <c r="W318" s="574" t="s">
        <v>340</v>
      </c>
    </row>
    <row r="319" spans="1:23" s="454" customFormat="1" ht="18.95" hidden="1" customHeight="1">
      <c r="A319" s="322" t="s">
        <v>742</v>
      </c>
      <c r="B319" s="206" t="s">
        <v>1592</v>
      </c>
      <c r="C319" s="207">
        <v>2005</v>
      </c>
      <c r="D319" s="206" t="s">
        <v>1514</v>
      </c>
      <c r="E319" s="363">
        <v>2452</v>
      </c>
      <c r="F319" s="199">
        <v>992452</v>
      </c>
      <c r="G319" s="449" t="s">
        <v>1399</v>
      </c>
      <c r="H319" s="209">
        <v>35307.46</v>
      </c>
      <c r="I319" s="209"/>
      <c r="J319" s="166">
        <f t="shared" si="115"/>
        <v>35307.46</v>
      </c>
      <c r="K319" s="537">
        <v>35307.46</v>
      </c>
      <c r="L319" s="522">
        <v>0</v>
      </c>
      <c r="M319" s="371">
        <f t="shared" si="97"/>
        <v>1</v>
      </c>
      <c r="N319" s="537">
        <v>35307.46</v>
      </c>
      <c r="O319" s="522">
        <v>0</v>
      </c>
      <c r="P319" s="441">
        <f t="shared" si="111"/>
        <v>1</v>
      </c>
      <c r="Q319" s="290">
        <f t="shared" si="116"/>
        <v>0</v>
      </c>
      <c r="R319" s="747">
        <f t="shared" si="117"/>
        <v>0</v>
      </c>
      <c r="S319" s="747">
        <f t="shared" si="101"/>
        <v>0</v>
      </c>
      <c r="T319" s="164">
        <f t="shared" si="118"/>
        <v>35307.46</v>
      </c>
      <c r="U319" s="165">
        <f t="shared" si="103"/>
        <v>1</v>
      </c>
      <c r="V319" s="166">
        <f t="shared" si="104"/>
        <v>0</v>
      </c>
      <c r="W319" s="454" t="s">
        <v>340</v>
      </c>
    </row>
    <row r="320" spans="1:23" s="454" customFormat="1" ht="18.95" hidden="1" customHeight="1">
      <c r="A320" s="322" t="s">
        <v>742</v>
      </c>
      <c r="B320" s="206" t="s">
        <v>271</v>
      </c>
      <c r="C320" s="207">
        <v>2005</v>
      </c>
      <c r="D320" s="206" t="s">
        <v>282</v>
      </c>
      <c r="E320" s="363">
        <v>2453</v>
      </c>
      <c r="F320" s="199">
        <v>992453</v>
      </c>
      <c r="G320" s="449" t="s">
        <v>1399</v>
      </c>
      <c r="H320" s="209">
        <v>61425.54</v>
      </c>
      <c r="I320" s="209"/>
      <c r="J320" s="166">
        <f t="shared" si="115"/>
        <v>61425.54</v>
      </c>
      <c r="K320" s="537">
        <v>61425.54</v>
      </c>
      <c r="L320" s="522">
        <v>0</v>
      </c>
      <c r="M320" s="371">
        <f t="shared" si="97"/>
        <v>1</v>
      </c>
      <c r="N320" s="537">
        <v>61425.54</v>
      </c>
      <c r="O320" s="522">
        <v>0</v>
      </c>
      <c r="P320" s="441">
        <f t="shared" si="111"/>
        <v>1</v>
      </c>
      <c r="Q320" s="290">
        <f t="shared" si="116"/>
        <v>0</v>
      </c>
      <c r="R320" s="747">
        <f t="shared" si="117"/>
        <v>0</v>
      </c>
      <c r="S320" s="747">
        <f t="shared" si="101"/>
        <v>0</v>
      </c>
      <c r="T320" s="164">
        <f t="shared" si="118"/>
        <v>61425.54</v>
      </c>
      <c r="U320" s="165">
        <f t="shared" si="103"/>
        <v>1</v>
      </c>
      <c r="V320" s="166">
        <f t="shared" si="104"/>
        <v>0</v>
      </c>
      <c r="W320" s="454" t="s">
        <v>340</v>
      </c>
    </row>
    <row r="321" spans="1:23" s="454" customFormat="1" ht="18.95" hidden="1" customHeight="1">
      <c r="A321" s="322" t="s">
        <v>1444</v>
      </c>
      <c r="B321" s="206" t="s">
        <v>1445</v>
      </c>
      <c r="C321" s="207">
        <v>2005</v>
      </c>
      <c r="D321" s="206" t="s">
        <v>969</v>
      </c>
      <c r="E321" s="363">
        <v>2500</v>
      </c>
      <c r="F321" s="199">
        <v>992500</v>
      </c>
      <c r="G321" s="449" t="s">
        <v>1399</v>
      </c>
      <c r="H321" s="209">
        <v>10483000</v>
      </c>
      <c r="I321" s="209">
        <v>65000</v>
      </c>
      <c r="J321" s="166">
        <f>K321+L321</f>
        <v>10483000</v>
      </c>
      <c r="K321" s="537">
        <v>10483000</v>
      </c>
      <c r="L321" s="522">
        <v>0</v>
      </c>
      <c r="M321" s="371">
        <f>J321/H321</f>
        <v>1</v>
      </c>
      <c r="N321" s="537">
        <v>10483000</v>
      </c>
      <c r="O321" s="522">
        <v>0</v>
      </c>
      <c r="P321" s="441">
        <f t="shared" si="111"/>
        <v>1</v>
      </c>
      <c r="Q321" s="290">
        <f>O321-L321</f>
        <v>0</v>
      </c>
      <c r="R321" s="747">
        <f>N321-K321</f>
        <v>0</v>
      </c>
      <c r="S321" s="747">
        <f>T321-J321</f>
        <v>0</v>
      </c>
      <c r="T321" s="164">
        <f>N321+O321</f>
        <v>10483000</v>
      </c>
      <c r="U321" s="165">
        <f>+T321/H321</f>
        <v>1</v>
      </c>
      <c r="V321" s="166">
        <f>H321-T321</f>
        <v>0</v>
      </c>
      <c r="W321" s="574" t="s">
        <v>340</v>
      </c>
    </row>
    <row r="322" spans="1:23" s="454" customFormat="1" ht="18.95" hidden="1" customHeight="1">
      <c r="A322" s="322" t="s">
        <v>1401</v>
      </c>
      <c r="B322" s="206" t="s">
        <v>1402</v>
      </c>
      <c r="C322" s="207">
        <v>2005</v>
      </c>
      <c r="D322" s="206" t="s">
        <v>970</v>
      </c>
      <c r="E322" s="363">
        <v>2501</v>
      </c>
      <c r="F322" s="199">
        <v>875018</v>
      </c>
      <c r="G322" s="449" t="s">
        <v>1399</v>
      </c>
      <c r="H322" s="209">
        <v>10863000</v>
      </c>
      <c r="I322" s="209"/>
      <c r="J322" s="166">
        <f>K322+L322</f>
        <v>10863000</v>
      </c>
      <c r="K322" s="537">
        <v>10863000</v>
      </c>
      <c r="L322" s="522">
        <v>0</v>
      </c>
      <c r="M322" s="371">
        <f>J322/H322</f>
        <v>1</v>
      </c>
      <c r="N322" s="537">
        <v>10863000</v>
      </c>
      <c r="O322" s="522">
        <v>0</v>
      </c>
      <c r="P322" s="441">
        <f>N322/H322</f>
        <v>1</v>
      </c>
      <c r="Q322" s="290">
        <f>O322-L322</f>
        <v>0</v>
      </c>
      <c r="R322" s="747">
        <f>N322-K322</f>
        <v>0</v>
      </c>
      <c r="S322" s="747">
        <f>T322-J322</f>
        <v>0</v>
      </c>
      <c r="T322" s="164">
        <f>N322+O322</f>
        <v>10863000</v>
      </c>
      <c r="U322" s="165">
        <f>+T322/H322</f>
        <v>1</v>
      </c>
      <c r="V322" s="166">
        <f>H322-T322</f>
        <v>0</v>
      </c>
      <c r="W322" s="574" t="s">
        <v>340</v>
      </c>
    </row>
    <row r="323" spans="1:23" s="454" customFormat="1" ht="18.95" hidden="1" customHeight="1">
      <c r="A323" s="322" t="s">
        <v>1451</v>
      </c>
      <c r="B323" s="206" t="s">
        <v>972</v>
      </c>
      <c r="C323" s="207">
        <v>2005</v>
      </c>
      <c r="D323" s="206" t="s">
        <v>971</v>
      </c>
      <c r="E323" s="363">
        <v>2502</v>
      </c>
      <c r="F323" s="199" t="s">
        <v>458</v>
      </c>
      <c r="G323" s="449" t="s">
        <v>1399</v>
      </c>
      <c r="H323" s="209">
        <v>5953000</v>
      </c>
      <c r="I323" s="209">
        <v>41239</v>
      </c>
      <c r="J323" s="166">
        <f>K323+L323</f>
        <v>5953000</v>
      </c>
      <c r="K323" s="537">
        <v>5953000</v>
      </c>
      <c r="L323" s="522">
        <v>0</v>
      </c>
      <c r="M323" s="371">
        <f>J323/H323</f>
        <v>1</v>
      </c>
      <c r="N323" s="537">
        <v>5953000</v>
      </c>
      <c r="O323" s="522">
        <v>0</v>
      </c>
      <c r="P323" s="441">
        <f>N323/H323</f>
        <v>1</v>
      </c>
      <c r="Q323" s="290">
        <f>O323-L323</f>
        <v>0</v>
      </c>
      <c r="R323" s="747">
        <f>N323-K323</f>
        <v>0</v>
      </c>
      <c r="S323" s="747">
        <f>T323-J323</f>
        <v>0</v>
      </c>
      <c r="T323" s="164">
        <f>N323+O323</f>
        <v>5953000</v>
      </c>
      <c r="U323" s="165">
        <f>+T323/H323</f>
        <v>1</v>
      </c>
      <c r="V323" s="166">
        <f>H323-T323</f>
        <v>0</v>
      </c>
      <c r="W323" s="574" t="s">
        <v>340</v>
      </c>
    </row>
    <row r="324" spans="1:23" s="454" customFormat="1" ht="18.95" hidden="1" customHeight="1">
      <c r="A324" s="322" t="s">
        <v>1599</v>
      </c>
      <c r="B324" s="206" t="s">
        <v>71</v>
      </c>
      <c r="C324" s="207">
        <v>2005</v>
      </c>
      <c r="D324" s="206" t="s">
        <v>973</v>
      </c>
      <c r="E324" s="363">
        <v>2503</v>
      </c>
      <c r="F324" s="199">
        <v>896540</v>
      </c>
      <c r="G324" s="449" t="s">
        <v>1399</v>
      </c>
      <c r="H324" s="209">
        <v>4888000</v>
      </c>
      <c r="I324" s="209"/>
      <c r="J324" s="166">
        <f t="shared" si="115"/>
        <v>4888000</v>
      </c>
      <c r="K324" s="537">
        <v>4888000</v>
      </c>
      <c r="L324" s="522">
        <v>0</v>
      </c>
      <c r="M324" s="371">
        <f t="shared" si="97"/>
        <v>1</v>
      </c>
      <c r="N324" s="537">
        <v>4888000</v>
      </c>
      <c r="O324" s="522">
        <v>0</v>
      </c>
      <c r="P324" s="441">
        <f t="shared" si="111"/>
        <v>1</v>
      </c>
      <c r="Q324" s="290">
        <f t="shared" si="116"/>
        <v>0</v>
      </c>
      <c r="R324" s="747">
        <f t="shared" si="117"/>
        <v>0</v>
      </c>
      <c r="S324" s="747">
        <f t="shared" si="101"/>
        <v>0</v>
      </c>
      <c r="T324" s="164">
        <f t="shared" si="118"/>
        <v>4888000</v>
      </c>
      <c r="U324" s="165">
        <f t="shared" si="103"/>
        <v>1</v>
      </c>
      <c r="V324" s="166">
        <f t="shared" si="104"/>
        <v>0</v>
      </c>
      <c r="W324" s="574" t="s">
        <v>340</v>
      </c>
    </row>
    <row r="325" spans="1:23" s="454" customFormat="1" ht="18.95" hidden="1" customHeight="1">
      <c r="A325" s="322" t="s">
        <v>1599</v>
      </c>
      <c r="B325" s="206" t="s">
        <v>71</v>
      </c>
      <c r="C325" s="207">
        <v>2005</v>
      </c>
      <c r="D325" s="206" t="s">
        <v>974</v>
      </c>
      <c r="E325" s="363">
        <v>2504</v>
      </c>
      <c r="F325" s="199">
        <v>896530</v>
      </c>
      <c r="G325" s="449" t="s">
        <v>1399</v>
      </c>
      <c r="H325" s="209">
        <v>1000000</v>
      </c>
      <c r="I325" s="209"/>
      <c r="J325" s="166">
        <f t="shared" ref="J325:J340" si="119">K325+L325</f>
        <v>1000000</v>
      </c>
      <c r="K325" s="537">
        <v>1000000</v>
      </c>
      <c r="L325" s="522">
        <v>0</v>
      </c>
      <c r="M325" s="371">
        <f t="shared" ref="M325:M340" si="120">J325/H325</f>
        <v>1</v>
      </c>
      <c r="N325" s="537">
        <v>1000000</v>
      </c>
      <c r="O325" s="522">
        <v>0</v>
      </c>
      <c r="P325" s="441">
        <f>N325/H325</f>
        <v>1</v>
      </c>
      <c r="Q325" s="290">
        <f t="shared" ref="Q325:Q340" si="121">O325-L325</f>
        <v>0</v>
      </c>
      <c r="R325" s="747">
        <f t="shared" ref="R325:R340" si="122">N325-K325</f>
        <v>0</v>
      </c>
      <c r="S325" s="747">
        <f t="shared" ref="S325:S340" si="123">T325-J325</f>
        <v>0</v>
      </c>
      <c r="T325" s="164">
        <f t="shared" ref="T325:T340" si="124">N325+O325</f>
        <v>1000000</v>
      </c>
      <c r="U325" s="165">
        <f t="shared" ref="U325:U340" si="125">+T325/H325</f>
        <v>1</v>
      </c>
      <c r="V325" s="166">
        <f t="shared" ref="V325:V340" si="126">H325-T325</f>
        <v>0</v>
      </c>
      <c r="W325" s="574" t="s">
        <v>340</v>
      </c>
    </row>
    <row r="326" spans="1:23" s="454" customFormat="1" ht="18.95" hidden="1" customHeight="1">
      <c r="A326" s="322" t="s">
        <v>1409</v>
      </c>
      <c r="B326" s="206" t="s">
        <v>1410</v>
      </c>
      <c r="C326" s="207">
        <v>2005</v>
      </c>
      <c r="D326" s="206" t="s">
        <v>975</v>
      </c>
      <c r="E326" s="363">
        <v>2505</v>
      </c>
      <c r="F326" s="199">
        <v>871012</v>
      </c>
      <c r="G326" s="449" t="s">
        <v>1399</v>
      </c>
      <c r="H326" s="209">
        <v>7387000</v>
      </c>
      <c r="I326" s="209"/>
      <c r="J326" s="166">
        <f>K326+L326</f>
        <v>7387000</v>
      </c>
      <c r="K326" s="537">
        <v>7387000</v>
      </c>
      <c r="L326" s="522">
        <v>0</v>
      </c>
      <c r="M326" s="371">
        <f>J326/H326</f>
        <v>1</v>
      </c>
      <c r="N326" s="537">
        <v>7387000</v>
      </c>
      <c r="O326" s="522">
        <v>0</v>
      </c>
      <c r="P326" s="441">
        <f>N326/H326</f>
        <v>1</v>
      </c>
      <c r="Q326" s="290">
        <f>O326-L326</f>
        <v>0</v>
      </c>
      <c r="R326" s="747">
        <f>N326-K326</f>
        <v>0</v>
      </c>
      <c r="S326" s="747">
        <f>T326-J326</f>
        <v>0</v>
      </c>
      <c r="T326" s="164">
        <f>N326+O326</f>
        <v>7387000</v>
      </c>
      <c r="U326" s="165">
        <f>+T326/H326</f>
        <v>1</v>
      </c>
      <c r="V326" s="166">
        <f>H326-T326</f>
        <v>0</v>
      </c>
      <c r="W326" s="574" t="s">
        <v>340</v>
      </c>
    </row>
    <row r="327" spans="1:23" s="454" customFormat="1" ht="18.95" hidden="1" customHeight="1">
      <c r="A327" s="322" t="s">
        <v>1449</v>
      </c>
      <c r="B327" s="206" t="s">
        <v>575</v>
      </c>
      <c r="C327" s="207">
        <v>2005</v>
      </c>
      <c r="D327" s="206" t="s">
        <v>978</v>
      </c>
      <c r="E327" s="363">
        <v>2507</v>
      </c>
      <c r="F327" s="199">
        <v>871211</v>
      </c>
      <c r="G327" s="449" t="s">
        <v>1399</v>
      </c>
      <c r="H327" s="209">
        <v>6045000</v>
      </c>
      <c r="I327" s="209"/>
      <c r="J327" s="166">
        <f>K327+L327</f>
        <v>6045000</v>
      </c>
      <c r="K327" s="537">
        <v>6045000</v>
      </c>
      <c r="L327" s="522">
        <v>0</v>
      </c>
      <c r="M327" s="371">
        <f>J327/H327</f>
        <v>1</v>
      </c>
      <c r="N327" s="537">
        <v>6045000</v>
      </c>
      <c r="O327" s="522">
        <v>0</v>
      </c>
      <c r="P327" s="441">
        <f>N327/H327</f>
        <v>1</v>
      </c>
      <c r="Q327" s="290">
        <f>O327-L327</f>
        <v>0</v>
      </c>
      <c r="R327" s="747">
        <f>N327-K327</f>
        <v>0</v>
      </c>
      <c r="S327" s="747">
        <f>T327-J327</f>
        <v>0</v>
      </c>
      <c r="T327" s="164">
        <f>N327+O327</f>
        <v>6045000</v>
      </c>
      <c r="U327" s="165">
        <f>+T327/H327</f>
        <v>1</v>
      </c>
      <c r="V327" s="166">
        <f>H327-T327</f>
        <v>0</v>
      </c>
      <c r="W327" s="574" t="s">
        <v>340</v>
      </c>
    </row>
    <row r="328" spans="1:23" s="454" customFormat="1" ht="18.95" hidden="1" customHeight="1">
      <c r="A328" s="322" t="s">
        <v>1429</v>
      </c>
      <c r="B328" s="206" t="s">
        <v>1430</v>
      </c>
      <c r="C328" s="207">
        <v>2005</v>
      </c>
      <c r="D328" s="206" t="s">
        <v>979</v>
      </c>
      <c r="E328" s="363">
        <v>2508</v>
      </c>
      <c r="F328" s="199">
        <v>992508</v>
      </c>
      <c r="G328" s="449" t="s">
        <v>1399</v>
      </c>
      <c r="H328" s="209">
        <v>11243000</v>
      </c>
      <c r="I328" s="209"/>
      <c r="J328" s="166">
        <f t="shared" si="119"/>
        <v>11243000</v>
      </c>
      <c r="K328" s="537">
        <v>11243000</v>
      </c>
      <c r="L328" s="522">
        <v>0</v>
      </c>
      <c r="M328" s="371">
        <f t="shared" si="120"/>
        <v>1</v>
      </c>
      <c r="N328" s="537">
        <v>11243000</v>
      </c>
      <c r="O328" s="522">
        <v>0</v>
      </c>
      <c r="P328" s="441">
        <f>N328/H328</f>
        <v>1</v>
      </c>
      <c r="Q328" s="290">
        <f t="shared" si="121"/>
        <v>0</v>
      </c>
      <c r="R328" s="747">
        <f t="shared" si="122"/>
        <v>0</v>
      </c>
      <c r="S328" s="747">
        <f t="shared" si="123"/>
        <v>0</v>
      </c>
      <c r="T328" s="164">
        <f t="shared" si="124"/>
        <v>11243000</v>
      </c>
      <c r="U328" s="165">
        <f t="shared" si="125"/>
        <v>1</v>
      </c>
      <c r="V328" s="166">
        <f t="shared" si="126"/>
        <v>0</v>
      </c>
      <c r="W328" s="574" t="s">
        <v>340</v>
      </c>
    </row>
    <row r="329" spans="1:23" s="454" customFormat="1" ht="18.95" hidden="1" customHeight="1">
      <c r="A329" s="322" t="s">
        <v>976</v>
      </c>
      <c r="B329" s="206" t="s">
        <v>1479</v>
      </c>
      <c r="C329" s="207">
        <v>2005</v>
      </c>
      <c r="D329" s="206" t="s">
        <v>977</v>
      </c>
      <c r="E329" s="363">
        <v>2506</v>
      </c>
      <c r="F329" s="199">
        <v>300008</v>
      </c>
      <c r="G329" s="449" t="s">
        <v>1399</v>
      </c>
      <c r="H329" s="209">
        <v>635000</v>
      </c>
      <c r="I329" s="209"/>
      <c r="J329" s="166">
        <f t="shared" si="119"/>
        <v>635000</v>
      </c>
      <c r="K329" s="537">
        <v>635000</v>
      </c>
      <c r="L329" s="522">
        <v>0</v>
      </c>
      <c r="M329" s="371">
        <f t="shared" si="120"/>
        <v>1</v>
      </c>
      <c r="N329" s="537">
        <v>635000</v>
      </c>
      <c r="O329" s="522">
        <v>0</v>
      </c>
      <c r="P329" s="441">
        <f t="shared" si="111"/>
        <v>1</v>
      </c>
      <c r="Q329" s="290">
        <f t="shared" si="121"/>
        <v>0</v>
      </c>
      <c r="R329" s="747">
        <f t="shared" si="122"/>
        <v>0</v>
      </c>
      <c r="S329" s="747">
        <f t="shared" si="123"/>
        <v>0</v>
      </c>
      <c r="T329" s="164">
        <f t="shared" si="124"/>
        <v>635000</v>
      </c>
      <c r="U329" s="165">
        <f t="shared" si="125"/>
        <v>1</v>
      </c>
      <c r="V329" s="166">
        <f t="shared" si="126"/>
        <v>0</v>
      </c>
      <c r="W329" s="574" t="s">
        <v>340</v>
      </c>
    </row>
    <row r="330" spans="1:23" s="454" customFormat="1" ht="18.95" hidden="1" customHeight="1">
      <c r="A330" s="585" t="s">
        <v>793</v>
      </c>
      <c r="B330" s="206" t="s">
        <v>759</v>
      </c>
      <c r="C330" s="207">
        <v>2005</v>
      </c>
      <c r="D330" s="206" t="s">
        <v>981</v>
      </c>
      <c r="E330" s="363">
        <v>2510</v>
      </c>
      <c r="F330" s="199">
        <v>350000</v>
      </c>
      <c r="G330" s="449" t="s">
        <v>1399</v>
      </c>
      <c r="H330" s="209">
        <v>3802000</v>
      </c>
      <c r="I330" s="209"/>
      <c r="J330" s="166">
        <f t="shared" si="119"/>
        <v>3802000</v>
      </c>
      <c r="K330" s="537">
        <v>3802000</v>
      </c>
      <c r="L330" s="522">
        <v>0</v>
      </c>
      <c r="M330" s="371">
        <f t="shared" si="120"/>
        <v>1</v>
      </c>
      <c r="N330" s="537">
        <v>3802000</v>
      </c>
      <c r="O330" s="522">
        <v>0</v>
      </c>
      <c r="P330" s="441">
        <f t="shared" si="111"/>
        <v>1</v>
      </c>
      <c r="Q330" s="290">
        <f t="shared" si="121"/>
        <v>0</v>
      </c>
      <c r="R330" s="747">
        <f t="shared" si="122"/>
        <v>0</v>
      </c>
      <c r="S330" s="747">
        <f t="shared" si="123"/>
        <v>0</v>
      </c>
      <c r="T330" s="164">
        <f t="shared" si="124"/>
        <v>3802000</v>
      </c>
      <c r="U330" s="165">
        <f t="shared" si="125"/>
        <v>1</v>
      </c>
      <c r="V330" s="166">
        <f t="shared" si="126"/>
        <v>0</v>
      </c>
      <c r="W330" s="574" t="s">
        <v>340</v>
      </c>
    </row>
    <row r="331" spans="1:23" s="454" customFormat="1" ht="18.95" hidden="1" customHeight="1">
      <c r="A331" s="585" t="s">
        <v>983</v>
      </c>
      <c r="B331" s="206" t="s">
        <v>1554</v>
      </c>
      <c r="C331" s="207">
        <v>2005</v>
      </c>
      <c r="D331" s="206" t="s">
        <v>982</v>
      </c>
      <c r="E331" s="363">
        <v>2511</v>
      </c>
      <c r="F331" s="199">
        <v>600910</v>
      </c>
      <c r="G331" s="449" t="s">
        <v>1399</v>
      </c>
      <c r="H331" s="209">
        <v>7604000</v>
      </c>
      <c r="I331" s="209"/>
      <c r="J331" s="166">
        <f>K331+L331</f>
        <v>7604000</v>
      </c>
      <c r="K331" s="537">
        <v>7604000</v>
      </c>
      <c r="L331" s="522">
        <v>0</v>
      </c>
      <c r="M331" s="371">
        <f>J331/H331</f>
        <v>1</v>
      </c>
      <c r="N331" s="537">
        <v>7604000</v>
      </c>
      <c r="O331" s="522">
        <v>0</v>
      </c>
      <c r="P331" s="441">
        <f>N331/H331</f>
        <v>1</v>
      </c>
      <c r="Q331" s="290">
        <f>O331-L331</f>
        <v>0</v>
      </c>
      <c r="R331" s="747">
        <f>N331-K331</f>
        <v>0</v>
      </c>
      <c r="S331" s="747">
        <f>T331-J331</f>
        <v>0</v>
      </c>
      <c r="T331" s="164">
        <f>N331+O331</f>
        <v>7604000</v>
      </c>
      <c r="U331" s="165">
        <f>+T331/H331</f>
        <v>1</v>
      </c>
      <c r="V331" s="166">
        <f>H331-T331</f>
        <v>0</v>
      </c>
      <c r="W331" s="574" t="s">
        <v>340</v>
      </c>
    </row>
    <row r="332" spans="1:23" s="454" customFormat="1" ht="18.95" hidden="1" customHeight="1">
      <c r="A332" s="585" t="s">
        <v>983</v>
      </c>
      <c r="B332" s="206" t="s">
        <v>1433</v>
      </c>
      <c r="C332" s="207">
        <v>2005</v>
      </c>
      <c r="D332" s="206" t="s">
        <v>984</v>
      </c>
      <c r="E332" s="363">
        <v>2512</v>
      </c>
      <c r="F332" s="199">
        <v>600905</v>
      </c>
      <c r="G332" s="449" t="s">
        <v>1399</v>
      </c>
      <c r="H332" s="209">
        <v>7061000</v>
      </c>
      <c r="I332" s="209"/>
      <c r="J332" s="166">
        <f t="shared" si="119"/>
        <v>7061000</v>
      </c>
      <c r="K332" s="537">
        <v>7061000</v>
      </c>
      <c r="L332" s="522">
        <v>0</v>
      </c>
      <c r="M332" s="371">
        <f t="shared" si="120"/>
        <v>1</v>
      </c>
      <c r="N332" s="537">
        <v>7061000</v>
      </c>
      <c r="O332" s="522">
        <v>0</v>
      </c>
      <c r="P332" s="441">
        <f>N332/H332</f>
        <v>1</v>
      </c>
      <c r="Q332" s="290">
        <f t="shared" si="121"/>
        <v>0</v>
      </c>
      <c r="R332" s="747">
        <f t="shared" si="122"/>
        <v>0</v>
      </c>
      <c r="S332" s="747">
        <f t="shared" si="123"/>
        <v>0</v>
      </c>
      <c r="T332" s="164">
        <f t="shared" si="124"/>
        <v>7061000</v>
      </c>
      <c r="U332" s="165">
        <f t="shared" si="125"/>
        <v>1</v>
      </c>
      <c r="V332" s="166">
        <f t="shared" si="126"/>
        <v>0</v>
      </c>
      <c r="W332" s="574" t="s">
        <v>340</v>
      </c>
    </row>
    <row r="333" spans="1:23" s="454" customFormat="1" ht="18.75" hidden="1" customHeight="1">
      <c r="A333" s="322" t="s">
        <v>553</v>
      </c>
      <c r="B333" s="206" t="s">
        <v>1433</v>
      </c>
      <c r="C333" s="207">
        <v>2005</v>
      </c>
      <c r="D333" s="206" t="s">
        <v>986</v>
      </c>
      <c r="E333" s="363">
        <v>2514</v>
      </c>
      <c r="F333" s="199">
        <v>992514</v>
      </c>
      <c r="G333" s="449" t="s">
        <v>1399</v>
      </c>
      <c r="H333" s="209">
        <v>10477000</v>
      </c>
      <c r="I333" s="209"/>
      <c r="J333" s="166">
        <f t="shared" si="119"/>
        <v>10477000</v>
      </c>
      <c r="K333" s="537">
        <v>10477000</v>
      </c>
      <c r="L333" s="522">
        <v>0</v>
      </c>
      <c r="M333" s="371">
        <f t="shared" si="120"/>
        <v>1</v>
      </c>
      <c r="N333" s="537">
        <v>10477000</v>
      </c>
      <c r="O333" s="522">
        <v>0</v>
      </c>
      <c r="P333" s="441">
        <f t="shared" si="111"/>
        <v>1</v>
      </c>
      <c r="Q333" s="290">
        <f t="shared" si="121"/>
        <v>0</v>
      </c>
      <c r="R333" s="747">
        <f t="shared" si="122"/>
        <v>0</v>
      </c>
      <c r="S333" s="747">
        <f t="shared" si="123"/>
        <v>0</v>
      </c>
      <c r="T333" s="164">
        <f t="shared" si="124"/>
        <v>10477000</v>
      </c>
      <c r="U333" s="165">
        <f t="shared" si="125"/>
        <v>1</v>
      </c>
      <c r="V333" s="166">
        <f t="shared" si="126"/>
        <v>0</v>
      </c>
      <c r="W333" s="574" t="s">
        <v>340</v>
      </c>
    </row>
    <row r="334" spans="1:23" s="454" customFormat="1" ht="18.95" hidden="1" customHeight="1">
      <c r="A334" s="322" t="s">
        <v>553</v>
      </c>
      <c r="B334" s="206" t="s">
        <v>1433</v>
      </c>
      <c r="C334" s="207">
        <v>2005</v>
      </c>
      <c r="D334" s="206" t="s">
        <v>987</v>
      </c>
      <c r="E334" s="363">
        <v>2515</v>
      </c>
      <c r="F334" s="199">
        <v>992515</v>
      </c>
      <c r="G334" s="449" t="s">
        <v>1399</v>
      </c>
      <c r="H334" s="209">
        <v>500000</v>
      </c>
      <c r="I334" s="209"/>
      <c r="J334" s="166">
        <f t="shared" si="119"/>
        <v>500000</v>
      </c>
      <c r="K334" s="537">
        <v>500000</v>
      </c>
      <c r="L334" s="522">
        <v>0</v>
      </c>
      <c r="M334" s="371">
        <f t="shared" si="120"/>
        <v>1</v>
      </c>
      <c r="N334" s="537">
        <v>500000</v>
      </c>
      <c r="O334" s="522">
        <v>0</v>
      </c>
      <c r="P334" s="441">
        <f t="shared" ref="P334:P340" si="127">N334/H334</f>
        <v>1</v>
      </c>
      <c r="Q334" s="290">
        <f t="shared" si="121"/>
        <v>0</v>
      </c>
      <c r="R334" s="747">
        <f t="shared" si="122"/>
        <v>0</v>
      </c>
      <c r="S334" s="747">
        <f t="shared" si="123"/>
        <v>0</v>
      </c>
      <c r="T334" s="164">
        <f t="shared" si="124"/>
        <v>500000</v>
      </c>
      <c r="U334" s="165">
        <f t="shared" si="125"/>
        <v>1</v>
      </c>
      <c r="V334" s="166">
        <f t="shared" si="126"/>
        <v>0</v>
      </c>
      <c r="W334" s="574" t="s">
        <v>340</v>
      </c>
    </row>
    <row r="335" spans="1:23" s="454" customFormat="1" ht="18.95" hidden="1" customHeight="1">
      <c r="A335" s="322" t="s">
        <v>988</v>
      </c>
      <c r="B335" s="206" t="s">
        <v>989</v>
      </c>
      <c r="C335" s="207">
        <v>2005</v>
      </c>
      <c r="D335" s="206" t="s">
        <v>990</v>
      </c>
      <c r="E335" s="363">
        <v>2516</v>
      </c>
      <c r="F335" s="199">
        <v>181340</v>
      </c>
      <c r="G335" s="449" t="s">
        <v>1399</v>
      </c>
      <c r="H335" s="209">
        <v>2156000</v>
      </c>
      <c r="I335" s="209"/>
      <c r="J335" s="166">
        <f t="shared" si="119"/>
        <v>2156000</v>
      </c>
      <c r="K335" s="537">
        <v>2156000</v>
      </c>
      <c r="L335" s="522">
        <v>0</v>
      </c>
      <c r="M335" s="371">
        <f t="shared" si="120"/>
        <v>1</v>
      </c>
      <c r="N335" s="537">
        <v>2156000</v>
      </c>
      <c r="O335" s="522">
        <v>0</v>
      </c>
      <c r="P335" s="441">
        <f t="shared" si="127"/>
        <v>1</v>
      </c>
      <c r="Q335" s="290">
        <f t="shared" si="121"/>
        <v>0</v>
      </c>
      <c r="R335" s="747">
        <f t="shared" si="122"/>
        <v>0</v>
      </c>
      <c r="S335" s="747">
        <f t="shared" si="123"/>
        <v>0</v>
      </c>
      <c r="T335" s="164">
        <f t="shared" si="124"/>
        <v>2156000</v>
      </c>
      <c r="U335" s="165">
        <f t="shared" si="125"/>
        <v>1</v>
      </c>
      <c r="V335" s="166">
        <f t="shared" si="126"/>
        <v>0</v>
      </c>
      <c r="W335" s="574" t="s">
        <v>340</v>
      </c>
    </row>
    <row r="336" spans="1:23" s="454" customFormat="1" ht="18.75" hidden="1" customHeight="1">
      <c r="A336" s="322" t="s">
        <v>991</v>
      </c>
      <c r="B336" s="206" t="s">
        <v>992</v>
      </c>
      <c r="C336" s="207">
        <v>2005</v>
      </c>
      <c r="D336" s="206" t="s">
        <v>993</v>
      </c>
      <c r="E336" s="363">
        <v>2517</v>
      </c>
      <c r="F336" s="199">
        <v>210262</v>
      </c>
      <c r="G336" s="449" t="s">
        <v>1399</v>
      </c>
      <c r="H336" s="209">
        <v>5540000</v>
      </c>
      <c r="I336" s="209"/>
      <c r="J336" s="166">
        <f t="shared" si="119"/>
        <v>5540000</v>
      </c>
      <c r="K336" s="537">
        <v>5540000</v>
      </c>
      <c r="L336" s="522">
        <v>0</v>
      </c>
      <c r="M336" s="371">
        <f t="shared" si="120"/>
        <v>1</v>
      </c>
      <c r="N336" s="537">
        <v>5540000</v>
      </c>
      <c r="O336" s="522">
        <v>0</v>
      </c>
      <c r="P336" s="441">
        <f t="shared" si="127"/>
        <v>1</v>
      </c>
      <c r="Q336" s="290">
        <f t="shared" si="121"/>
        <v>0</v>
      </c>
      <c r="R336" s="747">
        <f t="shared" si="122"/>
        <v>0</v>
      </c>
      <c r="S336" s="747">
        <f t="shared" si="123"/>
        <v>0</v>
      </c>
      <c r="T336" s="164">
        <f t="shared" si="124"/>
        <v>5540000</v>
      </c>
      <c r="U336" s="165">
        <f t="shared" si="125"/>
        <v>1</v>
      </c>
      <c r="V336" s="166">
        <f t="shared" si="126"/>
        <v>0</v>
      </c>
      <c r="W336" s="574" t="s">
        <v>340</v>
      </c>
    </row>
    <row r="337" spans="1:23" s="454" customFormat="1" ht="18.95" hidden="1" customHeight="1">
      <c r="A337" s="322" t="s">
        <v>1404</v>
      </c>
      <c r="B337" s="206" t="s">
        <v>1405</v>
      </c>
      <c r="C337" s="207">
        <v>2005</v>
      </c>
      <c r="D337" s="206" t="s">
        <v>995</v>
      </c>
      <c r="E337" s="363">
        <v>2519</v>
      </c>
      <c r="F337" s="199">
        <v>760026</v>
      </c>
      <c r="G337" s="449" t="s">
        <v>1399</v>
      </c>
      <c r="H337" s="209">
        <v>3150000</v>
      </c>
      <c r="I337" s="209">
        <v>97141</v>
      </c>
      <c r="J337" s="166">
        <f>K337+L337</f>
        <v>3150000</v>
      </c>
      <c r="K337" s="537">
        <v>3150000</v>
      </c>
      <c r="L337" s="522">
        <v>0</v>
      </c>
      <c r="M337" s="371">
        <f>J337/H337</f>
        <v>1</v>
      </c>
      <c r="N337" s="537">
        <v>3150000</v>
      </c>
      <c r="O337" s="522">
        <v>0</v>
      </c>
      <c r="P337" s="441">
        <f t="shared" si="127"/>
        <v>1</v>
      </c>
      <c r="Q337" s="290">
        <f>O337-L337</f>
        <v>0</v>
      </c>
      <c r="R337" s="747">
        <f>N337-K337</f>
        <v>0</v>
      </c>
      <c r="S337" s="747">
        <f>T337-J337</f>
        <v>0</v>
      </c>
      <c r="T337" s="164">
        <f>N337+O337</f>
        <v>3150000</v>
      </c>
      <c r="U337" s="165">
        <f>+T337/H337</f>
        <v>1</v>
      </c>
      <c r="V337" s="166">
        <f>H337-T337</f>
        <v>0</v>
      </c>
      <c r="W337" s="574" t="s">
        <v>340</v>
      </c>
    </row>
    <row r="338" spans="1:23" s="454" customFormat="1" ht="18.95" hidden="1" customHeight="1">
      <c r="A338" s="322" t="s">
        <v>922</v>
      </c>
      <c r="B338" s="206" t="s">
        <v>1435</v>
      </c>
      <c r="C338" s="207">
        <v>2005</v>
      </c>
      <c r="D338" s="206" t="s">
        <v>998</v>
      </c>
      <c r="E338" s="363">
        <v>2522</v>
      </c>
      <c r="F338" s="199">
        <v>100897</v>
      </c>
      <c r="G338" s="449" t="s">
        <v>1399</v>
      </c>
      <c r="H338" s="209">
        <v>10993000</v>
      </c>
      <c r="I338" s="209"/>
      <c r="J338" s="166">
        <f>K338+L338</f>
        <v>10993000</v>
      </c>
      <c r="K338" s="537">
        <v>10993000</v>
      </c>
      <c r="L338" s="522">
        <v>0</v>
      </c>
      <c r="M338" s="371">
        <f>J338/H338</f>
        <v>1</v>
      </c>
      <c r="N338" s="537">
        <v>10993000</v>
      </c>
      <c r="O338" s="522">
        <v>0</v>
      </c>
      <c r="P338" s="441">
        <f t="shared" si="127"/>
        <v>1</v>
      </c>
      <c r="Q338" s="290">
        <f>O338-L338</f>
        <v>0</v>
      </c>
      <c r="R338" s="747">
        <f>N338-K338</f>
        <v>0</v>
      </c>
      <c r="S338" s="747">
        <f>T338-J338</f>
        <v>0</v>
      </c>
      <c r="T338" s="164">
        <f>N338+O338</f>
        <v>10993000</v>
      </c>
      <c r="U338" s="165">
        <f>+T338/H338</f>
        <v>1</v>
      </c>
      <c r="V338" s="166">
        <f>H338-T338</f>
        <v>0</v>
      </c>
      <c r="W338" s="574" t="s">
        <v>340</v>
      </c>
    </row>
    <row r="339" spans="1:23" s="454" customFormat="1" ht="18.95" hidden="1" customHeight="1">
      <c r="A339" s="322" t="s">
        <v>1003</v>
      </c>
      <c r="B339" s="206" t="s">
        <v>1003</v>
      </c>
      <c r="C339" s="207">
        <v>2005</v>
      </c>
      <c r="D339" s="206" t="s">
        <v>1002</v>
      </c>
      <c r="E339" s="363">
        <v>2525</v>
      </c>
      <c r="F339" s="199">
        <v>992525</v>
      </c>
      <c r="G339" s="449"/>
      <c r="H339" s="209">
        <v>106044.12</v>
      </c>
      <c r="I339" s="209"/>
      <c r="J339" s="166">
        <f>K339+L339</f>
        <v>106044.12</v>
      </c>
      <c r="K339" s="537">
        <v>106044.12</v>
      </c>
      <c r="L339" s="522">
        <v>0</v>
      </c>
      <c r="M339" s="371">
        <f>J339/H339</f>
        <v>1</v>
      </c>
      <c r="N339" s="537">
        <v>106044.12</v>
      </c>
      <c r="O339" s="522">
        <v>0</v>
      </c>
      <c r="P339" s="441">
        <f t="shared" si="127"/>
        <v>1</v>
      </c>
      <c r="Q339" s="290">
        <f>O339-L339</f>
        <v>0</v>
      </c>
      <c r="R339" s="747">
        <f>N339-K339</f>
        <v>0</v>
      </c>
      <c r="S339" s="747">
        <f>T339-J339</f>
        <v>0</v>
      </c>
      <c r="T339" s="164">
        <f>N339+O339</f>
        <v>106044.12</v>
      </c>
      <c r="U339" s="165">
        <f>+T339/H339</f>
        <v>1</v>
      </c>
      <c r="V339" s="166">
        <f>H339-T339</f>
        <v>0</v>
      </c>
      <c r="W339" s="574" t="s">
        <v>340</v>
      </c>
    </row>
    <row r="340" spans="1:23" s="454" customFormat="1" ht="18.75" hidden="1" customHeight="1">
      <c r="A340" s="322" t="s">
        <v>1003</v>
      </c>
      <c r="B340" s="206" t="s">
        <v>1003</v>
      </c>
      <c r="C340" s="207">
        <v>2005</v>
      </c>
      <c r="D340" s="206" t="s">
        <v>1383</v>
      </c>
      <c r="E340" s="363">
        <v>2530</v>
      </c>
      <c r="F340" s="199">
        <v>992530</v>
      </c>
      <c r="G340" s="449"/>
      <c r="H340" s="781">
        <v>300000</v>
      </c>
      <c r="I340" s="209"/>
      <c r="J340" s="166">
        <f t="shared" si="119"/>
        <v>300000</v>
      </c>
      <c r="K340" s="537">
        <v>300000</v>
      </c>
      <c r="L340" s="522">
        <v>0</v>
      </c>
      <c r="M340" s="371">
        <f t="shared" si="120"/>
        <v>1</v>
      </c>
      <c r="N340" s="537">
        <v>300000</v>
      </c>
      <c r="O340" s="522">
        <v>0</v>
      </c>
      <c r="P340" s="441">
        <f t="shared" si="127"/>
        <v>1</v>
      </c>
      <c r="Q340" s="290">
        <f t="shared" si="121"/>
        <v>0</v>
      </c>
      <c r="R340" s="747">
        <f t="shared" si="122"/>
        <v>0</v>
      </c>
      <c r="S340" s="747">
        <f t="shared" si="123"/>
        <v>0</v>
      </c>
      <c r="T340" s="164">
        <f t="shared" si="124"/>
        <v>300000</v>
      </c>
      <c r="U340" s="165">
        <f t="shared" si="125"/>
        <v>1</v>
      </c>
      <c r="V340" s="166">
        <f t="shared" si="126"/>
        <v>0</v>
      </c>
      <c r="W340" s="574" t="s">
        <v>340</v>
      </c>
    </row>
    <row r="341" spans="1:23" s="454" customFormat="1" ht="18.95" customHeight="1" thickBot="1">
      <c r="A341" s="322" t="s">
        <v>1569</v>
      </c>
      <c r="B341" s="206"/>
      <c r="C341" s="207">
        <v>2005</v>
      </c>
      <c r="D341" s="206"/>
      <c r="E341" s="363"/>
      <c r="F341" s="199"/>
      <c r="G341" s="449"/>
      <c r="H341" s="781">
        <f>SUM(H280:H340)</f>
        <v>121626601.01000001</v>
      </c>
      <c r="I341" s="209"/>
      <c r="J341" s="166">
        <f>SUM(J280:J340)</f>
        <v>121626601.01000001</v>
      </c>
      <c r="K341" s="537">
        <f>SUM(K280:K340)</f>
        <v>121626601.01000001</v>
      </c>
      <c r="L341" s="522">
        <f>SUM(L280:L340)</f>
        <v>0</v>
      </c>
      <c r="M341" s="371">
        <f t="shared" si="97"/>
        <v>1</v>
      </c>
      <c r="N341" s="537">
        <f>SUM(N280:N340)</f>
        <v>121626601.01000001</v>
      </c>
      <c r="O341" s="522">
        <f>SUM(O280:O340)</f>
        <v>0</v>
      </c>
      <c r="P341" s="441">
        <f t="shared" si="111"/>
        <v>1</v>
      </c>
      <c r="Q341" s="290">
        <f>SUM(Q280:Q340)</f>
        <v>0</v>
      </c>
      <c r="R341" s="747">
        <f>SUM(R280:R340)</f>
        <v>0</v>
      </c>
      <c r="S341" s="747">
        <f t="shared" si="101"/>
        <v>0</v>
      </c>
      <c r="T341" s="164">
        <f>SUM(T280:T340)</f>
        <v>121626601.01000001</v>
      </c>
      <c r="U341" s="165">
        <f t="shared" si="103"/>
        <v>1</v>
      </c>
      <c r="V341" s="166">
        <f t="shared" si="104"/>
        <v>0</v>
      </c>
      <c r="W341" s="574"/>
    </row>
    <row r="342" spans="1:23" s="193" customFormat="1" ht="18.95" customHeight="1" thickTop="1" thickBot="1">
      <c r="A342" s="178"/>
      <c r="B342" s="205"/>
      <c r="C342" s="205"/>
      <c r="D342" s="1099" t="s">
        <v>1035</v>
      </c>
      <c r="E342" s="1100"/>
      <c r="F342" s="304"/>
      <c r="G342" s="305"/>
      <c r="H342" s="218">
        <f>SUM(H262:H340)</f>
        <v>172873000</v>
      </c>
      <c r="I342" s="219">
        <f>SUM(I262:I340)</f>
        <v>302380</v>
      </c>
      <c r="J342" s="220">
        <f>SUM(J262:J340)</f>
        <v>172339321.19999999</v>
      </c>
      <c r="K342" s="218">
        <f>SUM(K262:K340)</f>
        <v>172040934.66</v>
      </c>
      <c r="L342" s="219">
        <f>SUM(L262:L340)</f>
        <v>298386.53999999998</v>
      </c>
      <c r="M342" s="351">
        <f t="shared" si="97"/>
        <v>0.99691288518160726</v>
      </c>
      <c r="N342" s="218">
        <f>SUM(N262:N340)</f>
        <v>172333328.32999998</v>
      </c>
      <c r="O342" s="219">
        <f>SUM(O262:O340)</f>
        <v>88583.890000000014</v>
      </c>
      <c r="P342" s="520">
        <f t="shared" si="111"/>
        <v>0.99687821886587258</v>
      </c>
      <c r="Q342" s="219">
        <f>SUM(Q262:Q340)</f>
        <v>-209802.65000000002</v>
      </c>
      <c r="R342" s="219">
        <f>SUM(R262:R340)</f>
        <v>292393.66999999963</v>
      </c>
      <c r="S342" s="292">
        <f t="shared" si="101"/>
        <v>82591.019999980927</v>
      </c>
      <c r="T342" s="219">
        <f>SUM(T262:T340)</f>
        <v>172421912.21999997</v>
      </c>
      <c r="U342" s="175">
        <f>T342/H342</f>
        <v>0.99739064064370941</v>
      </c>
      <c r="V342" s="220">
        <f>SUM(V262:V340)</f>
        <v>451087.77999999997</v>
      </c>
    </row>
    <row r="343" spans="1:23" s="193" customFormat="1" ht="18.95" customHeight="1" thickTop="1">
      <c r="A343" s="172"/>
      <c r="B343" s="205"/>
      <c r="C343" s="205"/>
      <c r="D343" s="515"/>
      <c r="E343" s="547"/>
      <c r="F343" s="548"/>
      <c r="G343" s="515"/>
      <c r="H343" s="549"/>
      <c r="I343" s="549"/>
      <c r="J343" s="549"/>
      <c r="K343" s="549"/>
      <c r="L343" s="549"/>
      <c r="M343" s="197"/>
      <c r="N343" s="549"/>
      <c r="O343" s="549"/>
      <c r="P343" s="516"/>
      <c r="Q343" s="549"/>
      <c r="R343" s="549"/>
      <c r="S343" s="517"/>
      <c r="T343" s="549"/>
      <c r="U343" s="197"/>
      <c r="V343" s="550"/>
    </row>
    <row r="344" spans="1:23" s="454" customFormat="1" ht="18.75" hidden="1" customHeight="1">
      <c r="A344" s="322" t="s">
        <v>1409</v>
      </c>
      <c r="B344" s="206" t="s">
        <v>1410</v>
      </c>
      <c r="C344" s="207">
        <v>2005</v>
      </c>
      <c r="D344" s="206" t="s">
        <v>975</v>
      </c>
      <c r="E344" s="551" t="s">
        <v>1066</v>
      </c>
      <c r="F344" s="561">
        <v>107335</v>
      </c>
      <c r="G344" s="449" t="s">
        <v>1399</v>
      </c>
      <c r="H344" s="208">
        <v>200264.67</v>
      </c>
      <c r="I344" s="209"/>
      <c r="J344" s="166">
        <f>K344+L344</f>
        <v>200264.67</v>
      </c>
      <c r="K344" s="537">
        <v>200264.67</v>
      </c>
      <c r="L344" s="522">
        <v>0</v>
      </c>
      <c r="M344" s="371">
        <f>J344/H344</f>
        <v>1</v>
      </c>
      <c r="N344" s="537">
        <v>200264.67</v>
      </c>
      <c r="O344" s="522">
        <v>0</v>
      </c>
      <c r="P344" s="441">
        <f>N344/H344</f>
        <v>1</v>
      </c>
      <c r="Q344" s="290">
        <f>O344-L344</f>
        <v>0</v>
      </c>
      <c r="R344" s="747">
        <f>N344-K344</f>
        <v>0</v>
      </c>
      <c r="S344" s="747">
        <f>T344-J344</f>
        <v>0</v>
      </c>
      <c r="T344" s="164">
        <f>N344+O344</f>
        <v>200264.67</v>
      </c>
      <c r="U344" s="165">
        <f>+T344/H344</f>
        <v>1</v>
      </c>
      <c r="V344" s="166">
        <f>H344-I344-T344</f>
        <v>0</v>
      </c>
    </row>
    <row r="345" spans="1:23" s="454" customFormat="1" ht="18.95" customHeight="1" thickBot="1">
      <c r="A345" s="322" t="s">
        <v>1569</v>
      </c>
      <c r="B345" s="206"/>
      <c r="C345" s="207">
        <v>2005</v>
      </c>
      <c r="D345" s="206"/>
      <c r="E345" s="363"/>
      <c r="F345" s="199"/>
      <c r="G345" s="449"/>
      <c r="H345" s="781">
        <f>SUM(H344:H344)</f>
        <v>200264.67</v>
      </c>
      <c r="I345" s="209"/>
      <c r="J345" s="166">
        <f>SUM(J344:J344)</f>
        <v>200264.67</v>
      </c>
      <c r="K345" s="537">
        <f>SUM(K344:K344)</f>
        <v>200264.67</v>
      </c>
      <c r="L345" s="522">
        <f>SUM(L344:L344)</f>
        <v>0</v>
      </c>
      <c r="M345" s="371">
        <f>J345/H345</f>
        <v>1</v>
      </c>
      <c r="N345" s="537">
        <f>SUM(N344:N344)</f>
        <v>200264.67</v>
      </c>
      <c r="O345" s="522">
        <f>SUM(O344:O344)</f>
        <v>0</v>
      </c>
      <c r="P345" s="441">
        <f>N345/H345</f>
        <v>1</v>
      </c>
      <c r="Q345" s="290">
        <f>SUM(Q344:Q344)</f>
        <v>0</v>
      </c>
      <c r="R345" s="747">
        <f>SUM(R344:R344)</f>
        <v>0</v>
      </c>
      <c r="S345" s="747">
        <f>T345-J345</f>
        <v>0</v>
      </c>
      <c r="T345" s="164">
        <f>SUM(T344:T344)</f>
        <v>200264.67</v>
      </c>
      <c r="U345" s="165">
        <f>+T345/H345</f>
        <v>1</v>
      </c>
      <c r="V345" s="166">
        <f>H345-T345</f>
        <v>0</v>
      </c>
    </row>
    <row r="346" spans="1:23" s="525" customFormat="1" ht="18.95" customHeight="1" thickTop="1" thickBot="1">
      <c r="A346" s="602" t="s">
        <v>322</v>
      </c>
      <c r="B346" s="518"/>
      <c r="C346" s="519"/>
      <c r="D346" s="1099" t="s">
        <v>1020</v>
      </c>
      <c r="E346" s="1100"/>
      <c r="F346" s="304"/>
      <c r="G346" s="305"/>
      <c r="H346" s="218">
        <f>SUM(H344:H344)</f>
        <v>200264.67</v>
      </c>
      <c r="I346" s="219"/>
      <c r="J346" s="220">
        <f>SUM(J344:J344)</f>
        <v>200264.67</v>
      </c>
      <c r="K346" s="218">
        <f>SUM(K344:K344)</f>
        <v>200264.67</v>
      </c>
      <c r="L346" s="219">
        <f>SUM(L344:L344)</f>
        <v>0</v>
      </c>
      <c r="M346" s="351">
        <f>+J346/H346</f>
        <v>1</v>
      </c>
      <c r="N346" s="218">
        <f>SUM(N344:N344)</f>
        <v>200264.67</v>
      </c>
      <c r="O346" s="219">
        <f>SUM(O344:O344)</f>
        <v>0</v>
      </c>
      <c r="P346" s="520">
        <f>N346/H346</f>
        <v>1</v>
      </c>
      <c r="Q346" s="219">
        <f>SUM(Q344:Q344)</f>
        <v>0</v>
      </c>
      <c r="R346" s="219">
        <f>SUM(R344:R344)</f>
        <v>0</v>
      </c>
      <c r="S346" s="292">
        <f>T346-J346</f>
        <v>0</v>
      </c>
      <c r="T346" s="219">
        <f>SUM(T344:T344)</f>
        <v>200264.67</v>
      </c>
      <c r="U346" s="175">
        <f>T346/H346</f>
        <v>1</v>
      </c>
      <c r="V346" s="220">
        <f>SUM(V344:V344)</f>
        <v>0</v>
      </c>
    </row>
    <row r="347" spans="1:23" s="193" customFormat="1" ht="18.95" customHeight="1" thickTop="1">
      <c r="A347" s="172"/>
      <c r="B347" s="205"/>
      <c r="C347" s="205"/>
      <c r="D347" s="515"/>
      <c r="E347" s="547"/>
      <c r="F347" s="548"/>
      <c r="G347" s="515"/>
      <c r="H347" s="549"/>
      <c r="I347" s="549"/>
      <c r="J347" s="549"/>
      <c r="K347" s="549"/>
      <c r="L347" s="549"/>
      <c r="M347" s="197"/>
      <c r="N347" s="549"/>
      <c r="O347" s="549"/>
      <c r="P347" s="516"/>
      <c r="Q347" s="549"/>
      <c r="R347" s="549"/>
      <c r="S347" s="517"/>
      <c r="T347" s="549"/>
      <c r="U347" s="197"/>
      <c r="V347" s="990"/>
    </row>
    <row r="348" spans="1:23" s="193" customFormat="1" ht="18.95" customHeight="1">
      <c r="A348" s="1108" t="s">
        <v>1043</v>
      </c>
      <c r="B348" s="1109"/>
      <c r="C348" s="205"/>
      <c r="D348" s="433"/>
      <c r="E348" s="434"/>
      <c r="F348" s="200"/>
      <c r="G348" s="201"/>
      <c r="H348" s="202"/>
      <c r="I348" s="202"/>
      <c r="J348" s="202" t="s">
        <v>322</v>
      </c>
      <c r="K348" s="202"/>
      <c r="L348" s="202"/>
      <c r="M348" s="203"/>
      <c r="N348" s="202"/>
      <c r="O348" s="202"/>
      <c r="P348" s="202"/>
      <c r="Q348" s="202" t="s">
        <v>322</v>
      </c>
      <c r="R348" s="202"/>
      <c r="S348" s="293"/>
      <c r="T348" s="202"/>
      <c r="U348" s="794"/>
      <c r="V348" s="795"/>
    </row>
    <row r="349" spans="1:23" s="454" customFormat="1" ht="18.95" customHeight="1">
      <c r="A349" s="1064" t="s">
        <v>622</v>
      </c>
      <c r="B349" s="1065" t="s">
        <v>1458</v>
      </c>
      <c r="C349" s="1066">
        <v>2006</v>
      </c>
      <c r="D349" s="1065" t="s">
        <v>1050</v>
      </c>
      <c r="E349" s="1067">
        <v>2608</v>
      </c>
      <c r="F349" s="1068">
        <v>992608</v>
      </c>
      <c r="G349" s="1069" t="s">
        <v>1399</v>
      </c>
      <c r="H349" s="1070">
        <v>18874000</v>
      </c>
      <c r="I349" s="1070"/>
      <c r="J349" s="1071">
        <f t="shared" ref="J349:J372" si="128">K349+L349</f>
        <v>18355498.949999999</v>
      </c>
      <c r="K349" s="1072">
        <v>18247127.789999999</v>
      </c>
      <c r="L349" s="1073">
        <v>108371.16</v>
      </c>
      <c r="M349" s="1074">
        <f t="shared" ref="M349:M372" si="129">J349/H349</f>
        <v>0.97252829024054255</v>
      </c>
      <c r="N349" s="1072">
        <v>18325389.690000001</v>
      </c>
      <c r="O349" s="1073">
        <v>110631.01</v>
      </c>
      <c r="P349" s="1075">
        <f t="shared" ref="P349:P372" si="130">N349/H349</f>
        <v>0.9709330131397691</v>
      </c>
      <c r="Q349" s="1076">
        <f t="shared" ref="Q349:Q372" si="131">O349-L349</f>
        <v>2259.8499999999913</v>
      </c>
      <c r="R349" s="1077">
        <f t="shared" ref="R349:R372" si="132">N349-K349</f>
        <v>78261.900000002235</v>
      </c>
      <c r="S349" s="1077">
        <f t="shared" ref="S349:S372" si="133">T349-J349</f>
        <v>80521.750000003725</v>
      </c>
      <c r="T349" s="1078">
        <f t="shared" ref="T349:T372" si="134">N349+O349</f>
        <v>18436020.700000003</v>
      </c>
      <c r="U349" s="1079">
        <f t="shared" ref="U349:U372" si="135">+T349/H349</f>
        <v>0.97679456924870212</v>
      </c>
      <c r="V349" s="1071">
        <f t="shared" ref="V349:V372" si="136">H349-T349</f>
        <v>437979.29999999702</v>
      </c>
      <c r="W349" s="574"/>
    </row>
    <row r="350" spans="1:23" s="454" customFormat="1" ht="18.95" customHeight="1">
      <c r="A350" s="1064" t="s">
        <v>976</v>
      </c>
      <c r="B350" s="1065" t="s">
        <v>1479</v>
      </c>
      <c r="C350" s="1066">
        <v>2006</v>
      </c>
      <c r="D350" s="1065" t="s">
        <v>1047</v>
      </c>
      <c r="E350" s="1067">
        <v>2603</v>
      </c>
      <c r="F350" s="1068" t="s">
        <v>1497</v>
      </c>
      <c r="G350" s="1069" t="s">
        <v>1399</v>
      </c>
      <c r="H350" s="1070">
        <v>12390000</v>
      </c>
      <c r="I350" s="1070">
        <v>87000</v>
      </c>
      <c r="J350" s="1071">
        <f t="shared" si="128"/>
        <v>12130149.539999999</v>
      </c>
      <c r="K350" s="1072">
        <v>11793731.199999999</v>
      </c>
      <c r="L350" s="1073">
        <v>336418.34</v>
      </c>
      <c r="M350" s="1074">
        <f t="shared" si="129"/>
        <v>0.97902740435835345</v>
      </c>
      <c r="N350" s="1072">
        <v>11982237.789999999</v>
      </c>
      <c r="O350" s="1073">
        <v>214830.19</v>
      </c>
      <c r="P350" s="1075">
        <f t="shared" si="130"/>
        <v>0.96708941000807092</v>
      </c>
      <c r="Q350" s="1076">
        <f t="shared" si="131"/>
        <v>-121588.15000000002</v>
      </c>
      <c r="R350" s="1077">
        <f t="shared" si="132"/>
        <v>188506.58999999985</v>
      </c>
      <c r="S350" s="1077">
        <f t="shared" si="133"/>
        <v>66918.439999999478</v>
      </c>
      <c r="T350" s="1078">
        <f t="shared" si="134"/>
        <v>12197067.979999999</v>
      </c>
      <c r="U350" s="1079">
        <f t="shared" si="135"/>
        <v>0.98442840839386592</v>
      </c>
      <c r="V350" s="1071">
        <f t="shared" si="136"/>
        <v>192932.02000000142</v>
      </c>
      <c r="W350" s="574"/>
    </row>
    <row r="351" spans="1:23" s="454" customFormat="1" ht="18.95" customHeight="1">
      <c r="A351" s="1064" t="s">
        <v>1061</v>
      </c>
      <c r="B351" s="1065" t="s">
        <v>1405</v>
      </c>
      <c r="C351" s="1066">
        <v>2006</v>
      </c>
      <c r="D351" s="1065" t="s">
        <v>1062</v>
      </c>
      <c r="E351" s="1067">
        <v>2617</v>
      </c>
      <c r="F351" s="1068">
        <v>760030</v>
      </c>
      <c r="G351" s="1069" t="s">
        <v>1399</v>
      </c>
      <c r="H351" s="1070">
        <v>14000000</v>
      </c>
      <c r="I351" s="1070"/>
      <c r="J351" s="1071">
        <f t="shared" si="128"/>
        <v>13873384.59</v>
      </c>
      <c r="K351" s="1072">
        <v>13555857.359999999</v>
      </c>
      <c r="L351" s="1073">
        <v>317527.23</v>
      </c>
      <c r="M351" s="1074">
        <f t="shared" si="129"/>
        <v>0.99095604214285715</v>
      </c>
      <c r="N351" s="1072">
        <v>13708180.130000001</v>
      </c>
      <c r="O351" s="1073">
        <v>182409.19</v>
      </c>
      <c r="P351" s="1075">
        <f t="shared" si="130"/>
        <v>0.97915572357142866</v>
      </c>
      <c r="Q351" s="1076">
        <f t="shared" si="131"/>
        <v>-135118.03999999998</v>
      </c>
      <c r="R351" s="1077">
        <f t="shared" si="132"/>
        <v>152322.77000000142</v>
      </c>
      <c r="S351" s="1077">
        <f t="shared" si="133"/>
        <v>17204.730000000447</v>
      </c>
      <c r="T351" s="1078">
        <f t="shared" si="134"/>
        <v>13890589.32</v>
      </c>
      <c r="U351" s="1079">
        <f t="shared" si="135"/>
        <v>0.99218495142857144</v>
      </c>
      <c r="V351" s="1071">
        <f t="shared" si="136"/>
        <v>109410.6799999997</v>
      </c>
      <c r="W351" s="574"/>
    </row>
    <row r="352" spans="1:23" s="454" customFormat="1" ht="18.95" customHeight="1">
      <c r="A352" s="1064" t="s">
        <v>1397</v>
      </c>
      <c r="B352" s="1065" t="s">
        <v>1398</v>
      </c>
      <c r="C352" s="1066">
        <v>2006</v>
      </c>
      <c r="D352" s="1065" t="s">
        <v>1067</v>
      </c>
      <c r="E352" s="1067">
        <v>2621</v>
      </c>
      <c r="F352" s="1068">
        <v>992621</v>
      </c>
      <c r="G352" s="1069" t="s">
        <v>1399</v>
      </c>
      <c r="H352" s="1070">
        <v>11186000</v>
      </c>
      <c r="I352" s="1070"/>
      <c r="J352" s="1071">
        <f t="shared" si="128"/>
        <v>11186000</v>
      </c>
      <c r="K352" s="1072">
        <v>11159325.98</v>
      </c>
      <c r="L352" s="1073">
        <v>26674.02</v>
      </c>
      <c r="M352" s="1074">
        <f t="shared" si="129"/>
        <v>1</v>
      </c>
      <c r="N352" s="1072">
        <v>11165384.98</v>
      </c>
      <c r="O352" s="1073">
        <v>43.2</v>
      </c>
      <c r="P352" s="1075">
        <f t="shared" si="130"/>
        <v>0.99815706955122474</v>
      </c>
      <c r="Q352" s="1076">
        <f t="shared" si="131"/>
        <v>-26630.82</v>
      </c>
      <c r="R352" s="1077">
        <f t="shared" si="132"/>
        <v>6059</v>
      </c>
      <c r="S352" s="1077">
        <f t="shared" si="133"/>
        <v>-20571.820000000298</v>
      </c>
      <c r="T352" s="1078">
        <f t="shared" si="134"/>
        <v>11165428.18</v>
      </c>
      <c r="U352" s="1079">
        <f t="shared" si="135"/>
        <v>0.99816093152154473</v>
      </c>
      <c r="V352" s="1071">
        <f t="shared" si="136"/>
        <v>20571.820000000298</v>
      </c>
      <c r="W352" s="574"/>
    </row>
    <row r="353" spans="1:23" s="454" customFormat="1" ht="18.95" customHeight="1">
      <c r="A353" s="1064" t="s">
        <v>838</v>
      </c>
      <c r="B353" s="1065" t="s">
        <v>1461</v>
      </c>
      <c r="C353" s="1066">
        <v>2006</v>
      </c>
      <c r="D353" s="1065" t="s">
        <v>1091</v>
      </c>
      <c r="E353" s="1067">
        <v>2642</v>
      </c>
      <c r="F353" s="1068" t="s">
        <v>558</v>
      </c>
      <c r="G353" s="1069" t="s">
        <v>1399</v>
      </c>
      <c r="H353" s="1070">
        <v>11000000</v>
      </c>
      <c r="I353" s="1070"/>
      <c r="J353" s="1071">
        <f t="shared" si="128"/>
        <v>10969804.880000001</v>
      </c>
      <c r="K353" s="1072">
        <v>10932869.310000001</v>
      </c>
      <c r="L353" s="1073">
        <v>36935.57</v>
      </c>
      <c r="M353" s="1074">
        <f t="shared" si="129"/>
        <v>0.99725498909090915</v>
      </c>
      <c r="N353" s="1072">
        <v>10935454.08</v>
      </c>
      <c r="O353" s="1073">
        <v>45576.2</v>
      </c>
      <c r="P353" s="1075">
        <f t="shared" si="130"/>
        <v>0.99413218909090906</v>
      </c>
      <c r="Q353" s="1076">
        <f t="shared" si="131"/>
        <v>8640.6299999999974</v>
      </c>
      <c r="R353" s="1077">
        <f t="shared" si="132"/>
        <v>2584.769999999553</v>
      </c>
      <c r="S353" s="1077">
        <f t="shared" si="133"/>
        <v>11225.39999999851</v>
      </c>
      <c r="T353" s="1078">
        <f t="shared" si="134"/>
        <v>10981030.279999999</v>
      </c>
      <c r="U353" s="1079">
        <f t="shared" si="135"/>
        <v>0.99827547999999999</v>
      </c>
      <c r="V353" s="1071">
        <f t="shared" si="136"/>
        <v>18969.720000000671</v>
      </c>
      <c r="W353" s="574"/>
    </row>
    <row r="354" spans="1:23" s="454" customFormat="1" ht="18.95" customHeight="1">
      <c r="A354" s="1064" t="s">
        <v>1003</v>
      </c>
      <c r="B354" s="1065" t="s">
        <v>1003</v>
      </c>
      <c r="C354" s="1066">
        <v>2006</v>
      </c>
      <c r="D354" s="1065" t="s">
        <v>1075</v>
      </c>
      <c r="E354" s="1067">
        <v>2629</v>
      </c>
      <c r="F354" s="1068">
        <v>992650</v>
      </c>
      <c r="G354" s="1069"/>
      <c r="H354" s="1070">
        <v>91816.55</v>
      </c>
      <c r="I354" s="1070"/>
      <c r="J354" s="1071">
        <f t="shared" si="128"/>
        <v>81570.16</v>
      </c>
      <c r="K354" s="1072">
        <v>81570.16</v>
      </c>
      <c r="L354" s="1073">
        <v>0</v>
      </c>
      <c r="M354" s="1074">
        <f t="shared" si="129"/>
        <v>0.88840367014443478</v>
      </c>
      <c r="N354" s="1072">
        <v>81570.16</v>
      </c>
      <c r="O354" s="1073">
        <v>0</v>
      </c>
      <c r="P354" s="1075">
        <f t="shared" si="130"/>
        <v>0.88840367014443478</v>
      </c>
      <c r="Q354" s="1076">
        <f t="shared" si="131"/>
        <v>0</v>
      </c>
      <c r="R354" s="1077">
        <f t="shared" si="132"/>
        <v>0</v>
      </c>
      <c r="S354" s="1077">
        <f t="shared" si="133"/>
        <v>0</v>
      </c>
      <c r="T354" s="1078">
        <f t="shared" si="134"/>
        <v>81570.16</v>
      </c>
      <c r="U354" s="1079">
        <f t="shared" si="135"/>
        <v>0.88840367014443478</v>
      </c>
      <c r="V354" s="1071">
        <f t="shared" si="136"/>
        <v>10246.39</v>
      </c>
      <c r="W354" s="574"/>
    </row>
    <row r="355" spans="1:23" s="454" customFormat="1" ht="18.95" customHeight="1">
      <c r="A355" s="322" t="s">
        <v>988</v>
      </c>
      <c r="B355" s="206" t="s">
        <v>1059</v>
      </c>
      <c r="C355" s="207">
        <v>2006</v>
      </c>
      <c r="D355" s="206" t="s">
        <v>1060</v>
      </c>
      <c r="E355" s="363">
        <v>2616</v>
      </c>
      <c r="F355" s="844">
        <v>181385</v>
      </c>
      <c r="G355" s="845" t="s">
        <v>1399</v>
      </c>
      <c r="H355" s="209">
        <v>300000</v>
      </c>
      <c r="I355" s="209"/>
      <c r="J355" s="166">
        <f t="shared" si="128"/>
        <v>293771.61</v>
      </c>
      <c r="K355" s="771">
        <v>280171.61</v>
      </c>
      <c r="L355" s="772">
        <v>13600</v>
      </c>
      <c r="M355" s="371">
        <f t="shared" si="129"/>
        <v>0.97923869999999991</v>
      </c>
      <c r="N355" s="771">
        <v>283171.61</v>
      </c>
      <c r="O355" s="772">
        <v>10600</v>
      </c>
      <c r="P355" s="1063">
        <f t="shared" si="130"/>
        <v>0.94390536666666658</v>
      </c>
      <c r="Q355" s="773">
        <f t="shared" si="131"/>
        <v>-3000</v>
      </c>
      <c r="R355" s="774">
        <f t="shared" si="132"/>
        <v>3000</v>
      </c>
      <c r="S355" s="774">
        <f t="shared" si="133"/>
        <v>0</v>
      </c>
      <c r="T355" s="164">
        <f t="shared" si="134"/>
        <v>293771.61</v>
      </c>
      <c r="U355" s="165">
        <f t="shared" si="135"/>
        <v>0.97923869999999991</v>
      </c>
      <c r="V355" s="166">
        <f t="shared" si="136"/>
        <v>6228.390000000014</v>
      </c>
      <c r="W355" s="574"/>
    </row>
    <row r="356" spans="1:23" s="454" customFormat="1" ht="18.95" customHeight="1">
      <c r="A356" s="1064" t="s">
        <v>1061</v>
      </c>
      <c r="B356" s="1065" t="s">
        <v>1405</v>
      </c>
      <c r="C356" s="1066">
        <v>2006</v>
      </c>
      <c r="D356" s="1065" t="s">
        <v>1063</v>
      </c>
      <c r="E356" s="1067">
        <v>2618</v>
      </c>
      <c r="F356" s="1068">
        <v>760031</v>
      </c>
      <c r="G356" s="1069" t="s">
        <v>1399</v>
      </c>
      <c r="H356" s="1070">
        <v>4500000</v>
      </c>
      <c r="I356" s="1070"/>
      <c r="J356" s="1071">
        <f t="shared" si="128"/>
        <v>4500000</v>
      </c>
      <c r="K356" s="1072">
        <v>3827265.04</v>
      </c>
      <c r="L356" s="1073">
        <v>672734.96</v>
      </c>
      <c r="M356" s="1074">
        <f t="shared" si="129"/>
        <v>1</v>
      </c>
      <c r="N356" s="1072">
        <v>4284006.62</v>
      </c>
      <c r="O356" s="1073">
        <v>211043.38</v>
      </c>
      <c r="P356" s="1075">
        <f t="shared" si="130"/>
        <v>0.95200147111111111</v>
      </c>
      <c r="Q356" s="1076">
        <f t="shared" si="131"/>
        <v>-461691.57999999996</v>
      </c>
      <c r="R356" s="1077">
        <f t="shared" si="132"/>
        <v>456741.58000000007</v>
      </c>
      <c r="S356" s="1077">
        <f t="shared" si="133"/>
        <v>-4950</v>
      </c>
      <c r="T356" s="1078">
        <f t="shared" si="134"/>
        <v>4495050</v>
      </c>
      <c r="U356" s="1079">
        <f t="shared" si="135"/>
        <v>0.99890000000000001</v>
      </c>
      <c r="V356" s="1071">
        <f t="shared" si="136"/>
        <v>4950</v>
      </c>
      <c r="W356" s="574"/>
    </row>
    <row r="357" spans="1:23" s="454" customFormat="1" ht="18.95" customHeight="1">
      <c r="A357" s="322" t="s">
        <v>1516</v>
      </c>
      <c r="B357" s="206" t="s">
        <v>1458</v>
      </c>
      <c r="C357" s="207">
        <v>2006</v>
      </c>
      <c r="D357" s="206" t="s">
        <v>1044</v>
      </c>
      <c r="E357" s="363">
        <v>2607</v>
      </c>
      <c r="F357" s="844">
        <v>760108</v>
      </c>
      <c r="G357" s="845" t="s">
        <v>1399</v>
      </c>
      <c r="H357" s="209">
        <v>350000</v>
      </c>
      <c r="I357" s="209"/>
      <c r="J357" s="166">
        <f t="shared" si="128"/>
        <v>347434.17</v>
      </c>
      <c r="K357" s="771">
        <v>339534.04</v>
      </c>
      <c r="L357" s="772">
        <v>7900.13</v>
      </c>
      <c r="M357" s="371">
        <f t="shared" si="129"/>
        <v>0.99266905714285714</v>
      </c>
      <c r="N357" s="771">
        <v>339558.96</v>
      </c>
      <c r="O357" s="772">
        <v>7766.41</v>
      </c>
      <c r="P357" s="1063">
        <f t="shared" si="130"/>
        <v>0.97016845714285715</v>
      </c>
      <c r="Q357" s="773">
        <f t="shared" si="131"/>
        <v>-133.72000000000025</v>
      </c>
      <c r="R357" s="774">
        <f t="shared" si="132"/>
        <v>24.92000000004191</v>
      </c>
      <c r="S357" s="774">
        <f t="shared" si="133"/>
        <v>-108.79999999998836</v>
      </c>
      <c r="T357" s="164">
        <f t="shared" si="134"/>
        <v>347325.37</v>
      </c>
      <c r="U357" s="165">
        <f t="shared" si="135"/>
        <v>0.99235819999999997</v>
      </c>
      <c r="V357" s="166">
        <f t="shared" si="136"/>
        <v>2674.6300000000047</v>
      </c>
      <c r="W357" s="574"/>
    </row>
    <row r="358" spans="1:23" s="454" customFormat="1" ht="18.95" customHeight="1">
      <c r="A358" s="322" t="s">
        <v>1516</v>
      </c>
      <c r="B358" s="206" t="s">
        <v>1549</v>
      </c>
      <c r="C358" s="207">
        <v>2006</v>
      </c>
      <c r="D358" s="206" t="s">
        <v>1543</v>
      </c>
      <c r="E358" s="363">
        <v>2606</v>
      </c>
      <c r="F358" s="844">
        <v>760109</v>
      </c>
      <c r="G358" s="845" t="s">
        <v>1399</v>
      </c>
      <c r="H358" s="209">
        <v>300000</v>
      </c>
      <c r="I358" s="209"/>
      <c r="J358" s="166">
        <f t="shared" si="128"/>
        <v>297572.75</v>
      </c>
      <c r="K358" s="771">
        <v>258981.26</v>
      </c>
      <c r="L358" s="772">
        <v>38591.49</v>
      </c>
      <c r="M358" s="371">
        <f t="shared" si="129"/>
        <v>0.99190916666666662</v>
      </c>
      <c r="N358" s="771">
        <v>284728.75</v>
      </c>
      <c r="O358" s="772">
        <v>14244</v>
      </c>
      <c r="P358" s="1063">
        <f t="shared" si="130"/>
        <v>0.94909583333333336</v>
      </c>
      <c r="Q358" s="773">
        <f t="shared" si="131"/>
        <v>-24347.489999999998</v>
      </c>
      <c r="R358" s="774">
        <f t="shared" si="132"/>
        <v>25747.489999999991</v>
      </c>
      <c r="S358" s="774">
        <f t="shared" si="133"/>
        <v>1400</v>
      </c>
      <c r="T358" s="164">
        <f t="shared" si="134"/>
        <v>298972.75</v>
      </c>
      <c r="U358" s="165">
        <f t="shared" si="135"/>
        <v>0.99657583333333333</v>
      </c>
      <c r="V358" s="166">
        <f t="shared" si="136"/>
        <v>1027.25</v>
      </c>
      <c r="W358" s="574"/>
    </row>
    <row r="359" spans="1:23" s="454" customFormat="1" ht="18.95" customHeight="1">
      <c r="A359" s="322" t="s">
        <v>1397</v>
      </c>
      <c r="B359" s="206" t="s">
        <v>1398</v>
      </c>
      <c r="C359" s="207">
        <v>2006</v>
      </c>
      <c r="D359" s="206" t="s">
        <v>1068</v>
      </c>
      <c r="E359" s="363">
        <v>2622</v>
      </c>
      <c r="F359" s="844">
        <v>992622</v>
      </c>
      <c r="G359" s="845" t="s">
        <v>1399</v>
      </c>
      <c r="H359" s="209">
        <v>400000</v>
      </c>
      <c r="I359" s="209"/>
      <c r="J359" s="166">
        <f t="shared" si="128"/>
        <v>399184.5</v>
      </c>
      <c r="K359" s="771">
        <v>396705.26</v>
      </c>
      <c r="L359" s="772">
        <v>2479.2399999999998</v>
      </c>
      <c r="M359" s="371">
        <f t="shared" si="129"/>
        <v>0.99796125000000002</v>
      </c>
      <c r="N359" s="771">
        <v>396705.26</v>
      </c>
      <c r="O359" s="772">
        <v>2479.2399999999998</v>
      </c>
      <c r="P359" s="1063">
        <f t="shared" si="130"/>
        <v>0.99176315000000004</v>
      </c>
      <c r="Q359" s="773">
        <f t="shared" si="131"/>
        <v>0</v>
      </c>
      <c r="R359" s="774">
        <f t="shared" si="132"/>
        <v>0</v>
      </c>
      <c r="S359" s="774">
        <f t="shared" si="133"/>
        <v>0</v>
      </c>
      <c r="T359" s="164">
        <f t="shared" si="134"/>
        <v>399184.5</v>
      </c>
      <c r="U359" s="165">
        <f t="shared" si="135"/>
        <v>0.99796125000000002</v>
      </c>
      <c r="V359" s="166">
        <f t="shared" si="136"/>
        <v>815.5</v>
      </c>
      <c r="W359" s="574"/>
    </row>
    <row r="360" spans="1:23" s="454" customFormat="1" ht="18.95" customHeight="1">
      <c r="A360" s="1080" t="s">
        <v>983</v>
      </c>
      <c r="B360" s="1065" t="s">
        <v>1080</v>
      </c>
      <c r="C360" s="1066">
        <v>2006</v>
      </c>
      <c r="D360" s="1065" t="s">
        <v>1081</v>
      </c>
      <c r="E360" s="1067">
        <v>2632</v>
      </c>
      <c r="F360" s="1068">
        <v>600937</v>
      </c>
      <c r="G360" s="1069" t="s">
        <v>1399</v>
      </c>
      <c r="H360" s="1070">
        <v>590577.4</v>
      </c>
      <c r="I360" s="1070"/>
      <c r="J360" s="1071">
        <f t="shared" si="128"/>
        <v>590332.36</v>
      </c>
      <c r="K360" s="1072">
        <v>589260.12</v>
      </c>
      <c r="L360" s="1073">
        <v>1072.24</v>
      </c>
      <c r="M360" s="1074">
        <f t="shared" si="129"/>
        <v>0.99958508402116297</v>
      </c>
      <c r="N360" s="1072">
        <v>590332.36</v>
      </c>
      <c r="O360" s="1073">
        <v>0</v>
      </c>
      <c r="P360" s="1075">
        <f t="shared" si="130"/>
        <v>0.99958508402116297</v>
      </c>
      <c r="Q360" s="1076">
        <f t="shared" si="131"/>
        <v>-1072.24</v>
      </c>
      <c r="R360" s="1077">
        <f t="shared" si="132"/>
        <v>1072.2399999999907</v>
      </c>
      <c r="S360" s="1077">
        <f t="shared" si="133"/>
        <v>0</v>
      </c>
      <c r="T360" s="1078">
        <f t="shared" si="134"/>
        <v>590332.36</v>
      </c>
      <c r="U360" s="1079">
        <f t="shared" si="135"/>
        <v>0.99958508402116297</v>
      </c>
      <c r="V360" s="1071">
        <f t="shared" si="136"/>
        <v>245.04000000003725</v>
      </c>
      <c r="W360" s="574"/>
    </row>
    <row r="361" spans="1:23" s="454" customFormat="1" ht="18.95" customHeight="1">
      <c r="A361" s="1064" t="s">
        <v>1599</v>
      </c>
      <c r="B361" s="1065" t="s">
        <v>71</v>
      </c>
      <c r="C361" s="1066">
        <v>2006</v>
      </c>
      <c r="D361" s="1065" t="s">
        <v>1046</v>
      </c>
      <c r="E361" s="1067">
        <v>2602</v>
      </c>
      <c r="F361" s="1068">
        <v>896580</v>
      </c>
      <c r="G361" s="1069" t="s">
        <v>1399</v>
      </c>
      <c r="H361" s="1070">
        <v>19900000</v>
      </c>
      <c r="I361" s="1070"/>
      <c r="J361" s="1071">
        <f t="shared" si="128"/>
        <v>19896855.859999999</v>
      </c>
      <c r="K361" s="1072">
        <v>19894459.719999999</v>
      </c>
      <c r="L361" s="1073">
        <v>2396.14</v>
      </c>
      <c r="M361" s="1074">
        <f t="shared" si="129"/>
        <v>0.99984200301507531</v>
      </c>
      <c r="N361" s="1072">
        <v>19899689.809999999</v>
      </c>
      <c r="O361" s="1073">
        <v>0</v>
      </c>
      <c r="P361" s="1075">
        <f t="shared" si="130"/>
        <v>0.99998441256281401</v>
      </c>
      <c r="Q361" s="1076">
        <f t="shared" si="131"/>
        <v>-2396.14</v>
      </c>
      <c r="R361" s="1077">
        <f t="shared" si="132"/>
        <v>5230.089999999851</v>
      </c>
      <c r="S361" s="1077">
        <f t="shared" si="133"/>
        <v>2833.9499999992549</v>
      </c>
      <c r="T361" s="1078">
        <f t="shared" si="134"/>
        <v>19899689.809999999</v>
      </c>
      <c r="U361" s="1079">
        <f t="shared" si="135"/>
        <v>0.99998441256281401</v>
      </c>
      <c r="V361" s="1071">
        <f t="shared" si="136"/>
        <v>310.1900000013411</v>
      </c>
      <c r="W361" s="574"/>
    </row>
    <row r="362" spans="1:23" s="454" customFormat="1" ht="18.95" customHeight="1">
      <c r="A362" s="1064" t="s">
        <v>1397</v>
      </c>
      <c r="B362" s="1065" t="s">
        <v>1398</v>
      </c>
      <c r="C362" s="1066">
        <v>2006</v>
      </c>
      <c r="D362" s="1065" t="s">
        <v>1074</v>
      </c>
      <c r="E362" s="1067">
        <v>2628</v>
      </c>
      <c r="F362" s="1068">
        <v>992628</v>
      </c>
      <c r="G362" s="1069" t="s">
        <v>1399</v>
      </c>
      <c r="H362" s="1070">
        <v>470000</v>
      </c>
      <c r="I362" s="1070"/>
      <c r="J362" s="1071">
        <f t="shared" si="128"/>
        <v>469941</v>
      </c>
      <c r="K362" s="1072">
        <v>163648.95999999999</v>
      </c>
      <c r="L362" s="1073">
        <v>306292.03999999998</v>
      </c>
      <c r="M362" s="1074">
        <f t="shared" si="129"/>
        <v>0.99987446808510638</v>
      </c>
      <c r="N362" s="1072">
        <v>432452.38</v>
      </c>
      <c r="O362" s="1073">
        <v>37488.620000000003</v>
      </c>
      <c r="P362" s="1075">
        <f t="shared" si="130"/>
        <v>0.92011144680851065</v>
      </c>
      <c r="Q362" s="1076">
        <f t="shared" si="131"/>
        <v>-268803.42</v>
      </c>
      <c r="R362" s="1077">
        <f t="shared" si="132"/>
        <v>268803.42000000004</v>
      </c>
      <c r="S362" s="1077">
        <f t="shared" si="133"/>
        <v>0</v>
      </c>
      <c r="T362" s="1078">
        <f t="shared" si="134"/>
        <v>469941</v>
      </c>
      <c r="U362" s="1079">
        <f t="shared" si="135"/>
        <v>0.99987446808510638</v>
      </c>
      <c r="V362" s="1071">
        <f t="shared" si="136"/>
        <v>59</v>
      </c>
      <c r="W362" s="574"/>
    </row>
    <row r="363" spans="1:23" s="454" customFormat="1" ht="18.95" customHeight="1">
      <c r="A363" s="322" t="s">
        <v>1429</v>
      </c>
      <c r="B363" s="206" t="s">
        <v>1430</v>
      </c>
      <c r="C363" s="207">
        <v>2006</v>
      </c>
      <c r="D363" s="206" t="s">
        <v>1049</v>
      </c>
      <c r="E363" s="363">
        <v>2605</v>
      </c>
      <c r="F363" s="844">
        <v>992605</v>
      </c>
      <c r="G363" s="845" t="s">
        <v>1399</v>
      </c>
      <c r="H363" s="209">
        <v>420000</v>
      </c>
      <c r="I363" s="209"/>
      <c r="J363" s="166">
        <f t="shared" si="128"/>
        <v>419967.15</v>
      </c>
      <c r="K363" s="771">
        <v>419967.15</v>
      </c>
      <c r="L363" s="772">
        <v>0</v>
      </c>
      <c r="M363" s="371">
        <f t="shared" si="129"/>
        <v>0.9999217857142858</v>
      </c>
      <c r="N363" s="771">
        <v>419967.15</v>
      </c>
      <c r="O363" s="772">
        <v>0</v>
      </c>
      <c r="P363" s="1063">
        <f t="shared" si="130"/>
        <v>0.9999217857142858</v>
      </c>
      <c r="Q363" s="773">
        <f t="shared" si="131"/>
        <v>0</v>
      </c>
      <c r="R363" s="774">
        <f t="shared" si="132"/>
        <v>0</v>
      </c>
      <c r="S363" s="774">
        <f t="shared" si="133"/>
        <v>0</v>
      </c>
      <c r="T363" s="164">
        <f t="shared" si="134"/>
        <v>419967.15</v>
      </c>
      <c r="U363" s="165">
        <f t="shared" si="135"/>
        <v>0.9999217857142858</v>
      </c>
      <c r="V363" s="166">
        <f t="shared" si="136"/>
        <v>32.849999999976717</v>
      </c>
      <c r="W363" s="574"/>
    </row>
    <row r="364" spans="1:23" s="454" customFormat="1" ht="18.95" customHeight="1">
      <c r="A364" s="322" t="s">
        <v>1401</v>
      </c>
      <c r="B364" s="206" t="s">
        <v>1402</v>
      </c>
      <c r="C364" s="207">
        <v>2006</v>
      </c>
      <c r="D364" s="206" t="s">
        <v>1045</v>
      </c>
      <c r="E364" s="363">
        <v>2601</v>
      </c>
      <c r="F364" s="199">
        <v>875019</v>
      </c>
      <c r="G364" s="449" t="s">
        <v>1399</v>
      </c>
      <c r="H364" s="209">
        <v>700000</v>
      </c>
      <c r="I364" s="209"/>
      <c r="J364" s="166">
        <f t="shared" si="128"/>
        <v>700000</v>
      </c>
      <c r="K364" s="537">
        <v>689467.21</v>
      </c>
      <c r="L364" s="522">
        <v>10532.79</v>
      </c>
      <c r="M364" s="371">
        <f t="shared" si="129"/>
        <v>1</v>
      </c>
      <c r="N364" s="537">
        <v>693405.4</v>
      </c>
      <c r="O364" s="522">
        <v>6594.6</v>
      </c>
      <c r="P364" s="441">
        <f t="shared" si="130"/>
        <v>0.99057914285714288</v>
      </c>
      <c r="Q364" s="290">
        <f t="shared" si="131"/>
        <v>-3938.1900000000005</v>
      </c>
      <c r="R364" s="747">
        <f t="shared" si="132"/>
        <v>3938.1900000000605</v>
      </c>
      <c r="S364" s="747">
        <f t="shared" si="133"/>
        <v>0</v>
      </c>
      <c r="T364" s="164">
        <f t="shared" si="134"/>
        <v>700000</v>
      </c>
      <c r="U364" s="165">
        <f t="shared" si="135"/>
        <v>1</v>
      </c>
      <c r="V364" s="166">
        <f t="shared" si="136"/>
        <v>0</v>
      </c>
      <c r="W364" s="574"/>
    </row>
    <row r="365" spans="1:23" s="454" customFormat="1" ht="18.95" customHeight="1">
      <c r="A365" s="322" t="s">
        <v>629</v>
      </c>
      <c r="B365" s="206" t="s">
        <v>1398</v>
      </c>
      <c r="C365" s="207">
        <v>2006</v>
      </c>
      <c r="D365" s="206" t="s">
        <v>1084</v>
      </c>
      <c r="E365" s="363">
        <v>2634</v>
      </c>
      <c r="F365" s="199">
        <v>161000</v>
      </c>
      <c r="G365" s="449" t="s">
        <v>1399</v>
      </c>
      <c r="H365" s="209">
        <v>400000</v>
      </c>
      <c r="I365" s="209"/>
      <c r="J365" s="166">
        <f t="shared" si="128"/>
        <v>401900.75</v>
      </c>
      <c r="K365" s="537">
        <v>392147.71</v>
      </c>
      <c r="L365" s="522">
        <v>9753.0400000000009</v>
      </c>
      <c r="M365" s="371">
        <f t="shared" si="129"/>
        <v>1.004751875</v>
      </c>
      <c r="N365" s="537">
        <v>400000</v>
      </c>
      <c r="O365" s="522">
        <v>0</v>
      </c>
      <c r="P365" s="441">
        <f t="shared" si="130"/>
        <v>1</v>
      </c>
      <c r="Q365" s="290">
        <f t="shared" si="131"/>
        <v>-9753.0400000000009</v>
      </c>
      <c r="R365" s="747">
        <f t="shared" si="132"/>
        <v>7852.289999999979</v>
      </c>
      <c r="S365" s="747">
        <f t="shared" si="133"/>
        <v>-1900.75</v>
      </c>
      <c r="T365" s="164">
        <f t="shared" si="134"/>
        <v>400000</v>
      </c>
      <c r="U365" s="165">
        <f t="shared" si="135"/>
        <v>1</v>
      </c>
      <c r="V365" s="166">
        <f t="shared" si="136"/>
        <v>0</v>
      </c>
      <c r="W365" s="574"/>
    </row>
    <row r="366" spans="1:23" s="454" customFormat="1" ht="18.95" customHeight="1">
      <c r="A366" s="322" t="s">
        <v>983</v>
      </c>
      <c r="B366" s="206" t="s">
        <v>1433</v>
      </c>
      <c r="C366" s="207">
        <v>2006</v>
      </c>
      <c r="D366" s="206" t="s">
        <v>1087</v>
      </c>
      <c r="E366" s="363">
        <v>2637</v>
      </c>
      <c r="F366" s="199">
        <v>600935</v>
      </c>
      <c r="G366" s="449" t="s">
        <v>1399</v>
      </c>
      <c r="H366" s="209">
        <v>500000</v>
      </c>
      <c r="I366" s="209"/>
      <c r="J366" s="166">
        <f t="shared" si="128"/>
        <v>500000</v>
      </c>
      <c r="K366" s="537">
        <v>499445.51</v>
      </c>
      <c r="L366" s="522">
        <v>554.49</v>
      </c>
      <c r="M366" s="371">
        <f t="shared" si="129"/>
        <v>1</v>
      </c>
      <c r="N366" s="537">
        <v>500000</v>
      </c>
      <c r="O366" s="522">
        <v>0</v>
      </c>
      <c r="P366" s="441">
        <f t="shared" si="130"/>
        <v>1</v>
      </c>
      <c r="Q366" s="290">
        <f t="shared" si="131"/>
        <v>-554.49</v>
      </c>
      <c r="R366" s="747">
        <f t="shared" si="132"/>
        <v>554.48999999999069</v>
      </c>
      <c r="S366" s="747">
        <f t="shared" si="133"/>
        <v>0</v>
      </c>
      <c r="T366" s="164">
        <f t="shared" si="134"/>
        <v>500000</v>
      </c>
      <c r="U366" s="165">
        <f t="shared" si="135"/>
        <v>1</v>
      </c>
      <c r="V366" s="166">
        <f t="shared" si="136"/>
        <v>0</v>
      </c>
      <c r="W366" s="574"/>
    </row>
    <row r="367" spans="1:23" s="454" customFormat="1" ht="18.95" customHeight="1">
      <c r="A367" s="322" t="s">
        <v>553</v>
      </c>
      <c r="B367" s="206" t="s">
        <v>1433</v>
      </c>
      <c r="C367" s="207">
        <v>2006</v>
      </c>
      <c r="D367" s="206" t="s">
        <v>1053</v>
      </c>
      <c r="E367" s="363">
        <v>2610</v>
      </c>
      <c r="F367" s="199">
        <v>992610</v>
      </c>
      <c r="G367" s="449" t="s">
        <v>1399</v>
      </c>
      <c r="H367" s="209">
        <v>300000</v>
      </c>
      <c r="I367" s="209"/>
      <c r="J367" s="166">
        <f t="shared" si="128"/>
        <v>300000</v>
      </c>
      <c r="K367" s="537">
        <v>297162.77</v>
      </c>
      <c r="L367" s="522">
        <v>2837.23</v>
      </c>
      <c r="M367" s="371">
        <f t="shared" si="129"/>
        <v>1</v>
      </c>
      <c r="N367" s="537">
        <v>297162.77</v>
      </c>
      <c r="O367" s="522">
        <v>2837.23</v>
      </c>
      <c r="P367" s="441">
        <f t="shared" si="130"/>
        <v>0.99054256666666674</v>
      </c>
      <c r="Q367" s="290">
        <f t="shared" si="131"/>
        <v>0</v>
      </c>
      <c r="R367" s="747">
        <f t="shared" si="132"/>
        <v>0</v>
      </c>
      <c r="S367" s="747">
        <f t="shared" si="133"/>
        <v>0</v>
      </c>
      <c r="T367" s="164">
        <f t="shared" si="134"/>
        <v>300000</v>
      </c>
      <c r="U367" s="165">
        <f t="shared" si="135"/>
        <v>1</v>
      </c>
      <c r="V367" s="166">
        <f t="shared" si="136"/>
        <v>0</v>
      </c>
      <c r="W367" s="574"/>
    </row>
    <row r="368" spans="1:23" s="454" customFormat="1" ht="18.95" customHeight="1">
      <c r="A368" s="322" t="s">
        <v>1010</v>
      </c>
      <c r="B368" s="206" t="s">
        <v>1465</v>
      </c>
      <c r="C368" s="207">
        <v>2006</v>
      </c>
      <c r="D368" s="206" t="s">
        <v>1058</v>
      </c>
      <c r="E368" s="363">
        <v>2615</v>
      </c>
      <c r="F368" s="199">
        <v>198366</v>
      </c>
      <c r="G368" s="449" t="s">
        <v>1399</v>
      </c>
      <c r="H368" s="209">
        <v>300000</v>
      </c>
      <c r="I368" s="209"/>
      <c r="J368" s="166">
        <f t="shared" si="128"/>
        <v>300000</v>
      </c>
      <c r="K368" s="537">
        <v>298806.31</v>
      </c>
      <c r="L368" s="522">
        <v>1193.69</v>
      </c>
      <c r="M368" s="371">
        <f t="shared" si="129"/>
        <v>1</v>
      </c>
      <c r="N368" s="537">
        <v>299600</v>
      </c>
      <c r="O368" s="522">
        <v>400</v>
      </c>
      <c r="P368" s="441">
        <f t="shared" si="130"/>
        <v>0.9986666666666667</v>
      </c>
      <c r="Q368" s="290">
        <f t="shared" si="131"/>
        <v>-793.69</v>
      </c>
      <c r="R368" s="747">
        <f t="shared" si="132"/>
        <v>793.69000000000233</v>
      </c>
      <c r="S368" s="747">
        <f t="shared" si="133"/>
        <v>0</v>
      </c>
      <c r="T368" s="164">
        <f t="shared" si="134"/>
        <v>300000</v>
      </c>
      <c r="U368" s="165">
        <f t="shared" si="135"/>
        <v>1</v>
      </c>
      <c r="V368" s="166">
        <f t="shared" si="136"/>
        <v>0</v>
      </c>
      <c r="W368" s="574"/>
    </row>
    <row r="369" spans="1:23" s="454" customFormat="1" ht="18.95" customHeight="1">
      <c r="A369" s="322" t="s">
        <v>1421</v>
      </c>
      <c r="B369" s="206" t="s">
        <v>612</v>
      </c>
      <c r="C369" s="207">
        <v>2006</v>
      </c>
      <c r="D369" s="206" t="s">
        <v>1056</v>
      </c>
      <c r="E369" s="363">
        <v>2613</v>
      </c>
      <c r="F369" s="199">
        <v>602614</v>
      </c>
      <c r="G369" s="449" t="s">
        <v>1399</v>
      </c>
      <c r="H369" s="209">
        <v>5125000</v>
      </c>
      <c r="I369" s="209"/>
      <c r="J369" s="166">
        <f t="shared" si="128"/>
        <v>5125000</v>
      </c>
      <c r="K369" s="537">
        <v>5113385.45</v>
      </c>
      <c r="L369" s="522">
        <v>11614.55</v>
      </c>
      <c r="M369" s="371">
        <f t="shared" si="129"/>
        <v>1</v>
      </c>
      <c r="N369" s="537">
        <v>5125000</v>
      </c>
      <c r="O369" s="522">
        <v>0</v>
      </c>
      <c r="P369" s="441">
        <f t="shared" si="130"/>
        <v>1</v>
      </c>
      <c r="Q369" s="290">
        <f t="shared" si="131"/>
        <v>-11614.55</v>
      </c>
      <c r="R369" s="747">
        <f t="shared" si="132"/>
        <v>11614.549999999814</v>
      </c>
      <c r="S369" s="747">
        <f t="shared" si="133"/>
        <v>0</v>
      </c>
      <c r="T369" s="164">
        <f t="shared" si="134"/>
        <v>5125000</v>
      </c>
      <c r="U369" s="165">
        <f t="shared" si="135"/>
        <v>1</v>
      </c>
      <c r="V369" s="166">
        <f t="shared" si="136"/>
        <v>0</v>
      </c>
      <c r="W369" s="574"/>
    </row>
    <row r="370" spans="1:23" s="454" customFormat="1" ht="18.95" customHeight="1">
      <c r="A370" s="322" t="s">
        <v>1501</v>
      </c>
      <c r="B370" s="206" t="s">
        <v>1427</v>
      </c>
      <c r="C370" s="207">
        <v>2006</v>
      </c>
      <c r="D370" s="206" t="s">
        <v>1057</v>
      </c>
      <c r="E370" s="363">
        <v>2614</v>
      </c>
      <c r="F370" s="199">
        <v>992614</v>
      </c>
      <c r="G370" s="449" t="s">
        <v>1399</v>
      </c>
      <c r="H370" s="209">
        <v>350000</v>
      </c>
      <c r="I370" s="209"/>
      <c r="J370" s="166">
        <f t="shared" si="128"/>
        <v>350000</v>
      </c>
      <c r="K370" s="537">
        <v>349766.07</v>
      </c>
      <c r="L370" s="522">
        <v>233.93</v>
      </c>
      <c r="M370" s="371">
        <f t="shared" si="129"/>
        <v>1</v>
      </c>
      <c r="N370" s="537">
        <v>349766.07</v>
      </c>
      <c r="O370" s="522">
        <v>233.93</v>
      </c>
      <c r="P370" s="441">
        <f t="shared" si="130"/>
        <v>0.99933162857142854</v>
      </c>
      <c r="Q370" s="290">
        <f t="shared" si="131"/>
        <v>0</v>
      </c>
      <c r="R370" s="747">
        <f t="shared" si="132"/>
        <v>0</v>
      </c>
      <c r="S370" s="747">
        <f t="shared" si="133"/>
        <v>0</v>
      </c>
      <c r="T370" s="164">
        <f t="shared" si="134"/>
        <v>350000</v>
      </c>
      <c r="U370" s="165">
        <f t="shared" si="135"/>
        <v>1</v>
      </c>
      <c r="V370" s="166">
        <f t="shared" si="136"/>
        <v>0</v>
      </c>
      <c r="W370" s="574"/>
    </row>
    <row r="371" spans="1:23" s="454" customFormat="1" ht="18.95" customHeight="1">
      <c r="A371" s="322" t="s">
        <v>838</v>
      </c>
      <c r="B371" s="206" t="s">
        <v>1461</v>
      </c>
      <c r="C371" s="207">
        <v>2006</v>
      </c>
      <c r="D371" s="206" t="s">
        <v>1065</v>
      </c>
      <c r="E371" s="363">
        <v>2620</v>
      </c>
      <c r="F371" s="199">
        <v>881026</v>
      </c>
      <c r="G371" s="449" t="s">
        <v>1399</v>
      </c>
      <c r="H371" s="209">
        <v>300000</v>
      </c>
      <c r="I371" s="209"/>
      <c r="J371" s="166">
        <f t="shared" si="128"/>
        <v>300000</v>
      </c>
      <c r="K371" s="537">
        <v>298527.34000000003</v>
      </c>
      <c r="L371" s="522">
        <v>1472.66</v>
      </c>
      <c r="M371" s="371">
        <f t="shared" si="129"/>
        <v>1</v>
      </c>
      <c r="N371" s="537">
        <v>300000</v>
      </c>
      <c r="O371" s="522">
        <v>0</v>
      </c>
      <c r="P371" s="441">
        <f t="shared" si="130"/>
        <v>1</v>
      </c>
      <c r="Q371" s="290">
        <f t="shared" si="131"/>
        <v>-1472.66</v>
      </c>
      <c r="R371" s="747">
        <f t="shared" si="132"/>
        <v>1472.6599999999744</v>
      </c>
      <c r="S371" s="747">
        <f t="shared" si="133"/>
        <v>0</v>
      </c>
      <c r="T371" s="164">
        <f t="shared" si="134"/>
        <v>300000</v>
      </c>
      <c r="U371" s="165">
        <f t="shared" si="135"/>
        <v>1</v>
      </c>
      <c r="V371" s="166">
        <f t="shared" si="136"/>
        <v>0</v>
      </c>
      <c r="W371" s="574"/>
    </row>
    <row r="372" spans="1:23" s="454" customFormat="1" ht="18.95" customHeight="1">
      <c r="A372" s="322" t="s">
        <v>507</v>
      </c>
      <c r="B372" s="206" t="s">
        <v>1485</v>
      </c>
      <c r="C372" s="207">
        <v>2006</v>
      </c>
      <c r="D372" s="206" t="s">
        <v>1055</v>
      </c>
      <c r="E372" s="363">
        <v>2612</v>
      </c>
      <c r="F372" s="199">
        <v>895070</v>
      </c>
      <c r="G372" s="449" t="s">
        <v>1399</v>
      </c>
      <c r="H372" s="209">
        <v>32900000</v>
      </c>
      <c r="I372" s="209">
        <v>100000</v>
      </c>
      <c r="J372" s="166">
        <f t="shared" si="128"/>
        <v>32897874.75</v>
      </c>
      <c r="K372" s="537">
        <v>32744766.07</v>
      </c>
      <c r="L372" s="522">
        <v>153108.68</v>
      </c>
      <c r="M372" s="371">
        <f t="shared" si="129"/>
        <v>0.99993540273556236</v>
      </c>
      <c r="N372" s="537">
        <v>32876087.82</v>
      </c>
      <c r="O372" s="522">
        <v>23922.22</v>
      </c>
      <c r="P372" s="441">
        <f t="shared" si="130"/>
        <v>0.99927318601823711</v>
      </c>
      <c r="Q372" s="290">
        <f t="shared" si="131"/>
        <v>-129186.45999999999</v>
      </c>
      <c r="R372" s="747">
        <f t="shared" si="132"/>
        <v>131321.75</v>
      </c>
      <c r="S372" s="747">
        <f t="shared" si="133"/>
        <v>2135.2899999991059</v>
      </c>
      <c r="T372" s="164">
        <f t="shared" si="134"/>
        <v>32900010.039999999</v>
      </c>
      <c r="U372" s="165">
        <f t="shared" si="135"/>
        <v>1.0000003051671733</v>
      </c>
      <c r="V372" s="166">
        <f t="shared" si="136"/>
        <v>-10.03999999910593</v>
      </c>
      <c r="W372" s="574"/>
    </row>
    <row r="373" spans="1:23" s="454" customFormat="1" ht="18.95" hidden="1" customHeight="1">
      <c r="A373" s="322" t="s">
        <v>1545</v>
      </c>
      <c r="B373" s="206" t="s">
        <v>1546</v>
      </c>
      <c r="C373" s="207">
        <v>2006</v>
      </c>
      <c r="D373" s="206" t="s">
        <v>1044</v>
      </c>
      <c r="E373" s="363">
        <v>2600</v>
      </c>
      <c r="F373" s="199">
        <v>171029</v>
      </c>
      <c r="G373" s="449" t="s">
        <v>1399</v>
      </c>
      <c r="H373" s="209">
        <v>400000</v>
      </c>
      <c r="I373" s="209"/>
      <c r="J373" s="166">
        <f t="shared" ref="J373:J392" si="137">K373+L373</f>
        <v>400000</v>
      </c>
      <c r="K373" s="537">
        <v>400000</v>
      </c>
      <c r="L373" s="522">
        <v>0</v>
      </c>
      <c r="M373" s="371">
        <f t="shared" ref="M373:M390" si="138">J373/H373</f>
        <v>1</v>
      </c>
      <c r="N373" s="537">
        <v>400000</v>
      </c>
      <c r="O373" s="522">
        <v>0</v>
      </c>
      <c r="P373" s="441">
        <f t="shared" ref="P373:P390" si="139">N373/H373</f>
        <v>1</v>
      </c>
      <c r="Q373" s="290">
        <f t="shared" ref="Q373:Q392" si="140">O373-L373</f>
        <v>0</v>
      </c>
      <c r="R373" s="747">
        <f t="shared" ref="R373:R392" si="141">N373-K373</f>
        <v>0</v>
      </c>
      <c r="S373" s="747">
        <f t="shared" ref="S373:S396" si="142">T373-J373</f>
        <v>0</v>
      </c>
      <c r="T373" s="164">
        <f t="shared" ref="T373:T392" si="143">N373+O373</f>
        <v>400000</v>
      </c>
      <c r="U373" s="165">
        <f t="shared" ref="U373:U390" si="144">+T373/H373</f>
        <v>1</v>
      </c>
      <c r="V373" s="166">
        <f t="shared" ref="V373:V395" si="145">H373-T373</f>
        <v>0</v>
      </c>
      <c r="W373" s="574" t="s">
        <v>340</v>
      </c>
    </row>
    <row r="374" spans="1:23" s="454" customFormat="1" ht="18.95" hidden="1" customHeight="1">
      <c r="A374" s="322" t="s">
        <v>1449</v>
      </c>
      <c r="B374" s="206" t="s">
        <v>575</v>
      </c>
      <c r="C374" s="207">
        <v>2006</v>
      </c>
      <c r="D374" s="206" t="s">
        <v>1048</v>
      </c>
      <c r="E374" s="363">
        <v>2604</v>
      </c>
      <c r="F374" s="199">
        <v>871212</v>
      </c>
      <c r="G374" s="449" t="s">
        <v>1399</v>
      </c>
      <c r="H374" s="209">
        <v>700000</v>
      </c>
      <c r="I374" s="209"/>
      <c r="J374" s="166">
        <f t="shared" ref="J374:J379" si="146">K374+L374</f>
        <v>700000</v>
      </c>
      <c r="K374" s="537">
        <v>700000</v>
      </c>
      <c r="L374" s="522">
        <v>0</v>
      </c>
      <c r="M374" s="371">
        <f t="shared" si="138"/>
        <v>1</v>
      </c>
      <c r="N374" s="537">
        <v>700000</v>
      </c>
      <c r="O374" s="522">
        <v>0</v>
      </c>
      <c r="P374" s="441">
        <f t="shared" si="139"/>
        <v>1</v>
      </c>
      <c r="Q374" s="290">
        <f t="shared" ref="Q374:Q379" si="147">O374-L374</f>
        <v>0</v>
      </c>
      <c r="R374" s="747">
        <f t="shared" ref="R374:R379" si="148">N374-K374</f>
        <v>0</v>
      </c>
      <c r="S374" s="747">
        <f t="shared" si="142"/>
        <v>0</v>
      </c>
      <c r="T374" s="164">
        <f t="shared" ref="T374:T379" si="149">N374+O374</f>
        <v>700000</v>
      </c>
      <c r="U374" s="165">
        <f t="shared" si="144"/>
        <v>1</v>
      </c>
      <c r="V374" s="166">
        <f t="shared" si="145"/>
        <v>0</v>
      </c>
      <c r="W374" s="574" t="s">
        <v>340</v>
      </c>
    </row>
    <row r="375" spans="1:23" s="454" customFormat="1" ht="18.95" hidden="1" customHeight="1">
      <c r="A375" s="322" t="s">
        <v>1051</v>
      </c>
      <c r="B375" s="206" t="s">
        <v>762</v>
      </c>
      <c r="C375" s="207">
        <v>2006</v>
      </c>
      <c r="D375" s="206" t="s">
        <v>1052</v>
      </c>
      <c r="E375" s="363">
        <v>2609</v>
      </c>
      <c r="F375" s="199">
        <v>141000</v>
      </c>
      <c r="G375" s="449" t="s">
        <v>1399</v>
      </c>
      <c r="H375" s="209">
        <v>4855000</v>
      </c>
      <c r="I375" s="209"/>
      <c r="J375" s="166">
        <f t="shared" si="146"/>
        <v>4855000</v>
      </c>
      <c r="K375" s="537">
        <v>4855000</v>
      </c>
      <c r="L375" s="522">
        <v>0</v>
      </c>
      <c r="M375" s="371">
        <f>J375/H375</f>
        <v>1</v>
      </c>
      <c r="N375" s="537">
        <v>4855000</v>
      </c>
      <c r="O375" s="522">
        <v>0</v>
      </c>
      <c r="P375" s="441">
        <f>N375/H375</f>
        <v>1</v>
      </c>
      <c r="Q375" s="290">
        <f t="shared" si="147"/>
        <v>0</v>
      </c>
      <c r="R375" s="747">
        <f t="shared" si="148"/>
        <v>0</v>
      </c>
      <c r="S375" s="747">
        <f>T375-J375</f>
        <v>0</v>
      </c>
      <c r="T375" s="164">
        <f t="shared" si="149"/>
        <v>4855000</v>
      </c>
      <c r="U375" s="165">
        <f>+T375/H375</f>
        <v>1</v>
      </c>
      <c r="V375" s="166">
        <f>H375-T375</f>
        <v>0</v>
      </c>
      <c r="W375" s="574" t="s">
        <v>340</v>
      </c>
    </row>
    <row r="376" spans="1:23" s="454" customFormat="1" ht="18.95" hidden="1" customHeight="1">
      <c r="A376" s="322" t="s">
        <v>553</v>
      </c>
      <c r="B376" s="206" t="s">
        <v>1433</v>
      </c>
      <c r="C376" s="207">
        <v>2006</v>
      </c>
      <c r="D376" s="206" t="s">
        <v>1054</v>
      </c>
      <c r="E376" s="363">
        <v>2611</v>
      </c>
      <c r="F376" s="199">
        <v>992611</v>
      </c>
      <c r="G376" s="449" t="s">
        <v>1399</v>
      </c>
      <c r="H376" s="209">
        <v>9680000</v>
      </c>
      <c r="I376" s="209"/>
      <c r="J376" s="166">
        <f t="shared" si="146"/>
        <v>9680000</v>
      </c>
      <c r="K376" s="537">
        <v>9680000</v>
      </c>
      <c r="L376" s="522">
        <v>0</v>
      </c>
      <c r="M376" s="371">
        <f>J376/H376</f>
        <v>1</v>
      </c>
      <c r="N376" s="537">
        <v>9680000</v>
      </c>
      <c r="O376" s="522">
        <v>0</v>
      </c>
      <c r="P376" s="441">
        <f>N376/H376</f>
        <v>1</v>
      </c>
      <c r="Q376" s="290">
        <f t="shared" si="147"/>
        <v>0</v>
      </c>
      <c r="R376" s="747">
        <f t="shared" si="148"/>
        <v>0</v>
      </c>
      <c r="S376" s="747">
        <f>T376-J376</f>
        <v>0</v>
      </c>
      <c r="T376" s="164">
        <f t="shared" si="149"/>
        <v>9680000</v>
      </c>
      <c r="U376" s="165">
        <f>+T376/H376</f>
        <v>1</v>
      </c>
      <c r="V376" s="166">
        <f>H376-T376</f>
        <v>0</v>
      </c>
      <c r="W376" s="574" t="s">
        <v>340</v>
      </c>
    </row>
    <row r="377" spans="1:23" s="454" customFormat="1" ht="18.95" hidden="1" customHeight="1">
      <c r="A377" s="322" t="s">
        <v>922</v>
      </c>
      <c r="B377" s="206" t="s">
        <v>1435</v>
      </c>
      <c r="C377" s="207">
        <v>2006</v>
      </c>
      <c r="D377" s="206" t="s">
        <v>1064</v>
      </c>
      <c r="E377" s="363">
        <v>2619</v>
      </c>
      <c r="F377" s="199">
        <v>100904</v>
      </c>
      <c r="G377" s="449" t="s">
        <v>1399</v>
      </c>
      <c r="H377" s="209">
        <v>3000000</v>
      </c>
      <c r="I377" s="209"/>
      <c r="J377" s="166">
        <f t="shared" si="146"/>
        <v>3000000</v>
      </c>
      <c r="K377" s="537">
        <v>3000000</v>
      </c>
      <c r="L377" s="522">
        <v>0</v>
      </c>
      <c r="M377" s="371">
        <f t="shared" si="138"/>
        <v>1</v>
      </c>
      <c r="N377" s="537">
        <v>3000000</v>
      </c>
      <c r="O377" s="522">
        <v>0</v>
      </c>
      <c r="P377" s="441">
        <f t="shared" si="139"/>
        <v>1</v>
      </c>
      <c r="Q377" s="290">
        <f t="shared" si="147"/>
        <v>0</v>
      </c>
      <c r="R377" s="747">
        <f t="shared" si="148"/>
        <v>0</v>
      </c>
      <c r="S377" s="747">
        <f t="shared" si="142"/>
        <v>0</v>
      </c>
      <c r="T377" s="164">
        <f t="shared" si="149"/>
        <v>3000000</v>
      </c>
      <c r="U377" s="165">
        <f t="shared" si="144"/>
        <v>1</v>
      </c>
      <c r="V377" s="166">
        <f t="shared" si="145"/>
        <v>0</v>
      </c>
      <c r="W377" s="574" t="s">
        <v>340</v>
      </c>
    </row>
    <row r="378" spans="1:23" s="454" customFormat="1" ht="18.95" hidden="1" customHeight="1">
      <c r="A378" s="322" t="s">
        <v>838</v>
      </c>
      <c r="B378" s="206" t="s">
        <v>1461</v>
      </c>
      <c r="C378" s="207">
        <v>2006</v>
      </c>
      <c r="D378" s="206" t="s">
        <v>1069</v>
      </c>
      <c r="E378" s="363">
        <v>2623</v>
      </c>
      <c r="F378" s="199">
        <v>881027</v>
      </c>
      <c r="G378" s="449" t="s">
        <v>1399</v>
      </c>
      <c r="H378" s="209">
        <v>500000</v>
      </c>
      <c r="I378" s="209"/>
      <c r="J378" s="166">
        <f t="shared" si="146"/>
        <v>500000</v>
      </c>
      <c r="K378" s="537">
        <v>500000</v>
      </c>
      <c r="L378" s="522">
        <v>0</v>
      </c>
      <c r="M378" s="371">
        <f t="shared" si="138"/>
        <v>1</v>
      </c>
      <c r="N378" s="537">
        <v>500000</v>
      </c>
      <c r="O378" s="522">
        <v>0</v>
      </c>
      <c r="P378" s="441">
        <f t="shared" si="139"/>
        <v>1</v>
      </c>
      <c r="Q378" s="290">
        <f t="shared" si="147"/>
        <v>0</v>
      </c>
      <c r="R378" s="747">
        <f t="shared" si="148"/>
        <v>0</v>
      </c>
      <c r="S378" s="747">
        <f t="shared" si="142"/>
        <v>0</v>
      </c>
      <c r="T378" s="164">
        <f t="shared" si="149"/>
        <v>500000</v>
      </c>
      <c r="U378" s="165">
        <f t="shared" si="144"/>
        <v>1</v>
      </c>
      <c r="V378" s="166">
        <f t="shared" si="145"/>
        <v>0</v>
      </c>
      <c r="W378" s="574" t="s">
        <v>340</v>
      </c>
    </row>
    <row r="379" spans="1:23" s="454" customFormat="1" ht="18.95" hidden="1" customHeight="1">
      <c r="A379" s="322" t="s">
        <v>1070</v>
      </c>
      <c r="B379" s="206" t="s">
        <v>265</v>
      </c>
      <c r="C379" s="207">
        <v>2006</v>
      </c>
      <c r="D379" s="206" t="s">
        <v>1071</v>
      </c>
      <c r="E379" s="363">
        <v>2624</v>
      </c>
      <c r="F379" s="199">
        <v>992624</v>
      </c>
      <c r="G379" s="449" t="s">
        <v>1399</v>
      </c>
      <c r="H379" s="209">
        <v>160031.17000000001</v>
      </c>
      <c r="I379" s="209"/>
      <c r="J379" s="166">
        <f t="shared" si="146"/>
        <v>160031.17000000001</v>
      </c>
      <c r="K379" s="537">
        <v>160031.17000000001</v>
      </c>
      <c r="L379" s="522">
        <v>0</v>
      </c>
      <c r="M379" s="371">
        <f t="shared" si="138"/>
        <v>1</v>
      </c>
      <c r="N379" s="537">
        <v>160031.17000000001</v>
      </c>
      <c r="O379" s="522">
        <v>0</v>
      </c>
      <c r="P379" s="441">
        <f t="shared" si="139"/>
        <v>1</v>
      </c>
      <c r="Q379" s="290">
        <f t="shared" si="147"/>
        <v>0</v>
      </c>
      <c r="R379" s="747">
        <f t="shared" si="148"/>
        <v>0</v>
      </c>
      <c r="S379" s="747">
        <f t="shared" si="142"/>
        <v>0</v>
      </c>
      <c r="T379" s="164">
        <f t="shared" si="149"/>
        <v>160031.17000000001</v>
      </c>
      <c r="U379" s="165">
        <f t="shared" si="144"/>
        <v>1</v>
      </c>
      <c r="V379" s="166">
        <f t="shared" si="145"/>
        <v>0</v>
      </c>
      <c r="W379" s="574" t="s">
        <v>340</v>
      </c>
    </row>
    <row r="380" spans="1:23" s="454" customFormat="1" ht="18.95" hidden="1" customHeight="1">
      <c r="A380" s="322" t="s">
        <v>1061</v>
      </c>
      <c r="B380" s="206" t="s">
        <v>1405</v>
      </c>
      <c r="C380" s="207">
        <v>2006</v>
      </c>
      <c r="D380" s="206" t="s">
        <v>257</v>
      </c>
      <c r="E380" s="363">
        <v>2625</v>
      </c>
      <c r="F380" s="199">
        <v>760034</v>
      </c>
      <c r="G380" s="449" t="s">
        <v>1399</v>
      </c>
      <c r="H380" s="209">
        <v>149968.82999999999</v>
      </c>
      <c r="I380" s="209"/>
      <c r="J380" s="166">
        <f t="shared" si="137"/>
        <v>149968.82999999999</v>
      </c>
      <c r="K380" s="537">
        <v>149968.82999999999</v>
      </c>
      <c r="L380" s="522">
        <v>0</v>
      </c>
      <c r="M380" s="371">
        <f t="shared" si="138"/>
        <v>1</v>
      </c>
      <c r="N380" s="537">
        <v>149968.82999999999</v>
      </c>
      <c r="O380" s="522">
        <v>0</v>
      </c>
      <c r="P380" s="441">
        <f t="shared" si="139"/>
        <v>1</v>
      </c>
      <c r="Q380" s="290">
        <f t="shared" si="140"/>
        <v>0</v>
      </c>
      <c r="R380" s="747">
        <f t="shared" si="141"/>
        <v>0</v>
      </c>
      <c r="S380" s="747">
        <f t="shared" si="142"/>
        <v>0</v>
      </c>
      <c r="T380" s="164">
        <f t="shared" si="143"/>
        <v>149968.82999999999</v>
      </c>
      <c r="U380" s="165">
        <f t="shared" si="144"/>
        <v>1</v>
      </c>
      <c r="V380" s="166">
        <f t="shared" si="145"/>
        <v>0</v>
      </c>
      <c r="W380" s="574" t="s">
        <v>340</v>
      </c>
    </row>
    <row r="381" spans="1:23" s="454" customFormat="1" ht="18.95" hidden="1" customHeight="1">
      <c r="A381" s="322" t="s">
        <v>1029</v>
      </c>
      <c r="B381" s="206" t="s">
        <v>1597</v>
      </c>
      <c r="C381" s="207">
        <v>2006</v>
      </c>
      <c r="D381" s="206" t="s">
        <v>1072</v>
      </c>
      <c r="E381" s="363">
        <v>2626</v>
      </c>
      <c r="F381" s="199">
        <v>210265</v>
      </c>
      <c r="G381" s="449" t="s">
        <v>1399</v>
      </c>
      <c r="H381" s="209">
        <v>50000</v>
      </c>
      <c r="I381" s="209"/>
      <c r="J381" s="166">
        <f t="shared" si="137"/>
        <v>50000</v>
      </c>
      <c r="K381" s="537">
        <v>50000</v>
      </c>
      <c r="L381" s="522">
        <v>0</v>
      </c>
      <c r="M381" s="371">
        <f t="shared" si="138"/>
        <v>1</v>
      </c>
      <c r="N381" s="537">
        <v>50000</v>
      </c>
      <c r="O381" s="522">
        <v>0</v>
      </c>
      <c r="P381" s="441">
        <f t="shared" si="139"/>
        <v>1</v>
      </c>
      <c r="Q381" s="290">
        <f t="shared" si="140"/>
        <v>0</v>
      </c>
      <c r="R381" s="747">
        <f t="shared" si="141"/>
        <v>0</v>
      </c>
      <c r="S381" s="747">
        <f t="shared" si="142"/>
        <v>0</v>
      </c>
      <c r="T381" s="164">
        <f t="shared" si="143"/>
        <v>50000</v>
      </c>
      <c r="U381" s="165">
        <f t="shared" si="144"/>
        <v>1</v>
      </c>
      <c r="V381" s="166">
        <f t="shared" si="145"/>
        <v>0</v>
      </c>
      <c r="W381" s="574" t="s">
        <v>340</v>
      </c>
    </row>
    <row r="382" spans="1:23" s="454" customFormat="1" ht="18.95" hidden="1" customHeight="1">
      <c r="A382" s="322" t="s">
        <v>1397</v>
      </c>
      <c r="B382" s="206" t="s">
        <v>1398</v>
      </c>
      <c r="C382" s="207">
        <v>2006</v>
      </c>
      <c r="D382" s="206" t="s">
        <v>1073</v>
      </c>
      <c r="E382" s="363">
        <v>2627</v>
      </c>
      <c r="F382" s="199">
        <v>992627</v>
      </c>
      <c r="G382" s="449" t="s">
        <v>1399</v>
      </c>
      <c r="H382" s="209">
        <v>330000</v>
      </c>
      <c r="I382" s="209"/>
      <c r="J382" s="166">
        <f t="shared" si="137"/>
        <v>330000</v>
      </c>
      <c r="K382" s="537">
        <v>330000</v>
      </c>
      <c r="L382" s="522">
        <v>0</v>
      </c>
      <c r="M382" s="371">
        <f t="shared" si="138"/>
        <v>1</v>
      </c>
      <c r="N382" s="537">
        <v>330000</v>
      </c>
      <c r="O382" s="522">
        <v>0</v>
      </c>
      <c r="P382" s="441">
        <f t="shared" si="139"/>
        <v>1</v>
      </c>
      <c r="Q382" s="290">
        <f t="shared" si="140"/>
        <v>0</v>
      </c>
      <c r="R382" s="747">
        <f t="shared" si="141"/>
        <v>0</v>
      </c>
      <c r="S382" s="747">
        <f t="shared" si="142"/>
        <v>0</v>
      </c>
      <c r="T382" s="164">
        <f t="shared" si="143"/>
        <v>330000</v>
      </c>
      <c r="U382" s="165">
        <f t="shared" si="144"/>
        <v>1</v>
      </c>
      <c r="V382" s="166">
        <f t="shared" si="145"/>
        <v>0</v>
      </c>
      <c r="W382" s="574" t="s">
        <v>340</v>
      </c>
    </row>
    <row r="383" spans="1:23" s="454" customFormat="1" ht="18.95" hidden="1" customHeight="1">
      <c r="A383" s="322" t="s">
        <v>1451</v>
      </c>
      <c r="B383" s="206" t="s">
        <v>1076</v>
      </c>
      <c r="C383" s="207">
        <v>2006</v>
      </c>
      <c r="D383" s="206" t="s">
        <v>1077</v>
      </c>
      <c r="E383" s="363">
        <v>2630</v>
      </c>
      <c r="F383" s="199">
        <v>992630</v>
      </c>
      <c r="G383" s="449" t="s">
        <v>1399</v>
      </c>
      <c r="H383" s="209">
        <v>525000</v>
      </c>
      <c r="I383" s="209"/>
      <c r="J383" s="166">
        <f t="shared" si="137"/>
        <v>525000</v>
      </c>
      <c r="K383" s="537">
        <v>525000</v>
      </c>
      <c r="L383" s="522">
        <v>0</v>
      </c>
      <c r="M383" s="371">
        <f t="shared" si="138"/>
        <v>1</v>
      </c>
      <c r="N383" s="537">
        <v>525000</v>
      </c>
      <c r="O383" s="522">
        <v>0</v>
      </c>
      <c r="P383" s="441">
        <f t="shared" si="139"/>
        <v>1</v>
      </c>
      <c r="Q383" s="290">
        <f t="shared" si="140"/>
        <v>0</v>
      </c>
      <c r="R383" s="747">
        <f t="shared" si="141"/>
        <v>0</v>
      </c>
      <c r="S383" s="747">
        <f t="shared" si="142"/>
        <v>0</v>
      </c>
      <c r="T383" s="164">
        <f t="shared" si="143"/>
        <v>525000</v>
      </c>
      <c r="U383" s="165">
        <f t="shared" si="144"/>
        <v>1</v>
      </c>
      <c r="V383" s="166">
        <f t="shared" si="145"/>
        <v>0</v>
      </c>
      <c r="W383" s="574" t="s">
        <v>340</v>
      </c>
    </row>
    <row r="384" spans="1:23" s="454" customFormat="1" ht="18.95" hidden="1" customHeight="1">
      <c r="A384" s="322" t="s">
        <v>1029</v>
      </c>
      <c r="B384" s="206" t="s">
        <v>1078</v>
      </c>
      <c r="C384" s="207">
        <v>2006</v>
      </c>
      <c r="D384" s="206" t="s">
        <v>1079</v>
      </c>
      <c r="E384" s="363">
        <v>2631</v>
      </c>
      <c r="F384" s="199">
        <v>210263</v>
      </c>
      <c r="G384" s="449" t="s">
        <v>1399</v>
      </c>
      <c r="H384" s="209">
        <v>499999</v>
      </c>
      <c r="I384" s="209"/>
      <c r="J384" s="166">
        <f t="shared" si="137"/>
        <v>499999</v>
      </c>
      <c r="K384" s="537">
        <v>499999</v>
      </c>
      <c r="L384" s="522">
        <v>0</v>
      </c>
      <c r="M384" s="371">
        <f t="shared" si="138"/>
        <v>1</v>
      </c>
      <c r="N384" s="537">
        <v>499999</v>
      </c>
      <c r="O384" s="522">
        <v>0</v>
      </c>
      <c r="P384" s="441">
        <f t="shared" si="139"/>
        <v>1</v>
      </c>
      <c r="Q384" s="290">
        <f t="shared" si="140"/>
        <v>0</v>
      </c>
      <c r="R384" s="747">
        <f t="shared" si="141"/>
        <v>0</v>
      </c>
      <c r="S384" s="747">
        <f t="shared" si="142"/>
        <v>0</v>
      </c>
      <c r="T384" s="164">
        <f t="shared" si="143"/>
        <v>499999</v>
      </c>
      <c r="U384" s="165">
        <f t="shared" si="144"/>
        <v>1</v>
      </c>
      <c r="V384" s="166">
        <f t="shared" si="145"/>
        <v>0</v>
      </c>
      <c r="W384" s="574" t="s">
        <v>340</v>
      </c>
    </row>
    <row r="385" spans="1:23" s="454" customFormat="1" ht="18.95" hidden="1" customHeight="1">
      <c r="A385" s="322" t="s">
        <v>988</v>
      </c>
      <c r="B385" s="206" t="s">
        <v>1082</v>
      </c>
      <c r="C385" s="207">
        <v>2006</v>
      </c>
      <c r="D385" s="206" t="s">
        <v>1083</v>
      </c>
      <c r="E385" s="363">
        <v>2633</v>
      </c>
      <c r="F385" s="199">
        <v>181380</v>
      </c>
      <c r="G385" s="449" t="s">
        <v>1399</v>
      </c>
      <c r="H385" s="209">
        <v>545907.87</v>
      </c>
      <c r="I385" s="209"/>
      <c r="J385" s="166">
        <f>K385+L385</f>
        <v>545907.87</v>
      </c>
      <c r="K385" s="537">
        <v>545907.87</v>
      </c>
      <c r="L385" s="522">
        <v>0</v>
      </c>
      <c r="M385" s="371">
        <f t="shared" si="138"/>
        <v>1</v>
      </c>
      <c r="N385" s="537">
        <v>545907.87</v>
      </c>
      <c r="O385" s="522">
        <v>0</v>
      </c>
      <c r="P385" s="441">
        <f t="shared" si="139"/>
        <v>1</v>
      </c>
      <c r="Q385" s="290">
        <f>O385-L385</f>
        <v>0</v>
      </c>
      <c r="R385" s="747">
        <f>N385-K385</f>
        <v>0</v>
      </c>
      <c r="S385" s="747">
        <f t="shared" si="142"/>
        <v>0</v>
      </c>
      <c r="T385" s="164">
        <f>N385+O385</f>
        <v>545907.87</v>
      </c>
      <c r="U385" s="165">
        <f t="shared" si="144"/>
        <v>1</v>
      </c>
      <c r="V385" s="166">
        <f t="shared" si="145"/>
        <v>0</v>
      </c>
      <c r="W385" s="574" t="s">
        <v>340</v>
      </c>
    </row>
    <row r="386" spans="1:23" s="454" customFormat="1" ht="18.95" hidden="1" customHeight="1">
      <c r="A386" s="322" t="s">
        <v>1510</v>
      </c>
      <c r="B386" s="206" t="s">
        <v>1587</v>
      </c>
      <c r="C386" s="207">
        <v>2006</v>
      </c>
      <c r="D386" s="206" t="s">
        <v>1085</v>
      </c>
      <c r="E386" s="363">
        <v>2635</v>
      </c>
      <c r="F386" s="199">
        <v>871524</v>
      </c>
      <c r="G386" s="449" t="s">
        <v>1399</v>
      </c>
      <c r="H386" s="209">
        <v>545822.78</v>
      </c>
      <c r="I386" s="209"/>
      <c r="J386" s="166">
        <f>K386+L386</f>
        <v>545822.78</v>
      </c>
      <c r="K386" s="537">
        <v>545822.78</v>
      </c>
      <c r="L386" s="522">
        <v>0</v>
      </c>
      <c r="M386" s="371">
        <f>J386/H386</f>
        <v>1</v>
      </c>
      <c r="N386" s="537">
        <v>545822.78</v>
      </c>
      <c r="O386" s="522">
        <v>0</v>
      </c>
      <c r="P386" s="441">
        <f>N386/H386</f>
        <v>1</v>
      </c>
      <c r="Q386" s="290">
        <f>O386-L386</f>
        <v>0</v>
      </c>
      <c r="R386" s="747">
        <f>N386-K386</f>
        <v>0</v>
      </c>
      <c r="S386" s="747">
        <f>T386-J386</f>
        <v>0</v>
      </c>
      <c r="T386" s="164">
        <f>N386+O386</f>
        <v>545822.78</v>
      </c>
      <c r="U386" s="165">
        <f>+T386/H386</f>
        <v>1</v>
      </c>
      <c r="V386" s="166">
        <f>H386-T386</f>
        <v>0</v>
      </c>
      <c r="W386" s="574" t="s">
        <v>340</v>
      </c>
    </row>
    <row r="387" spans="1:23" s="454" customFormat="1" ht="18.95" hidden="1" customHeight="1">
      <c r="A387" s="322" t="s">
        <v>720</v>
      </c>
      <c r="B387" s="206" t="s">
        <v>616</v>
      </c>
      <c r="C387" s="207">
        <v>2006</v>
      </c>
      <c r="D387" s="206" t="s">
        <v>1086</v>
      </c>
      <c r="E387" s="363">
        <v>2636</v>
      </c>
      <c r="F387" s="199">
        <v>992636</v>
      </c>
      <c r="G387" s="449" t="s">
        <v>1399</v>
      </c>
      <c r="H387" s="209">
        <v>250000</v>
      </c>
      <c r="I387" s="209"/>
      <c r="J387" s="166">
        <f>K387+L387</f>
        <v>250000</v>
      </c>
      <c r="K387" s="537">
        <v>250000</v>
      </c>
      <c r="L387" s="522">
        <v>0</v>
      </c>
      <c r="M387" s="371">
        <f>J387/H387</f>
        <v>1</v>
      </c>
      <c r="N387" s="537">
        <v>250000</v>
      </c>
      <c r="O387" s="522">
        <v>0</v>
      </c>
      <c r="P387" s="441">
        <f>N387/H387</f>
        <v>1</v>
      </c>
      <c r="Q387" s="290">
        <f>O387-L387</f>
        <v>0</v>
      </c>
      <c r="R387" s="747">
        <f>N387-K387</f>
        <v>0</v>
      </c>
      <c r="S387" s="747">
        <f>T387-J387</f>
        <v>0</v>
      </c>
      <c r="T387" s="164">
        <f>N387+O387</f>
        <v>250000</v>
      </c>
      <c r="U387" s="165">
        <f>+T387/H387</f>
        <v>1</v>
      </c>
      <c r="V387" s="166">
        <f>H387-T387</f>
        <v>0</v>
      </c>
      <c r="W387" s="574" t="s">
        <v>340</v>
      </c>
    </row>
    <row r="388" spans="1:23" s="454" customFormat="1" ht="18.95" hidden="1" customHeight="1">
      <c r="A388" s="322" t="s">
        <v>742</v>
      </c>
      <c r="B388" s="206" t="s">
        <v>60</v>
      </c>
      <c r="C388" s="207">
        <v>2006</v>
      </c>
      <c r="D388" s="206" t="s">
        <v>1088</v>
      </c>
      <c r="E388" s="363">
        <v>2638</v>
      </c>
      <c r="F388" s="199">
        <v>992638</v>
      </c>
      <c r="G388" s="449" t="s">
        <v>1399</v>
      </c>
      <c r="H388" s="209">
        <v>411499.92</v>
      </c>
      <c r="I388" s="209"/>
      <c r="J388" s="166">
        <f>K388+L388</f>
        <v>411499.92</v>
      </c>
      <c r="K388" s="537">
        <v>411499.92</v>
      </c>
      <c r="L388" s="522">
        <v>0</v>
      </c>
      <c r="M388" s="371">
        <f>J388/H388</f>
        <v>1</v>
      </c>
      <c r="N388" s="537">
        <v>411499.92</v>
      </c>
      <c r="O388" s="522">
        <v>0</v>
      </c>
      <c r="P388" s="441">
        <f>N388/H388</f>
        <v>1</v>
      </c>
      <c r="Q388" s="290">
        <f>O388-L388</f>
        <v>0</v>
      </c>
      <c r="R388" s="747">
        <f>N388-K388</f>
        <v>0</v>
      </c>
      <c r="S388" s="747">
        <f t="shared" si="142"/>
        <v>0</v>
      </c>
      <c r="T388" s="164">
        <f>N388+O388</f>
        <v>411499.92</v>
      </c>
      <c r="U388" s="165">
        <f>+T388/H388</f>
        <v>1</v>
      </c>
      <c r="V388" s="166">
        <f t="shared" si="145"/>
        <v>0</v>
      </c>
      <c r="W388" s="574" t="s">
        <v>340</v>
      </c>
    </row>
    <row r="389" spans="1:23" s="454" customFormat="1" ht="18.95" hidden="1" customHeight="1">
      <c r="A389" s="322" t="s">
        <v>1437</v>
      </c>
      <c r="B389" s="206" t="s">
        <v>1402</v>
      </c>
      <c r="C389" s="207">
        <v>2006</v>
      </c>
      <c r="D389" s="206" t="s">
        <v>1089</v>
      </c>
      <c r="E389" s="363">
        <v>2639</v>
      </c>
      <c r="F389" s="199">
        <v>701375</v>
      </c>
      <c r="G389" s="449" t="s">
        <v>1399</v>
      </c>
      <c r="H389" s="209">
        <v>728816</v>
      </c>
      <c r="I389" s="209"/>
      <c r="J389" s="166">
        <f>K389+L389</f>
        <v>728816</v>
      </c>
      <c r="K389" s="537">
        <v>728816</v>
      </c>
      <c r="L389" s="522">
        <v>0</v>
      </c>
      <c r="M389" s="371">
        <f t="shared" si="138"/>
        <v>1</v>
      </c>
      <c r="N389" s="537">
        <v>728816</v>
      </c>
      <c r="O389" s="522">
        <v>0</v>
      </c>
      <c r="P389" s="441">
        <f t="shared" si="139"/>
        <v>1</v>
      </c>
      <c r="Q389" s="290">
        <f>O389-L389</f>
        <v>0</v>
      </c>
      <c r="R389" s="747">
        <f>N389-K389</f>
        <v>0</v>
      </c>
      <c r="S389" s="747">
        <f t="shared" si="142"/>
        <v>0</v>
      </c>
      <c r="T389" s="164">
        <f>N389+O389</f>
        <v>728816</v>
      </c>
      <c r="U389" s="165">
        <f t="shared" si="144"/>
        <v>1</v>
      </c>
      <c r="V389" s="166">
        <f t="shared" si="145"/>
        <v>0</v>
      </c>
      <c r="W389" s="574" t="s">
        <v>340</v>
      </c>
    </row>
    <row r="390" spans="1:23" s="454" customFormat="1" ht="18.95" hidden="1" customHeight="1">
      <c r="A390" s="322" t="s">
        <v>1012</v>
      </c>
      <c r="B390" s="206" t="s">
        <v>1473</v>
      </c>
      <c r="C390" s="207">
        <v>2006</v>
      </c>
      <c r="D390" s="206"/>
      <c r="E390" s="363">
        <v>2640</v>
      </c>
      <c r="F390" s="199"/>
      <c r="G390" s="449" t="s">
        <v>1399</v>
      </c>
      <c r="H390" s="209">
        <v>0</v>
      </c>
      <c r="I390" s="209"/>
      <c r="J390" s="166">
        <f t="shared" si="137"/>
        <v>0</v>
      </c>
      <c r="K390" s="537">
        <v>0</v>
      </c>
      <c r="L390" s="522">
        <v>0</v>
      </c>
      <c r="M390" s="371" t="e">
        <f t="shared" si="138"/>
        <v>#DIV/0!</v>
      </c>
      <c r="N390" s="537">
        <v>0</v>
      </c>
      <c r="O390" s="522">
        <v>0</v>
      </c>
      <c r="P390" s="441" t="e">
        <f t="shared" si="139"/>
        <v>#DIV/0!</v>
      </c>
      <c r="Q390" s="290">
        <f t="shared" si="140"/>
        <v>0</v>
      </c>
      <c r="R390" s="747">
        <f t="shared" si="141"/>
        <v>0</v>
      </c>
      <c r="S390" s="747">
        <f t="shared" si="142"/>
        <v>0</v>
      </c>
      <c r="T390" s="164">
        <f t="shared" si="143"/>
        <v>0</v>
      </c>
      <c r="U390" s="165" t="e">
        <f t="shared" si="144"/>
        <v>#DIV/0!</v>
      </c>
      <c r="V390" s="166">
        <f t="shared" si="145"/>
        <v>0</v>
      </c>
      <c r="W390" s="574" t="s">
        <v>340</v>
      </c>
    </row>
    <row r="391" spans="1:23" s="454" customFormat="1" ht="18.95" hidden="1" customHeight="1">
      <c r="A391" s="322" t="s">
        <v>1003</v>
      </c>
      <c r="B391" s="206" t="s">
        <v>1003</v>
      </c>
      <c r="C391" s="207">
        <v>2006</v>
      </c>
      <c r="D391" s="206" t="s">
        <v>1090</v>
      </c>
      <c r="E391" s="363">
        <v>2641</v>
      </c>
      <c r="F391" s="199"/>
      <c r="G391" s="449"/>
      <c r="H391" s="868">
        <v>0</v>
      </c>
      <c r="I391" s="209"/>
      <c r="J391" s="166">
        <f t="shared" si="137"/>
        <v>0</v>
      </c>
      <c r="K391" s="537"/>
      <c r="L391" s="522"/>
      <c r="M391" s="371">
        <f>J391/H389</f>
        <v>0</v>
      </c>
      <c r="N391" s="537">
        <v>0</v>
      </c>
      <c r="O391" s="522">
        <v>0</v>
      </c>
      <c r="P391" s="441">
        <f>N391/H389</f>
        <v>0</v>
      </c>
      <c r="Q391" s="290">
        <f t="shared" si="140"/>
        <v>0</v>
      </c>
      <c r="R391" s="747">
        <f t="shared" si="141"/>
        <v>0</v>
      </c>
      <c r="S391" s="747">
        <f t="shared" si="142"/>
        <v>0</v>
      </c>
      <c r="T391" s="164">
        <f t="shared" si="143"/>
        <v>0</v>
      </c>
      <c r="U391" s="165">
        <f>+T391/H389</f>
        <v>0</v>
      </c>
      <c r="V391" s="166">
        <f t="shared" si="145"/>
        <v>0</v>
      </c>
      <c r="W391" s="574" t="s">
        <v>340</v>
      </c>
    </row>
    <row r="392" spans="1:23" s="454" customFormat="1" ht="18.95" hidden="1" customHeight="1">
      <c r="A392" s="322" t="s">
        <v>1522</v>
      </c>
      <c r="B392" s="206" t="s">
        <v>1521</v>
      </c>
      <c r="C392" s="207">
        <v>2006</v>
      </c>
      <c r="D392" s="206" t="s">
        <v>430</v>
      </c>
      <c r="E392" s="363">
        <v>2682</v>
      </c>
      <c r="F392" s="199">
        <v>790400</v>
      </c>
      <c r="G392" s="449" t="s">
        <v>1399</v>
      </c>
      <c r="H392" s="820">
        <v>3400000</v>
      </c>
      <c r="I392" s="209"/>
      <c r="J392" s="166">
        <f t="shared" si="137"/>
        <v>3400000</v>
      </c>
      <c r="K392" s="537">
        <v>3400000</v>
      </c>
      <c r="L392" s="522">
        <v>0</v>
      </c>
      <c r="M392" s="371">
        <f>J392/H392</f>
        <v>1</v>
      </c>
      <c r="N392" s="537">
        <v>3400000</v>
      </c>
      <c r="O392" s="522">
        <v>0</v>
      </c>
      <c r="P392" s="441">
        <f>N392/H392</f>
        <v>1</v>
      </c>
      <c r="Q392" s="290">
        <f t="shared" si="140"/>
        <v>0</v>
      </c>
      <c r="R392" s="747">
        <f t="shared" si="141"/>
        <v>0</v>
      </c>
      <c r="S392" s="747">
        <f t="shared" si="142"/>
        <v>0</v>
      </c>
      <c r="T392" s="164">
        <f t="shared" si="143"/>
        <v>3400000</v>
      </c>
      <c r="U392" s="165">
        <f>+T392/H392</f>
        <v>1</v>
      </c>
      <c r="V392" s="166">
        <f t="shared" si="145"/>
        <v>0</v>
      </c>
      <c r="W392" s="574" t="s">
        <v>340</v>
      </c>
    </row>
    <row r="393" spans="1:23" s="454" customFormat="1" ht="18.95" hidden="1" customHeight="1">
      <c r="A393" s="322" t="s">
        <v>742</v>
      </c>
      <c r="B393" s="206" t="s">
        <v>271</v>
      </c>
      <c r="C393" s="207">
        <v>2006</v>
      </c>
      <c r="D393" s="206" t="s">
        <v>282</v>
      </c>
      <c r="E393" s="363">
        <v>2691</v>
      </c>
      <c r="F393" s="199">
        <v>992691</v>
      </c>
      <c r="G393" s="449" t="s">
        <v>1399</v>
      </c>
      <c r="H393" s="209">
        <v>43000</v>
      </c>
      <c r="I393" s="209"/>
      <c r="J393" s="166">
        <f t="shared" ref="J393" si="150">K393+L393</f>
        <v>43000</v>
      </c>
      <c r="K393" s="537">
        <v>43000</v>
      </c>
      <c r="L393" s="522">
        <v>0</v>
      </c>
      <c r="M393" s="371">
        <f>J393/H393</f>
        <v>1</v>
      </c>
      <c r="N393" s="537">
        <v>43000</v>
      </c>
      <c r="O393" s="522">
        <v>0</v>
      </c>
      <c r="P393" s="441">
        <f>N393/H393</f>
        <v>1</v>
      </c>
      <c r="Q393" s="290">
        <f t="shared" ref="Q393" si="151">O393-L393</f>
        <v>0</v>
      </c>
      <c r="R393" s="747">
        <f t="shared" ref="R393" si="152">N393-K393</f>
        <v>0</v>
      </c>
      <c r="S393" s="747">
        <f t="shared" ref="S393" si="153">T393-J393</f>
        <v>0</v>
      </c>
      <c r="T393" s="164">
        <f t="shared" ref="T393" si="154">N393+O393</f>
        <v>43000</v>
      </c>
      <c r="U393" s="165">
        <f>+T393/H393</f>
        <v>1</v>
      </c>
      <c r="V393" s="166">
        <f t="shared" ref="V393" si="155">H393-T393</f>
        <v>0</v>
      </c>
      <c r="W393" s="574" t="s">
        <v>340</v>
      </c>
    </row>
    <row r="394" spans="1:23" s="454" customFormat="1" ht="18.95" hidden="1" customHeight="1">
      <c r="A394" s="322" t="s">
        <v>1510</v>
      </c>
      <c r="B394" s="206" t="s">
        <v>1587</v>
      </c>
      <c r="C394" s="207">
        <v>2006</v>
      </c>
      <c r="D394" s="206" t="s">
        <v>1008</v>
      </c>
      <c r="E394" s="363">
        <v>2718</v>
      </c>
      <c r="F394" s="199">
        <v>871534</v>
      </c>
      <c r="G394" s="449" t="s">
        <v>1399</v>
      </c>
      <c r="H394" s="209">
        <v>7560.48</v>
      </c>
      <c r="I394" s="209"/>
      <c r="J394" s="166">
        <f>K394+L394</f>
        <v>7560.48</v>
      </c>
      <c r="K394" s="537">
        <v>7560.48</v>
      </c>
      <c r="L394" s="522">
        <v>0</v>
      </c>
      <c r="M394" s="371">
        <f>J394/H394</f>
        <v>1</v>
      </c>
      <c r="N394" s="537">
        <v>7560.48</v>
      </c>
      <c r="O394" s="522">
        <v>0</v>
      </c>
      <c r="P394" s="441">
        <f>N394/H394</f>
        <v>1</v>
      </c>
      <c r="Q394" s="290">
        <f>O394-L394</f>
        <v>0</v>
      </c>
      <c r="R394" s="747">
        <f>N394-K394</f>
        <v>0</v>
      </c>
      <c r="S394" s="747">
        <f>T394-J394</f>
        <v>0</v>
      </c>
      <c r="T394" s="164">
        <f>N394+O394</f>
        <v>7560.48</v>
      </c>
      <c r="U394" s="165">
        <f>+T394/H394</f>
        <v>1</v>
      </c>
      <c r="V394" s="166">
        <f>H394-T394</f>
        <v>0</v>
      </c>
      <c r="W394" s="574" t="s">
        <v>340</v>
      </c>
    </row>
    <row r="395" spans="1:23" s="454" customFormat="1" ht="18.95" customHeight="1" thickBot="1">
      <c r="A395" s="322" t="s">
        <v>1569</v>
      </c>
      <c r="B395" s="206"/>
      <c r="C395" s="207">
        <v>2006</v>
      </c>
      <c r="D395" s="206"/>
      <c r="E395" s="363"/>
      <c r="F395" s="199"/>
      <c r="G395" s="449"/>
      <c r="H395" s="781">
        <f>SUM(H373:H394)</f>
        <v>26782606.050000004</v>
      </c>
      <c r="I395" s="209"/>
      <c r="J395" s="166">
        <f>SUM(J373:J394)</f>
        <v>26782606.050000004</v>
      </c>
      <c r="K395" s="537">
        <f>SUM(K373:K394)</f>
        <v>26782606.050000004</v>
      </c>
      <c r="L395" s="522">
        <f>SUM(L373:L394)</f>
        <v>0</v>
      </c>
      <c r="M395" s="371">
        <f>J395/H395</f>
        <v>1</v>
      </c>
      <c r="N395" s="537">
        <f>SUM(N373:N394)</f>
        <v>26782606.050000004</v>
      </c>
      <c r="O395" s="522">
        <f>SUM(O373:O394)</f>
        <v>0</v>
      </c>
      <c r="P395" s="441">
        <f>N395/H395</f>
        <v>1</v>
      </c>
      <c r="Q395" s="290">
        <f>SUM(Q373:Q394)</f>
        <v>0</v>
      </c>
      <c r="R395" s="747">
        <f>SUM(R373:R394)</f>
        <v>0</v>
      </c>
      <c r="S395" s="747">
        <f t="shared" si="142"/>
        <v>0</v>
      </c>
      <c r="T395" s="164">
        <f>SUM(T373:T394)</f>
        <v>26782606.050000004</v>
      </c>
      <c r="U395" s="165">
        <f>+T395/H395</f>
        <v>1</v>
      </c>
      <c r="V395" s="166">
        <f t="shared" si="145"/>
        <v>0</v>
      </c>
    </row>
    <row r="396" spans="1:23" s="193" customFormat="1" ht="18.95" customHeight="1" thickTop="1" thickBot="1">
      <c r="A396" s="178"/>
      <c r="B396" s="788"/>
      <c r="C396" s="788"/>
      <c r="D396" s="1099" t="s">
        <v>1092</v>
      </c>
      <c r="E396" s="1100"/>
      <c r="F396" s="304"/>
      <c r="G396" s="305"/>
      <c r="H396" s="218">
        <f>SUM(H349:H394)</f>
        <v>162429999.99999997</v>
      </c>
      <c r="I396" s="219">
        <f>SUM(I349:I394)</f>
        <v>187000</v>
      </c>
      <c r="J396" s="220">
        <f>SUM(J349:J394)</f>
        <v>161468849.06999996</v>
      </c>
      <c r="K396" s="218">
        <f>SUM(K349:K394)</f>
        <v>159406555.44999999</v>
      </c>
      <c r="L396" s="219">
        <f>SUM(L349:L394)</f>
        <v>2062293.6199999994</v>
      </c>
      <c r="M396" s="351">
        <f>J396/H396</f>
        <v>0.99408267604506551</v>
      </c>
      <c r="N396" s="218">
        <f>SUM(N349:N394)</f>
        <v>160752457.83999997</v>
      </c>
      <c r="O396" s="219">
        <f>SUM(O349:O394)</f>
        <v>871099.42</v>
      </c>
      <c r="P396" s="520">
        <f>N396/H396</f>
        <v>0.98967221473865663</v>
      </c>
      <c r="Q396" s="219">
        <f>SUM(Q349:Q394)</f>
        <v>-1191194.1999999997</v>
      </c>
      <c r="R396" s="219">
        <f>SUM(R349:R394)</f>
        <v>1345902.3900000029</v>
      </c>
      <c r="S396" s="292">
        <f t="shared" si="142"/>
        <v>154708.19000002742</v>
      </c>
      <c r="T396" s="219">
        <f>SUM(T349:T394)</f>
        <v>161623557.25999999</v>
      </c>
      <c r="U396" s="175">
        <f>T396/H396</f>
        <v>0.99503513673582478</v>
      </c>
      <c r="V396" s="220">
        <f>SUM(V349:V394)</f>
        <v>806442.74000000139</v>
      </c>
    </row>
    <row r="397" spans="1:23" s="10" customFormat="1" ht="19.5" customHeight="1" thickTop="1">
      <c r="A397" s="552"/>
      <c r="E397" s="861"/>
      <c r="F397" s="862"/>
      <c r="G397" s="12"/>
      <c r="H397" s="863"/>
      <c r="I397" s="863"/>
      <c r="J397" s="863"/>
      <c r="K397" s="22"/>
      <c r="L397" s="22"/>
      <c r="M397" s="864"/>
      <c r="N397" s="22"/>
      <c r="O397" s="22"/>
      <c r="P397" s="22"/>
      <c r="Q397" s="22"/>
      <c r="R397" s="22"/>
      <c r="S397" s="22"/>
      <c r="T397" s="863"/>
      <c r="U397" s="864"/>
      <c r="V397" s="986"/>
    </row>
    <row r="398" spans="1:23" s="454" customFormat="1" ht="18.75" customHeight="1">
      <c r="A398" s="1064" t="s">
        <v>838</v>
      </c>
      <c r="B398" s="1065" t="s">
        <v>1461</v>
      </c>
      <c r="C398" s="1066">
        <v>2006</v>
      </c>
      <c r="D398" s="1065" t="s">
        <v>1091</v>
      </c>
      <c r="E398" s="1067" t="s">
        <v>587</v>
      </c>
      <c r="F398" s="1081">
        <v>658827</v>
      </c>
      <c r="G398" s="1069" t="s">
        <v>1399</v>
      </c>
      <c r="H398" s="1082">
        <v>5000000</v>
      </c>
      <c r="I398" s="1070"/>
      <c r="J398" s="1071">
        <f>K398+L398</f>
        <v>4989000</v>
      </c>
      <c r="K398" s="1072">
        <v>4989000</v>
      </c>
      <c r="L398" s="1073">
        <v>0</v>
      </c>
      <c r="M398" s="1074">
        <f>J398/H398</f>
        <v>0.99780000000000002</v>
      </c>
      <c r="N398" s="1072">
        <v>4989000</v>
      </c>
      <c r="O398" s="1073">
        <v>0</v>
      </c>
      <c r="P398" s="1075">
        <f>N398/H398</f>
        <v>0.99780000000000002</v>
      </c>
      <c r="Q398" s="1076">
        <f>O398-L398</f>
        <v>0</v>
      </c>
      <c r="R398" s="1077">
        <f>N398-K398</f>
        <v>0</v>
      </c>
      <c r="S398" s="1077">
        <f>T398-J398</f>
        <v>0</v>
      </c>
      <c r="T398" s="1078">
        <f>N398+O398</f>
        <v>4989000</v>
      </c>
      <c r="U398" s="1079">
        <f>+T398/H398</f>
        <v>0.99780000000000002</v>
      </c>
      <c r="V398" s="1071">
        <f>H398-I398-T398</f>
        <v>11000</v>
      </c>
    </row>
    <row r="399" spans="1:23" s="454" customFormat="1" ht="18.75" customHeight="1" thickBot="1">
      <c r="A399" s="322" t="s">
        <v>1025</v>
      </c>
      <c r="B399" s="206" t="s">
        <v>1419</v>
      </c>
      <c r="C399" s="207">
        <v>2006</v>
      </c>
      <c r="D399" s="206" t="s">
        <v>1297</v>
      </c>
      <c r="E399" s="551" t="s">
        <v>587</v>
      </c>
      <c r="F399" s="561">
        <v>290500</v>
      </c>
      <c r="G399" s="449" t="s">
        <v>1399</v>
      </c>
      <c r="H399" s="208">
        <v>3610000</v>
      </c>
      <c r="I399" s="209"/>
      <c r="J399" s="166">
        <f>K399+L399</f>
        <v>3609999.6</v>
      </c>
      <c r="K399" s="537">
        <v>3566126.61</v>
      </c>
      <c r="L399" s="522">
        <v>43872.99</v>
      </c>
      <c r="M399" s="371">
        <f>J399/H399</f>
        <v>0.99999988919667593</v>
      </c>
      <c r="N399" s="537">
        <v>3566126.61</v>
      </c>
      <c r="O399" s="522">
        <v>43872.99</v>
      </c>
      <c r="P399" s="441">
        <f>N399/H399</f>
        <v>0.9878467063711911</v>
      </c>
      <c r="Q399" s="290">
        <f>O399-L399</f>
        <v>0</v>
      </c>
      <c r="R399" s="747">
        <f>N399-K399</f>
        <v>0</v>
      </c>
      <c r="S399" s="747">
        <f>T399-J399</f>
        <v>0</v>
      </c>
      <c r="T399" s="164">
        <f>N399+O399</f>
        <v>3609999.6</v>
      </c>
      <c r="U399" s="165">
        <f>+T399/H399</f>
        <v>0.99999988919667593</v>
      </c>
      <c r="V399" s="166">
        <f>H399-T399</f>
        <v>0.39999999990686774</v>
      </c>
    </row>
    <row r="400" spans="1:23" s="525" customFormat="1" ht="18.95" customHeight="1" thickTop="1" thickBot="1">
      <c r="A400" s="955" t="s">
        <v>322</v>
      </c>
      <c r="B400" s="833"/>
      <c r="C400" s="834"/>
      <c r="D400" s="1099" t="s">
        <v>1268</v>
      </c>
      <c r="E400" s="1100"/>
      <c r="F400" s="304"/>
      <c r="G400" s="305"/>
      <c r="H400" s="218">
        <f>SUM(H398:H399)</f>
        <v>8610000</v>
      </c>
      <c r="I400" s="219"/>
      <c r="J400" s="220">
        <f>SUM(J398:J399)</f>
        <v>8598999.5999999996</v>
      </c>
      <c r="K400" s="218">
        <f>SUM(K398:K399)</f>
        <v>8555126.6099999994</v>
      </c>
      <c r="L400" s="219">
        <f>SUM(L398:L399)</f>
        <v>43872.99</v>
      </c>
      <c r="M400" s="351">
        <f>+J400/H400</f>
        <v>0.99872236933797909</v>
      </c>
      <c r="N400" s="218">
        <f>SUM(N398:N399)</f>
        <v>8555126.6099999994</v>
      </c>
      <c r="O400" s="219">
        <f>SUM(O398:O399)</f>
        <v>43872.99</v>
      </c>
      <c r="P400" s="520">
        <f>N400/H400</f>
        <v>0.99362678397212534</v>
      </c>
      <c r="Q400" s="219">
        <f>SUM(Q398:Q399)</f>
        <v>0</v>
      </c>
      <c r="R400" s="219">
        <f>SUM(R398:R399)</f>
        <v>0</v>
      </c>
      <c r="S400" s="292">
        <f>T400-J400</f>
        <v>0</v>
      </c>
      <c r="T400" s="219">
        <f>SUM(T398:T399)</f>
        <v>8598999.5999999996</v>
      </c>
      <c r="U400" s="175">
        <f>T400/H400</f>
        <v>0.99872236933797909</v>
      </c>
      <c r="V400" s="220">
        <f>SUM(V398:V399)</f>
        <v>11000.399999999907</v>
      </c>
    </row>
    <row r="401" spans="1:23" s="10" customFormat="1" ht="19.5" customHeight="1" thickTop="1">
      <c r="A401" s="552"/>
      <c r="E401" s="861"/>
      <c r="F401" s="862"/>
      <c r="G401" s="12"/>
      <c r="H401" s="863"/>
      <c r="I401" s="863"/>
      <c r="J401" s="863"/>
      <c r="K401" s="22"/>
      <c r="L401" s="22"/>
      <c r="M401" s="864"/>
      <c r="N401" s="22"/>
      <c r="O401" s="22"/>
      <c r="P401" s="22"/>
      <c r="Q401" s="22"/>
      <c r="R401" s="22"/>
      <c r="S401" s="22"/>
      <c r="T401" s="863"/>
      <c r="U401" s="864"/>
      <c r="V401" s="986"/>
    </row>
    <row r="402" spans="1:23" s="193" customFormat="1" ht="18.95" customHeight="1">
      <c r="A402" s="1108" t="s">
        <v>1193</v>
      </c>
      <c r="B402" s="1109"/>
      <c r="C402" s="205"/>
      <c r="D402" s="433"/>
      <c r="E402" s="434"/>
      <c r="F402" s="200"/>
      <c r="G402" s="201"/>
      <c r="H402" s="202"/>
      <c r="I402" s="202"/>
      <c r="J402" s="202" t="s">
        <v>322</v>
      </c>
      <c r="K402" s="202"/>
      <c r="L402" s="202"/>
      <c r="M402" s="203"/>
      <c r="N402" s="202"/>
      <c r="O402" s="202"/>
      <c r="P402" s="202"/>
      <c r="Q402" s="202" t="s">
        <v>322</v>
      </c>
      <c r="R402" s="202"/>
      <c r="S402" s="293"/>
      <c r="T402" s="202"/>
      <c r="U402" s="794"/>
      <c r="V402" s="795"/>
    </row>
    <row r="403" spans="1:23" s="454" customFormat="1" ht="18.95" customHeight="1">
      <c r="A403" s="322" t="s">
        <v>1520</v>
      </c>
      <c r="B403" s="206" t="s">
        <v>1521</v>
      </c>
      <c r="C403" s="207">
        <v>2008</v>
      </c>
      <c r="D403" s="206" t="s">
        <v>1231</v>
      </c>
      <c r="E403" s="363">
        <v>2841</v>
      </c>
      <c r="F403" s="199">
        <v>760040</v>
      </c>
      <c r="G403" s="449" t="s">
        <v>1399</v>
      </c>
      <c r="H403" s="209">
        <v>6500000</v>
      </c>
      <c r="I403" s="209"/>
      <c r="J403" s="166">
        <f t="shared" ref="J403:J445" si="156">K403+L403</f>
        <v>612769.62</v>
      </c>
      <c r="K403" s="537">
        <v>454445.41</v>
      </c>
      <c r="L403" s="522">
        <v>158324.21</v>
      </c>
      <c r="M403" s="371">
        <f t="shared" ref="M403:M445" si="157">J403/H403</f>
        <v>9.4272249230769226E-2</v>
      </c>
      <c r="N403" s="537">
        <v>482172.4</v>
      </c>
      <c r="O403" s="522">
        <v>81737.08</v>
      </c>
      <c r="P403" s="441">
        <f t="shared" ref="P403:P445" si="158">N403/H403</f>
        <v>7.4180369230769233E-2</v>
      </c>
      <c r="Q403" s="290">
        <f t="shared" ref="Q403:Q445" si="159">O403-L403</f>
        <v>-76587.12999999999</v>
      </c>
      <c r="R403" s="747">
        <f t="shared" ref="R403:R445" si="160">N403-K403</f>
        <v>27726.990000000049</v>
      </c>
      <c r="S403" s="747">
        <f t="shared" ref="S403:S445" si="161">T403-J403</f>
        <v>-48860.140000000014</v>
      </c>
      <c r="T403" s="164">
        <f t="shared" ref="T403:T445" si="162">N403+O403</f>
        <v>563909.48</v>
      </c>
      <c r="U403" s="165">
        <f t="shared" ref="U403:U445" si="163">+T403/H403</f>
        <v>8.675530461538461E-2</v>
      </c>
      <c r="V403" s="166">
        <f t="shared" ref="V403:V445" si="164">H403-T403</f>
        <v>5936090.5199999996</v>
      </c>
      <c r="W403" s="574"/>
    </row>
    <row r="404" spans="1:23" s="454" customFormat="1" ht="18.95" customHeight="1">
      <c r="A404" s="322" t="s">
        <v>507</v>
      </c>
      <c r="B404" s="206" t="s">
        <v>1485</v>
      </c>
      <c r="C404" s="207">
        <v>2008</v>
      </c>
      <c r="D404" s="206" t="s">
        <v>1205</v>
      </c>
      <c r="E404" s="363">
        <v>2810</v>
      </c>
      <c r="F404" s="199">
        <v>895084</v>
      </c>
      <c r="G404" s="449" t="s">
        <v>1399</v>
      </c>
      <c r="H404" s="209">
        <v>25500000</v>
      </c>
      <c r="I404" s="209"/>
      <c r="J404" s="166">
        <f t="shared" si="156"/>
        <v>19076034.41</v>
      </c>
      <c r="K404" s="537">
        <v>6348232.6799999997</v>
      </c>
      <c r="L404" s="522">
        <v>12727801.73</v>
      </c>
      <c r="M404" s="371">
        <f t="shared" si="157"/>
        <v>0.7480797807843137</v>
      </c>
      <c r="N404" s="537">
        <v>13056488.359999999</v>
      </c>
      <c r="O404" s="522">
        <v>8039836.8799999999</v>
      </c>
      <c r="P404" s="441">
        <f t="shared" si="158"/>
        <v>0.51201915137254894</v>
      </c>
      <c r="Q404" s="290">
        <f t="shared" si="159"/>
        <v>-4687964.8500000006</v>
      </c>
      <c r="R404" s="747">
        <f t="shared" si="160"/>
        <v>6708255.6799999997</v>
      </c>
      <c r="S404" s="747">
        <f t="shared" si="161"/>
        <v>2020290.8299999982</v>
      </c>
      <c r="T404" s="164">
        <f t="shared" si="162"/>
        <v>21096325.239999998</v>
      </c>
      <c r="U404" s="165">
        <f t="shared" si="163"/>
        <v>0.82730687215686272</v>
      </c>
      <c r="V404" s="166">
        <f t="shared" si="164"/>
        <v>4403674.7600000016</v>
      </c>
      <c r="W404" s="574"/>
    </row>
    <row r="405" spans="1:23" s="454" customFormat="1" ht="18.95" customHeight="1">
      <c r="A405" s="322" t="s">
        <v>1061</v>
      </c>
      <c r="B405" s="206" t="s">
        <v>1405</v>
      </c>
      <c r="C405" s="207">
        <v>2008</v>
      </c>
      <c r="D405" s="206" t="s">
        <v>1218</v>
      </c>
      <c r="E405" s="363">
        <v>2824</v>
      </c>
      <c r="F405" s="199">
        <v>760039</v>
      </c>
      <c r="G405" s="449" t="s">
        <v>1399</v>
      </c>
      <c r="H405" s="209">
        <v>13200000</v>
      </c>
      <c r="I405" s="209"/>
      <c r="J405" s="166">
        <f t="shared" si="156"/>
        <v>9383060.5099999998</v>
      </c>
      <c r="K405" s="537">
        <v>2068925.48</v>
      </c>
      <c r="L405" s="522">
        <v>7314135.0300000003</v>
      </c>
      <c r="M405" s="371">
        <f t="shared" si="157"/>
        <v>0.7108379174242424</v>
      </c>
      <c r="N405" s="537">
        <v>5391270.0499999998</v>
      </c>
      <c r="O405" s="522">
        <v>4879728.58</v>
      </c>
      <c r="P405" s="441">
        <f t="shared" si="158"/>
        <v>0.40842954924242425</v>
      </c>
      <c r="Q405" s="290">
        <f t="shared" si="159"/>
        <v>-2434406.4500000002</v>
      </c>
      <c r="R405" s="747">
        <f t="shared" si="160"/>
        <v>3322344.57</v>
      </c>
      <c r="S405" s="747">
        <f t="shared" si="161"/>
        <v>887938.11999999918</v>
      </c>
      <c r="T405" s="164">
        <f t="shared" si="162"/>
        <v>10270998.629999999</v>
      </c>
      <c r="U405" s="165">
        <f t="shared" si="163"/>
        <v>0.77810595681818173</v>
      </c>
      <c r="V405" s="166">
        <f t="shared" si="164"/>
        <v>2929001.370000001</v>
      </c>
      <c r="W405" s="574"/>
    </row>
    <row r="406" spans="1:23" s="454" customFormat="1" ht="18.95" customHeight="1">
      <c r="A406" s="322" t="s">
        <v>1516</v>
      </c>
      <c r="B406" s="206" t="s">
        <v>1458</v>
      </c>
      <c r="C406" s="207">
        <v>2008</v>
      </c>
      <c r="D406" s="206" t="s">
        <v>1202</v>
      </c>
      <c r="E406" s="363">
        <v>2807</v>
      </c>
      <c r="F406" s="199">
        <v>760112</v>
      </c>
      <c r="G406" s="449" t="s">
        <v>1399</v>
      </c>
      <c r="H406" s="209">
        <v>13900000</v>
      </c>
      <c r="I406" s="209"/>
      <c r="J406" s="166">
        <f t="shared" si="156"/>
        <v>11256380</v>
      </c>
      <c r="K406" s="537">
        <v>384907.61</v>
      </c>
      <c r="L406" s="522">
        <v>10871472.390000001</v>
      </c>
      <c r="M406" s="371">
        <f t="shared" si="157"/>
        <v>0.80981151079136693</v>
      </c>
      <c r="N406" s="537">
        <v>1131109.51</v>
      </c>
      <c r="O406" s="522">
        <v>10317180.49</v>
      </c>
      <c r="P406" s="441">
        <f t="shared" si="158"/>
        <v>8.1374784892086327E-2</v>
      </c>
      <c r="Q406" s="290">
        <f t="shared" si="159"/>
        <v>-554291.90000000037</v>
      </c>
      <c r="R406" s="747">
        <f t="shared" si="160"/>
        <v>746201.9</v>
      </c>
      <c r="S406" s="747">
        <f t="shared" si="161"/>
        <v>191910</v>
      </c>
      <c r="T406" s="164">
        <f t="shared" si="162"/>
        <v>11448290</v>
      </c>
      <c r="U406" s="165">
        <f t="shared" si="163"/>
        <v>0.82361798561151078</v>
      </c>
      <c r="V406" s="166">
        <f t="shared" si="164"/>
        <v>2451710</v>
      </c>
      <c r="W406" s="574"/>
    </row>
    <row r="407" spans="1:23" s="454" customFormat="1" ht="18.95" customHeight="1">
      <c r="A407" s="322" t="s">
        <v>1599</v>
      </c>
      <c r="B407" s="206" t="s">
        <v>71</v>
      </c>
      <c r="C407" s="207">
        <v>2008</v>
      </c>
      <c r="D407" s="206" t="s">
        <v>1197</v>
      </c>
      <c r="E407" s="363">
        <v>2803</v>
      </c>
      <c r="F407" s="199">
        <v>896620</v>
      </c>
      <c r="G407" s="449" t="s">
        <v>1399</v>
      </c>
      <c r="H407" s="209">
        <v>7900000</v>
      </c>
      <c r="I407" s="209"/>
      <c r="J407" s="166">
        <f t="shared" si="156"/>
        <v>1457711.9100000001</v>
      </c>
      <c r="K407" s="537">
        <v>774423.15</v>
      </c>
      <c r="L407" s="522">
        <v>683288.76</v>
      </c>
      <c r="M407" s="371">
        <f t="shared" si="157"/>
        <v>0.18452049493670888</v>
      </c>
      <c r="N407" s="537">
        <v>1325025.56</v>
      </c>
      <c r="O407" s="522">
        <v>4241209.37</v>
      </c>
      <c r="P407" s="441">
        <f t="shared" si="158"/>
        <v>0.16772475443037976</v>
      </c>
      <c r="Q407" s="290">
        <f t="shared" si="159"/>
        <v>3557920.6100000003</v>
      </c>
      <c r="R407" s="747">
        <f t="shared" si="160"/>
        <v>550602.41</v>
      </c>
      <c r="S407" s="747">
        <f t="shared" si="161"/>
        <v>4108523.0199999996</v>
      </c>
      <c r="T407" s="164">
        <f t="shared" si="162"/>
        <v>5566234.9299999997</v>
      </c>
      <c r="U407" s="165">
        <f t="shared" si="163"/>
        <v>0.70458670000000001</v>
      </c>
      <c r="V407" s="166">
        <f t="shared" si="164"/>
        <v>2333765.0700000003</v>
      </c>
      <c r="W407" s="574"/>
    </row>
    <row r="408" spans="1:23" s="454" customFormat="1" ht="18.95" customHeight="1">
      <c r="A408" s="322" t="s">
        <v>838</v>
      </c>
      <c r="B408" s="206" t="s">
        <v>1461</v>
      </c>
      <c r="C408" s="207">
        <v>2008</v>
      </c>
      <c r="D408" s="206" t="s">
        <v>1215</v>
      </c>
      <c r="E408" s="363">
        <v>2822</v>
      </c>
      <c r="F408" s="199">
        <v>881060</v>
      </c>
      <c r="G408" s="449" t="s">
        <v>1399</v>
      </c>
      <c r="H408" s="209">
        <v>9000000</v>
      </c>
      <c r="I408" s="209"/>
      <c r="J408" s="166">
        <f t="shared" si="156"/>
        <v>7483678.4799999995</v>
      </c>
      <c r="K408" s="537">
        <v>322423.3</v>
      </c>
      <c r="L408" s="522">
        <v>7161255.1799999997</v>
      </c>
      <c r="M408" s="371">
        <f t="shared" si="157"/>
        <v>0.83151983111111105</v>
      </c>
      <c r="N408" s="537">
        <v>477122.33</v>
      </c>
      <c r="O408" s="522">
        <v>7072912.1500000004</v>
      </c>
      <c r="P408" s="441">
        <f t="shared" si="158"/>
        <v>5.3013592222222225E-2</v>
      </c>
      <c r="Q408" s="290">
        <f t="shared" si="159"/>
        <v>-88343.029999999329</v>
      </c>
      <c r="R408" s="747">
        <f t="shared" si="160"/>
        <v>154699.03000000003</v>
      </c>
      <c r="S408" s="747">
        <f t="shared" si="161"/>
        <v>66356.000000000931</v>
      </c>
      <c r="T408" s="164">
        <f t="shared" si="162"/>
        <v>7550034.4800000004</v>
      </c>
      <c r="U408" s="165">
        <f t="shared" si="163"/>
        <v>0.83889272000000004</v>
      </c>
      <c r="V408" s="166">
        <f t="shared" si="164"/>
        <v>1449965.5199999996</v>
      </c>
      <c r="W408" s="574"/>
    </row>
    <row r="409" spans="1:23" s="454" customFormat="1" ht="18.95" customHeight="1">
      <c r="A409" s="322" t="s">
        <v>1029</v>
      </c>
      <c r="B409" s="206" t="s">
        <v>1212</v>
      </c>
      <c r="C409" s="207">
        <v>2008</v>
      </c>
      <c r="D409" s="206" t="s">
        <v>1756</v>
      </c>
      <c r="E409" s="363">
        <v>2919</v>
      </c>
      <c r="F409" s="199"/>
      <c r="G409" s="449" t="s">
        <v>1399</v>
      </c>
      <c r="H409" s="209">
        <v>1175843.28</v>
      </c>
      <c r="I409" s="209"/>
      <c r="J409" s="166">
        <f t="shared" si="156"/>
        <v>0</v>
      </c>
      <c r="K409" s="537">
        <v>0</v>
      </c>
      <c r="L409" s="522">
        <v>0</v>
      </c>
      <c r="M409" s="371">
        <f t="shared" si="157"/>
        <v>0</v>
      </c>
      <c r="N409" s="537">
        <v>0</v>
      </c>
      <c r="O409" s="522">
        <v>0</v>
      </c>
      <c r="P409" s="441">
        <f t="shared" si="158"/>
        <v>0</v>
      </c>
      <c r="Q409" s="290">
        <f t="shared" si="159"/>
        <v>0</v>
      </c>
      <c r="R409" s="747">
        <f t="shared" si="160"/>
        <v>0</v>
      </c>
      <c r="S409" s="747">
        <f t="shared" si="161"/>
        <v>0</v>
      </c>
      <c r="T409" s="164">
        <f t="shared" si="162"/>
        <v>0</v>
      </c>
      <c r="U409" s="165">
        <f t="shared" si="163"/>
        <v>0</v>
      </c>
      <c r="V409" s="166">
        <f t="shared" si="164"/>
        <v>1175843.28</v>
      </c>
      <c r="W409" s="574"/>
    </row>
    <row r="410" spans="1:23" s="454" customFormat="1" ht="18.95" customHeight="1">
      <c r="A410" s="322" t="s">
        <v>553</v>
      </c>
      <c r="B410" s="206" t="s">
        <v>1433</v>
      </c>
      <c r="C410" s="207">
        <v>2008</v>
      </c>
      <c r="D410" s="206" t="s">
        <v>1206</v>
      </c>
      <c r="E410" s="363">
        <v>2812</v>
      </c>
      <c r="F410" s="199">
        <v>992812</v>
      </c>
      <c r="G410" s="449" t="s">
        <v>1399</v>
      </c>
      <c r="H410" s="209">
        <v>13100000</v>
      </c>
      <c r="I410" s="209"/>
      <c r="J410" s="166">
        <f t="shared" si="156"/>
        <v>12027422.289999999</v>
      </c>
      <c r="K410" s="537">
        <v>902026.01</v>
      </c>
      <c r="L410" s="522">
        <v>11125396.279999999</v>
      </c>
      <c r="M410" s="371">
        <f t="shared" si="157"/>
        <v>0.91812383893129768</v>
      </c>
      <c r="N410" s="537">
        <v>2591251.64</v>
      </c>
      <c r="O410" s="522">
        <v>9576750.5099999998</v>
      </c>
      <c r="P410" s="441">
        <f t="shared" si="158"/>
        <v>0.1978054687022901</v>
      </c>
      <c r="Q410" s="290">
        <f t="shared" si="159"/>
        <v>-1548645.7699999996</v>
      </c>
      <c r="R410" s="747">
        <f t="shared" si="160"/>
        <v>1689225.6300000001</v>
      </c>
      <c r="S410" s="747">
        <f t="shared" si="161"/>
        <v>140579.86000000127</v>
      </c>
      <c r="T410" s="164">
        <f t="shared" si="162"/>
        <v>12168002.15</v>
      </c>
      <c r="U410" s="165">
        <f t="shared" si="163"/>
        <v>0.9288551259541985</v>
      </c>
      <c r="V410" s="166">
        <f t="shared" si="164"/>
        <v>931997.84999999963</v>
      </c>
      <c r="W410" s="574"/>
    </row>
    <row r="411" spans="1:23" s="454" customFormat="1" ht="18.95" customHeight="1">
      <c r="A411" s="322" t="s">
        <v>1449</v>
      </c>
      <c r="B411" s="206" t="s">
        <v>575</v>
      </c>
      <c r="C411" s="207">
        <v>2008</v>
      </c>
      <c r="D411" s="206" t="s">
        <v>1201</v>
      </c>
      <c r="E411" s="363">
        <v>2806</v>
      </c>
      <c r="F411" s="199">
        <v>871214</v>
      </c>
      <c r="G411" s="954" t="s">
        <v>1399</v>
      </c>
      <c r="H411" s="209">
        <v>13200000</v>
      </c>
      <c r="I411" s="209"/>
      <c r="J411" s="166">
        <f t="shared" si="156"/>
        <v>11986819.539999999</v>
      </c>
      <c r="K411" s="537">
        <v>8254470.0300000003</v>
      </c>
      <c r="L411" s="522">
        <v>3732349.51</v>
      </c>
      <c r="M411" s="371">
        <f t="shared" si="157"/>
        <v>0.90809238939393933</v>
      </c>
      <c r="N411" s="537">
        <v>11131021.300000001</v>
      </c>
      <c r="O411" s="522">
        <v>1468893.41</v>
      </c>
      <c r="P411" s="441">
        <f t="shared" si="158"/>
        <v>0.8432591893939394</v>
      </c>
      <c r="Q411" s="290">
        <f t="shared" si="159"/>
        <v>-2263456.0999999996</v>
      </c>
      <c r="R411" s="747">
        <f t="shared" si="160"/>
        <v>2876551.2700000005</v>
      </c>
      <c r="S411" s="747">
        <f t="shared" si="161"/>
        <v>613095.17000000179</v>
      </c>
      <c r="T411" s="164">
        <f t="shared" si="162"/>
        <v>12599914.710000001</v>
      </c>
      <c r="U411" s="165">
        <f t="shared" si="163"/>
        <v>0.95453899318181823</v>
      </c>
      <c r="V411" s="166">
        <f t="shared" si="164"/>
        <v>600085.28999999911</v>
      </c>
      <c r="W411" s="574"/>
    </row>
    <row r="412" spans="1:23" s="454" customFormat="1" ht="18.95" customHeight="1">
      <c r="A412" s="322" t="s">
        <v>922</v>
      </c>
      <c r="B412" s="206" t="s">
        <v>1435</v>
      </c>
      <c r="C412" s="207">
        <v>2008</v>
      </c>
      <c r="D412" s="206" t="s">
        <v>1220</v>
      </c>
      <c r="E412" s="363">
        <v>2827</v>
      </c>
      <c r="F412" s="199">
        <v>520089</v>
      </c>
      <c r="G412" s="449" t="s">
        <v>1399</v>
      </c>
      <c r="H412" s="209">
        <v>13500000</v>
      </c>
      <c r="I412" s="209"/>
      <c r="J412" s="166">
        <f t="shared" si="156"/>
        <v>12510597.550000001</v>
      </c>
      <c r="K412" s="537">
        <v>9414909.8000000007</v>
      </c>
      <c r="L412" s="522">
        <v>3095687.75</v>
      </c>
      <c r="M412" s="371">
        <f t="shared" si="157"/>
        <v>0.92671092962962964</v>
      </c>
      <c r="N412" s="537">
        <v>12428521.26</v>
      </c>
      <c r="O412" s="522">
        <v>502276.01</v>
      </c>
      <c r="P412" s="441">
        <f t="shared" si="158"/>
        <v>0.92063120444444446</v>
      </c>
      <c r="Q412" s="290">
        <f t="shared" si="159"/>
        <v>-2593411.7400000002</v>
      </c>
      <c r="R412" s="747">
        <f t="shared" si="160"/>
        <v>3013611.459999999</v>
      </c>
      <c r="S412" s="747">
        <f t="shared" si="161"/>
        <v>420199.71999999881</v>
      </c>
      <c r="T412" s="164">
        <f t="shared" si="162"/>
        <v>12930797.27</v>
      </c>
      <c r="U412" s="165">
        <f t="shared" si="163"/>
        <v>0.95783683481481474</v>
      </c>
      <c r="V412" s="166">
        <f t="shared" si="164"/>
        <v>569202.73000000045</v>
      </c>
      <c r="W412" s="574"/>
    </row>
    <row r="413" spans="1:23" s="454" customFormat="1" ht="18.95" customHeight="1">
      <c r="A413" s="358" t="s">
        <v>1444</v>
      </c>
      <c r="B413" s="61" t="s">
        <v>482</v>
      </c>
      <c r="C413" s="207">
        <v>2008</v>
      </c>
      <c r="D413" s="206" t="s">
        <v>1200</v>
      </c>
      <c r="E413" s="363">
        <v>2801</v>
      </c>
      <c r="F413" s="199">
        <v>992801</v>
      </c>
      <c r="G413" s="449" t="s">
        <v>1399</v>
      </c>
      <c r="H413" s="209">
        <v>3800000</v>
      </c>
      <c r="I413" s="209"/>
      <c r="J413" s="166">
        <f t="shared" si="156"/>
        <v>3226674</v>
      </c>
      <c r="K413" s="537">
        <v>163077.1</v>
      </c>
      <c r="L413" s="522">
        <v>3063596.9</v>
      </c>
      <c r="M413" s="371">
        <f t="shared" si="157"/>
        <v>0.84912473684210521</v>
      </c>
      <c r="N413" s="537">
        <v>822615.95</v>
      </c>
      <c r="O413" s="522">
        <v>2442751.25</v>
      </c>
      <c r="P413" s="441">
        <f t="shared" si="158"/>
        <v>0.21647788157894735</v>
      </c>
      <c r="Q413" s="290">
        <f t="shared" si="159"/>
        <v>-620845.64999999991</v>
      </c>
      <c r="R413" s="747">
        <f t="shared" si="160"/>
        <v>659538.85</v>
      </c>
      <c r="S413" s="747">
        <f t="shared" si="161"/>
        <v>38693.200000000186</v>
      </c>
      <c r="T413" s="164">
        <f t="shared" si="162"/>
        <v>3265367.2</v>
      </c>
      <c r="U413" s="165">
        <f t="shared" si="163"/>
        <v>0.85930715789473688</v>
      </c>
      <c r="V413" s="166">
        <f t="shared" si="164"/>
        <v>534632.79999999981</v>
      </c>
      <c r="W413" s="574"/>
    </row>
    <row r="414" spans="1:23" s="454" customFormat="1" ht="18.95" customHeight="1">
      <c r="A414" s="322" t="s">
        <v>1012</v>
      </c>
      <c r="B414" s="206" t="s">
        <v>1473</v>
      </c>
      <c r="C414" s="207">
        <v>2008</v>
      </c>
      <c r="D414" s="206" t="s">
        <v>1211</v>
      </c>
      <c r="E414" s="363">
        <v>2818</v>
      </c>
      <c r="F414" s="199">
        <v>839510</v>
      </c>
      <c r="G414" s="449" t="s">
        <v>1399</v>
      </c>
      <c r="H414" s="209">
        <v>3500000</v>
      </c>
      <c r="I414" s="209"/>
      <c r="J414" s="166">
        <f t="shared" si="156"/>
        <v>2904941.56</v>
      </c>
      <c r="K414" s="537">
        <v>214310.14</v>
      </c>
      <c r="L414" s="522">
        <v>2690631.42</v>
      </c>
      <c r="M414" s="371">
        <f t="shared" si="157"/>
        <v>0.82998330285714284</v>
      </c>
      <c r="N414" s="537">
        <v>654411.11</v>
      </c>
      <c r="O414" s="522">
        <v>2364152.39</v>
      </c>
      <c r="P414" s="441">
        <f t="shared" si="158"/>
        <v>0.18697460285714285</v>
      </c>
      <c r="Q414" s="290">
        <f t="shared" si="159"/>
        <v>-326479.0299999998</v>
      </c>
      <c r="R414" s="747">
        <f t="shared" si="160"/>
        <v>440100.97</v>
      </c>
      <c r="S414" s="747">
        <f t="shared" si="161"/>
        <v>113621.93999999994</v>
      </c>
      <c r="T414" s="164">
        <f t="shared" si="162"/>
        <v>3018563.5</v>
      </c>
      <c r="U414" s="165">
        <f t="shared" si="163"/>
        <v>0.86244671428571429</v>
      </c>
      <c r="V414" s="166">
        <f t="shared" si="164"/>
        <v>481436.5</v>
      </c>
      <c r="W414" s="574"/>
    </row>
    <row r="415" spans="1:23" s="454" customFormat="1" ht="18.95" customHeight="1">
      <c r="A415" s="322" t="s">
        <v>1094</v>
      </c>
      <c r="B415" s="206" t="s">
        <v>1433</v>
      </c>
      <c r="C415" s="207">
        <v>2008</v>
      </c>
      <c r="D415" s="206" t="s">
        <v>1204</v>
      </c>
      <c r="E415" s="363">
        <v>2809</v>
      </c>
      <c r="F415" s="199">
        <v>600940</v>
      </c>
      <c r="G415" s="954" t="s">
        <v>1399</v>
      </c>
      <c r="H415" s="209">
        <v>2500000</v>
      </c>
      <c r="I415" s="209"/>
      <c r="J415" s="166">
        <f t="shared" si="156"/>
        <v>1990510.16</v>
      </c>
      <c r="K415" s="537">
        <v>194501.95</v>
      </c>
      <c r="L415" s="522">
        <v>1796008.21</v>
      </c>
      <c r="M415" s="371">
        <f t="shared" si="157"/>
        <v>0.79620406399999999</v>
      </c>
      <c r="N415" s="537">
        <v>358172.95</v>
      </c>
      <c r="O415" s="522">
        <v>1695468.21</v>
      </c>
      <c r="P415" s="441">
        <f t="shared" si="158"/>
        <v>0.14326918</v>
      </c>
      <c r="Q415" s="290">
        <f t="shared" si="159"/>
        <v>-100540</v>
      </c>
      <c r="R415" s="747">
        <f t="shared" si="160"/>
        <v>163671</v>
      </c>
      <c r="S415" s="747">
        <f t="shared" si="161"/>
        <v>63131</v>
      </c>
      <c r="T415" s="164">
        <f t="shared" si="162"/>
        <v>2053641.16</v>
      </c>
      <c r="U415" s="165">
        <f t="shared" si="163"/>
        <v>0.82145646399999994</v>
      </c>
      <c r="V415" s="166">
        <f t="shared" si="164"/>
        <v>446358.84000000008</v>
      </c>
      <c r="W415" s="574"/>
    </row>
    <row r="416" spans="1:23" s="454" customFormat="1" ht="18.95" customHeight="1">
      <c r="A416" s="322" t="s">
        <v>1449</v>
      </c>
      <c r="B416" s="206" t="s">
        <v>575</v>
      </c>
      <c r="C416" s="207">
        <v>2008</v>
      </c>
      <c r="D416" s="206" t="s">
        <v>1225</v>
      </c>
      <c r="E416" s="363">
        <v>2838</v>
      </c>
      <c r="F416" s="199">
        <v>871217</v>
      </c>
      <c r="G416" s="449" t="s">
        <v>1399</v>
      </c>
      <c r="H416" s="209">
        <v>730000</v>
      </c>
      <c r="I416" s="209"/>
      <c r="J416" s="166">
        <f t="shared" si="156"/>
        <v>366945.27</v>
      </c>
      <c r="K416" s="537">
        <v>127263.77</v>
      </c>
      <c r="L416" s="522">
        <v>239681.5</v>
      </c>
      <c r="M416" s="371">
        <f t="shared" si="157"/>
        <v>0.50266475342465755</v>
      </c>
      <c r="N416" s="537">
        <v>378894.69</v>
      </c>
      <c r="O416" s="522">
        <v>62318.46</v>
      </c>
      <c r="P416" s="441">
        <f t="shared" si="158"/>
        <v>0.51903382191780822</v>
      </c>
      <c r="Q416" s="290">
        <f t="shared" si="159"/>
        <v>-177363.04</v>
      </c>
      <c r="R416" s="747">
        <f t="shared" si="160"/>
        <v>251630.91999999998</v>
      </c>
      <c r="S416" s="747">
        <f t="shared" si="161"/>
        <v>74267.88</v>
      </c>
      <c r="T416" s="164">
        <f t="shared" si="162"/>
        <v>441213.15</v>
      </c>
      <c r="U416" s="165">
        <f t="shared" si="163"/>
        <v>0.60440157534246575</v>
      </c>
      <c r="V416" s="166">
        <f t="shared" si="164"/>
        <v>288786.84999999998</v>
      </c>
      <c r="W416" s="574"/>
    </row>
    <row r="417" spans="1:23" s="454" customFormat="1" ht="18.95" customHeight="1">
      <c r="A417" s="322" t="s">
        <v>1421</v>
      </c>
      <c r="B417" s="206" t="s">
        <v>1422</v>
      </c>
      <c r="C417" s="207">
        <v>2008</v>
      </c>
      <c r="D417" s="206" t="s">
        <v>1209</v>
      </c>
      <c r="E417" s="363">
        <v>2814</v>
      </c>
      <c r="F417" s="199">
        <v>602815</v>
      </c>
      <c r="G417" s="449" t="s">
        <v>1399</v>
      </c>
      <c r="H417" s="209">
        <v>7000000</v>
      </c>
      <c r="I417" s="209">
        <v>67000</v>
      </c>
      <c r="J417" s="166">
        <f t="shared" si="156"/>
        <v>6346694.25</v>
      </c>
      <c r="K417" s="537">
        <v>4803413.28</v>
      </c>
      <c r="L417" s="522">
        <v>1543280.97</v>
      </c>
      <c r="M417" s="371">
        <f t="shared" si="157"/>
        <v>0.90667060714285719</v>
      </c>
      <c r="N417" s="537">
        <v>6166539.0199999996</v>
      </c>
      <c r="O417" s="522">
        <v>599096.11</v>
      </c>
      <c r="P417" s="441">
        <f t="shared" si="158"/>
        <v>0.88093414571428563</v>
      </c>
      <c r="Q417" s="290">
        <f t="shared" si="159"/>
        <v>-944184.86</v>
      </c>
      <c r="R417" s="747">
        <f t="shared" si="160"/>
        <v>1363125.7399999993</v>
      </c>
      <c r="S417" s="747">
        <f t="shared" si="161"/>
        <v>418940.87999999989</v>
      </c>
      <c r="T417" s="164">
        <f t="shared" si="162"/>
        <v>6765635.1299999999</v>
      </c>
      <c r="U417" s="165">
        <f t="shared" si="163"/>
        <v>0.96651930428571431</v>
      </c>
      <c r="V417" s="166">
        <f t="shared" si="164"/>
        <v>234364.87000000011</v>
      </c>
      <c r="W417" s="574"/>
    </row>
    <row r="418" spans="1:23" s="454" customFormat="1" ht="18.95" customHeight="1">
      <c r="A418" s="322" t="s">
        <v>742</v>
      </c>
      <c r="B418" s="206" t="s">
        <v>161</v>
      </c>
      <c r="C418" s="207">
        <v>2008</v>
      </c>
      <c r="D418" s="206" t="s">
        <v>1208</v>
      </c>
      <c r="E418" s="363">
        <v>2813</v>
      </c>
      <c r="F418" s="199">
        <v>992813</v>
      </c>
      <c r="G418" s="449" t="s">
        <v>1399</v>
      </c>
      <c r="H418" s="209">
        <v>450000</v>
      </c>
      <c r="I418" s="209"/>
      <c r="J418" s="166">
        <f t="shared" si="156"/>
        <v>294452.84000000003</v>
      </c>
      <c r="K418" s="537">
        <v>267500.58</v>
      </c>
      <c r="L418" s="522">
        <v>26952.26</v>
      </c>
      <c r="M418" s="371">
        <f t="shared" si="157"/>
        <v>0.65433964444444448</v>
      </c>
      <c r="N418" s="537">
        <v>274624.56</v>
      </c>
      <c r="O418" s="522">
        <v>26733.279999999999</v>
      </c>
      <c r="P418" s="441">
        <f t="shared" si="158"/>
        <v>0.61027679999999995</v>
      </c>
      <c r="Q418" s="290">
        <f t="shared" si="159"/>
        <v>-218.97999999999956</v>
      </c>
      <c r="R418" s="747">
        <f t="shared" si="160"/>
        <v>7123.9799999999814</v>
      </c>
      <c r="S418" s="747">
        <f t="shared" si="161"/>
        <v>6904.9999999999418</v>
      </c>
      <c r="T418" s="164">
        <f t="shared" si="162"/>
        <v>301357.83999999997</v>
      </c>
      <c r="U418" s="165">
        <f t="shared" si="163"/>
        <v>0.66968408888888886</v>
      </c>
      <c r="V418" s="166">
        <f t="shared" si="164"/>
        <v>148642.16000000003</v>
      </c>
      <c r="W418" s="574"/>
    </row>
    <row r="419" spans="1:23" s="454" customFormat="1" ht="18.95" customHeight="1">
      <c r="A419" s="322" t="s">
        <v>1401</v>
      </c>
      <c r="B419" s="206" t="s">
        <v>1402</v>
      </c>
      <c r="C419" s="207">
        <v>2008</v>
      </c>
      <c r="D419" s="206" t="s">
        <v>1195</v>
      </c>
      <c r="E419" s="363">
        <v>2802</v>
      </c>
      <c r="F419" s="199">
        <v>875024</v>
      </c>
      <c r="G419" s="449" t="s">
        <v>1399</v>
      </c>
      <c r="H419" s="209">
        <v>8900000</v>
      </c>
      <c r="I419" s="209"/>
      <c r="J419" s="166">
        <f t="shared" si="156"/>
        <v>8280612.6600000001</v>
      </c>
      <c r="K419" s="537">
        <v>5439522.5300000003</v>
      </c>
      <c r="L419" s="522">
        <v>2841090.13</v>
      </c>
      <c r="M419" s="371">
        <f t="shared" si="157"/>
        <v>0.93040591685393259</v>
      </c>
      <c r="N419" s="537">
        <v>7780476.0300000003</v>
      </c>
      <c r="O419" s="522">
        <v>972349.65</v>
      </c>
      <c r="P419" s="441">
        <f t="shared" si="158"/>
        <v>0.87421078988764045</v>
      </c>
      <c r="Q419" s="290">
        <f t="shared" si="159"/>
        <v>-1868740.48</v>
      </c>
      <c r="R419" s="747">
        <f t="shared" si="160"/>
        <v>2340953.5</v>
      </c>
      <c r="S419" s="747">
        <f t="shared" si="161"/>
        <v>472213.01999999955</v>
      </c>
      <c r="T419" s="164">
        <f t="shared" si="162"/>
        <v>8752825.6799999997</v>
      </c>
      <c r="U419" s="165">
        <f t="shared" si="163"/>
        <v>0.98346355955056175</v>
      </c>
      <c r="V419" s="166">
        <f t="shared" si="164"/>
        <v>147174.3200000003</v>
      </c>
      <c r="W419" s="574"/>
    </row>
    <row r="420" spans="1:23" s="454" customFormat="1" ht="18.95" customHeight="1">
      <c r="A420" s="322" t="s">
        <v>1451</v>
      </c>
      <c r="B420" s="206" t="s">
        <v>1076</v>
      </c>
      <c r="C420" s="207">
        <v>2008</v>
      </c>
      <c r="D420" s="206" t="s">
        <v>1224</v>
      </c>
      <c r="E420" s="363">
        <v>2834</v>
      </c>
      <c r="F420" s="199">
        <v>992834</v>
      </c>
      <c r="G420" s="449" t="s">
        <v>1399</v>
      </c>
      <c r="H420" s="209">
        <v>525000</v>
      </c>
      <c r="I420" s="209"/>
      <c r="J420" s="166">
        <f t="shared" si="156"/>
        <v>322946.62</v>
      </c>
      <c r="K420" s="537">
        <v>37129.32</v>
      </c>
      <c r="L420" s="522">
        <v>285817.3</v>
      </c>
      <c r="M420" s="371">
        <f t="shared" si="157"/>
        <v>0.61513641904761907</v>
      </c>
      <c r="N420" s="537">
        <v>295613.8</v>
      </c>
      <c r="O420" s="522">
        <v>87688.99</v>
      </c>
      <c r="P420" s="441">
        <f t="shared" si="158"/>
        <v>0.56307390476190478</v>
      </c>
      <c r="Q420" s="290">
        <f t="shared" si="159"/>
        <v>-198128.31</v>
      </c>
      <c r="R420" s="747">
        <f t="shared" si="160"/>
        <v>258484.47999999998</v>
      </c>
      <c r="S420" s="747">
        <f t="shared" si="161"/>
        <v>60356.169999999984</v>
      </c>
      <c r="T420" s="164">
        <f t="shared" si="162"/>
        <v>383302.79</v>
      </c>
      <c r="U420" s="165">
        <f t="shared" si="163"/>
        <v>0.73010055238095239</v>
      </c>
      <c r="V420" s="166">
        <f t="shared" si="164"/>
        <v>141697.21000000002</v>
      </c>
      <c r="W420" s="574"/>
    </row>
    <row r="421" spans="1:23" s="454" customFormat="1" ht="18.95" customHeight="1">
      <c r="A421" s="358" t="s">
        <v>1535</v>
      </c>
      <c r="B421" s="206" t="s">
        <v>35</v>
      </c>
      <c r="C421" s="207">
        <v>2008</v>
      </c>
      <c r="D421" s="206" t="s">
        <v>1199</v>
      </c>
      <c r="E421" s="363">
        <v>2805</v>
      </c>
      <c r="F421" s="199">
        <v>710220</v>
      </c>
      <c r="G421" s="954" t="s">
        <v>1399</v>
      </c>
      <c r="H421" s="209">
        <v>2400000</v>
      </c>
      <c r="I421" s="209"/>
      <c r="J421" s="166">
        <f t="shared" si="156"/>
        <v>2238321.87</v>
      </c>
      <c r="K421" s="537">
        <v>1495388.3</v>
      </c>
      <c r="L421" s="522">
        <v>742933.57</v>
      </c>
      <c r="M421" s="371">
        <f t="shared" si="157"/>
        <v>0.93263411250000006</v>
      </c>
      <c r="N421" s="537">
        <v>1867703.47</v>
      </c>
      <c r="O421" s="522">
        <v>398302.66</v>
      </c>
      <c r="P421" s="441">
        <f t="shared" si="158"/>
        <v>0.77820977916666667</v>
      </c>
      <c r="Q421" s="290">
        <f t="shared" si="159"/>
        <v>-344630.91</v>
      </c>
      <c r="R421" s="747">
        <f t="shared" si="160"/>
        <v>372315.16999999993</v>
      </c>
      <c r="S421" s="747">
        <f t="shared" si="161"/>
        <v>27684.259999999776</v>
      </c>
      <c r="T421" s="164">
        <f t="shared" si="162"/>
        <v>2266006.13</v>
      </c>
      <c r="U421" s="165">
        <f t="shared" si="163"/>
        <v>0.94416922083333332</v>
      </c>
      <c r="V421" s="166">
        <f t="shared" si="164"/>
        <v>133993.87000000011</v>
      </c>
      <c r="W421" s="574"/>
    </row>
    <row r="422" spans="1:23" s="454" customFormat="1" ht="18.95" customHeight="1">
      <c r="A422" s="322" t="s">
        <v>553</v>
      </c>
      <c r="B422" s="206" t="s">
        <v>1433</v>
      </c>
      <c r="C422" s="207">
        <v>2008</v>
      </c>
      <c r="D422" s="206" t="s">
        <v>1207</v>
      </c>
      <c r="E422" s="363">
        <v>2811</v>
      </c>
      <c r="F422" s="199">
        <v>992811</v>
      </c>
      <c r="G422" s="954" t="s">
        <v>1399</v>
      </c>
      <c r="H422" s="209">
        <v>400000</v>
      </c>
      <c r="I422" s="209"/>
      <c r="J422" s="166">
        <f t="shared" si="156"/>
        <v>272161.48</v>
      </c>
      <c r="K422" s="537">
        <v>236098.55</v>
      </c>
      <c r="L422" s="522">
        <v>36062.93</v>
      </c>
      <c r="M422" s="371">
        <f t="shared" si="157"/>
        <v>0.68040369999999994</v>
      </c>
      <c r="N422" s="537">
        <v>260869.9</v>
      </c>
      <c r="O422" s="522">
        <v>13541.58</v>
      </c>
      <c r="P422" s="441">
        <f t="shared" si="158"/>
        <v>0.65217475000000003</v>
      </c>
      <c r="Q422" s="290">
        <f t="shared" si="159"/>
        <v>-22521.35</v>
      </c>
      <c r="R422" s="747">
        <f t="shared" si="160"/>
        <v>24771.350000000006</v>
      </c>
      <c r="S422" s="747">
        <f t="shared" si="161"/>
        <v>2250</v>
      </c>
      <c r="T422" s="164">
        <f t="shared" si="162"/>
        <v>274411.48</v>
      </c>
      <c r="U422" s="165">
        <f t="shared" si="163"/>
        <v>0.68602869999999994</v>
      </c>
      <c r="V422" s="166">
        <f t="shared" si="164"/>
        <v>125588.52000000002</v>
      </c>
      <c r="W422" s="574"/>
    </row>
    <row r="423" spans="1:23" s="454" customFormat="1" ht="18.95" customHeight="1">
      <c r="A423" s="322" t="s">
        <v>1545</v>
      </c>
      <c r="B423" s="206" t="s">
        <v>1546</v>
      </c>
      <c r="C423" s="207">
        <v>2008</v>
      </c>
      <c r="D423" s="206" t="s">
        <v>1196</v>
      </c>
      <c r="E423" s="363">
        <v>2800</v>
      </c>
      <c r="F423" s="199">
        <v>171037</v>
      </c>
      <c r="G423" s="449" t="s">
        <v>1399</v>
      </c>
      <c r="H423" s="209">
        <v>10500000</v>
      </c>
      <c r="I423" s="209"/>
      <c r="J423" s="166">
        <f t="shared" si="156"/>
        <v>10250290.120000001</v>
      </c>
      <c r="K423" s="537">
        <v>8144866.8700000001</v>
      </c>
      <c r="L423" s="522">
        <v>2105423.25</v>
      </c>
      <c r="M423" s="371">
        <f t="shared" si="157"/>
        <v>0.97621810666666675</v>
      </c>
      <c r="N423" s="537">
        <v>9699660.0500000007</v>
      </c>
      <c r="O423" s="522">
        <v>683011.7</v>
      </c>
      <c r="P423" s="441">
        <f t="shared" si="158"/>
        <v>0.92377714761904772</v>
      </c>
      <c r="Q423" s="290">
        <f t="shared" si="159"/>
        <v>-1422411.55</v>
      </c>
      <c r="R423" s="747">
        <f t="shared" si="160"/>
        <v>1554793.1800000006</v>
      </c>
      <c r="S423" s="747">
        <f t="shared" si="161"/>
        <v>132381.62999999896</v>
      </c>
      <c r="T423" s="164">
        <f t="shared" si="162"/>
        <v>10382671.75</v>
      </c>
      <c r="U423" s="165">
        <f t="shared" si="163"/>
        <v>0.988825880952381</v>
      </c>
      <c r="V423" s="166">
        <f t="shared" si="164"/>
        <v>117328.25</v>
      </c>
      <c r="W423" s="574"/>
    </row>
    <row r="424" spans="1:23" s="454" customFormat="1" ht="18.95" customHeight="1">
      <c r="A424" s="322" t="s">
        <v>1025</v>
      </c>
      <c r="B424" s="206" t="s">
        <v>1419</v>
      </c>
      <c r="C424" s="207">
        <v>2008</v>
      </c>
      <c r="D424" s="206" t="s">
        <v>1213</v>
      </c>
      <c r="E424" s="363">
        <v>2820</v>
      </c>
      <c r="F424" s="199">
        <v>871775</v>
      </c>
      <c r="G424" s="954" t="s">
        <v>1399</v>
      </c>
      <c r="H424" s="209">
        <v>200000</v>
      </c>
      <c r="I424" s="209"/>
      <c r="J424" s="166">
        <f t="shared" si="156"/>
        <v>147412.33000000002</v>
      </c>
      <c r="K424" s="537">
        <v>19767.330000000002</v>
      </c>
      <c r="L424" s="522">
        <v>127645</v>
      </c>
      <c r="M424" s="371">
        <f t="shared" si="157"/>
        <v>0.73706165000000012</v>
      </c>
      <c r="N424" s="537">
        <v>56679.22</v>
      </c>
      <c r="O424" s="522">
        <v>38671.86</v>
      </c>
      <c r="P424" s="441">
        <f t="shared" si="158"/>
        <v>0.28339609999999998</v>
      </c>
      <c r="Q424" s="290">
        <f t="shared" si="159"/>
        <v>-88973.14</v>
      </c>
      <c r="R424" s="747">
        <f t="shared" si="160"/>
        <v>36911.89</v>
      </c>
      <c r="S424" s="747">
        <f t="shared" si="161"/>
        <v>-52061.250000000015</v>
      </c>
      <c r="T424" s="164">
        <f t="shared" si="162"/>
        <v>95351.08</v>
      </c>
      <c r="U424" s="165">
        <f t="shared" si="163"/>
        <v>0.4767554</v>
      </c>
      <c r="V424" s="166">
        <f t="shared" si="164"/>
        <v>104648.92</v>
      </c>
      <c r="W424" s="574"/>
    </row>
    <row r="425" spans="1:23" s="454" customFormat="1" ht="18.95" customHeight="1">
      <c r="A425" s="322" t="s">
        <v>839</v>
      </c>
      <c r="B425" s="206" t="s">
        <v>1489</v>
      </c>
      <c r="C425" s="207">
        <v>2008</v>
      </c>
      <c r="D425" s="206" t="s">
        <v>1225</v>
      </c>
      <c r="E425" s="363">
        <v>2831</v>
      </c>
      <c r="F425" s="199">
        <v>710025</v>
      </c>
      <c r="G425" s="449" t="s">
        <v>1399</v>
      </c>
      <c r="H425" s="209">
        <v>525000</v>
      </c>
      <c r="I425" s="209"/>
      <c r="J425" s="166">
        <f t="shared" si="156"/>
        <v>374798.25</v>
      </c>
      <c r="K425" s="537">
        <v>45357.62</v>
      </c>
      <c r="L425" s="522">
        <v>329440.63</v>
      </c>
      <c r="M425" s="371">
        <f t="shared" si="157"/>
        <v>0.71390142857142858</v>
      </c>
      <c r="N425" s="537">
        <v>367792.3</v>
      </c>
      <c r="O425" s="522">
        <v>66045.91</v>
      </c>
      <c r="P425" s="441">
        <f t="shared" si="158"/>
        <v>0.7005567619047619</v>
      </c>
      <c r="Q425" s="290">
        <f t="shared" si="159"/>
        <v>-263394.71999999997</v>
      </c>
      <c r="R425" s="747">
        <f t="shared" si="160"/>
        <v>322434.68</v>
      </c>
      <c r="S425" s="747">
        <f t="shared" si="161"/>
        <v>59039.959999999963</v>
      </c>
      <c r="T425" s="164">
        <f t="shared" si="162"/>
        <v>433838.20999999996</v>
      </c>
      <c r="U425" s="165">
        <f t="shared" si="163"/>
        <v>0.82635849523809513</v>
      </c>
      <c r="V425" s="166">
        <f t="shared" si="164"/>
        <v>91161.790000000037</v>
      </c>
      <c r="W425" s="574"/>
    </row>
    <row r="426" spans="1:23" s="454" customFormat="1" ht="18.95" customHeight="1">
      <c r="A426" s="322" t="s">
        <v>988</v>
      </c>
      <c r="B426" s="206" t="s">
        <v>1059</v>
      </c>
      <c r="C426" s="207">
        <v>2008</v>
      </c>
      <c r="D426" s="206" t="s">
        <v>1209</v>
      </c>
      <c r="E426" s="363">
        <v>2817</v>
      </c>
      <c r="F426" s="199">
        <v>181409</v>
      </c>
      <c r="G426" s="449" t="s">
        <v>1399</v>
      </c>
      <c r="H426" s="209">
        <v>7800000</v>
      </c>
      <c r="I426" s="209">
        <v>58000</v>
      </c>
      <c r="J426" s="166">
        <f t="shared" si="156"/>
        <v>7613602.3599999994</v>
      </c>
      <c r="K426" s="537">
        <v>5468227.4199999999</v>
      </c>
      <c r="L426" s="522">
        <v>2145374.94</v>
      </c>
      <c r="M426" s="371">
        <f t="shared" si="157"/>
        <v>0.97610286666666657</v>
      </c>
      <c r="N426" s="537">
        <v>6441309.6399999997</v>
      </c>
      <c r="O426" s="522">
        <v>1304111.67</v>
      </c>
      <c r="P426" s="441">
        <f t="shared" si="158"/>
        <v>0.82580892820512819</v>
      </c>
      <c r="Q426" s="290">
        <f t="shared" si="159"/>
        <v>-841263.27</v>
      </c>
      <c r="R426" s="747">
        <f t="shared" si="160"/>
        <v>973082.21999999974</v>
      </c>
      <c r="S426" s="747">
        <f t="shared" si="161"/>
        <v>131818.95000000019</v>
      </c>
      <c r="T426" s="164">
        <f t="shared" si="162"/>
        <v>7745421.3099999996</v>
      </c>
      <c r="U426" s="165">
        <f t="shared" si="163"/>
        <v>0.99300273205128198</v>
      </c>
      <c r="V426" s="166">
        <f t="shared" si="164"/>
        <v>54578.69000000041</v>
      </c>
      <c r="W426" s="574"/>
    </row>
    <row r="427" spans="1:23" s="454" customFormat="1" ht="18.95" customHeight="1">
      <c r="A427" s="322" t="s">
        <v>1444</v>
      </c>
      <c r="B427" s="61" t="s">
        <v>482</v>
      </c>
      <c r="C427" s="207">
        <v>2008</v>
      </c>
      <c r="D427" s="206" t="s">
        <v>1210</v>
      </c>
      <c r="E427" s="363">
        <v>2815</v>
      </c>
      <c r="F427" s="199">
        <v>992815</v>
      </c>
      <c r="G427" s="954" t="s">
        <v>1399</v>
      </c>
      <c r="H427" s="209">
        <v>303120</v>
      </c>
      <c r="I427" s="209"/>
      <c r="J427" s="166">
        <f t="shared" si="156"/>
        <v>255901.33000000002</v>
      </c>
      <c r="K427" s="537">
        <v>121029.67</v>
      </c>
      <c r="L427" s="522">
        <v>134871.66</v>
      </c>
      <c r="M427" s="371">
        <f t="shared" si="157"/>
        <v>0.84422449854842974</v>
      </c>
      <c r="N427" s="537">
        <v>188502.47</v>
      </c>
      <c r="O427" s="522">
        <v>67721.86</v>
      </c>
      <c r="P427" s="441">
        <f t="shared" si="158"/>
        <v>0.62187407627342306</v>
      </c>
      <c r="Q427" s="290">
        <f t="shared" si="159"/>
        <v>-67149.8</v>
      </c>
      <c r="R427" s="747">
        <f t="shared" si="160"/>
        <v>67472.800000000003</v>
      </c>
      <c r="S427" s="747">
        <f t="shared" si="161"/>
        <v>323</v>
      </c>
      <c r="T427" s="164">
        <f t="shared" si="162"/>
        <v>256224.33000000002</v>
      </c>
      <c r="U427" s="165">
        <f t="shared" si="163"/>
        <v>0.845290083135392</v>
      </c>
      <c r="V427" s="166">
        <f t="shared" si="164"/>
        <v>46895.669999999984</v>
      </c>
      <c r="W427" s="574"/>
    </row>
    <row r="428" spans="1:23" s="454" customFormat="1" ht="18.95" customHeight="1">
      <c r="A428" s="585" t="s">
        <v>1012</v>
      </c>
      <c r="B428" s="206" t="s">
        <v>1473</v>
      </c>
      <c r="C428" s="207">
        <v>2008</v>
      </c>
      <c r="D428" s="206" t="s">
        <v>1230</v>
      </c>
      <c r="E428" s="363">
        <v>2840</v>
      </c>
      <c r="F428" s="199">
        <v>839540</v>
      </c>
      <c r="G428" s="449" t="s">
        <v>1399</v>
      </c>
      <c r="H428" s="209">
        <v>525000</v>
      </c>
      <c r="I428" s="209"/>
      <c r="J428" s="166">
        <f t="shared" si="156"/>
        <v>431619.56999999995</v>
      </c>
      <c r="K428" s="537">
        <v>116255.85</v>
      </c>
      <c r="L428" s="522">
        <v>315363.71999999997</v>
      </c>
      <c r="M428" s="371">
        <f t="shared" si="157"/>
        <v>0.82213251428571421</v>
      </c>
      <c r="N428" s="537">
        <v>451214.85</v>
      </c>
      <c r="O428" s="522">
        <v>33599.410000000003</v>
      </c>
      <c r="P428" s="441">
        <f t="shared" si="158"/>
        <v>0.85945685714285713</v>
      </c>
      <c r="Q428" s="290">
        <f t="shared" si="159"/>
        <v>-281764.30999999994</v>
      </c>
      <c r="R428" s="747">
        <f t="shared" si="160"/>
        <v>334959</v>
      </c>
      <c r="S428" s="747">
        <f t="shared" si="161"/>
        <v>53194.690000000061</v>
      </c>
      <c r="T428" s="164">
        <f t="shared" si="162"/>
        <v>484814.26</v>
      </c>
      <c r="U428" s="165">
        <f t="shared" si="163"/>
        <v>0.92345573333333331</v>
      </c>
      <c r="V428" s="166">
        <f t="shared" si="164"/>
        <v>40185.739999999991</v>
      </c>
      <c r="W428" s="574"/>
    </row>
    <row r="429" spans="1:23" s="454" customFormat="1" ht="18.95" customHeight="1">
      <c r="A429" s="322" t="s">
        <v>1010</v>
      </c>
      <c r="B429" s="206" t="s">
        <v>1229</v>
      </c>
      <c r="C429" s="207">
        <v>2008</v>
      </c>
      <c r="D429" s="206" t="s">
        <v>1228</v>
      </c>
      <c r="E429" s="363">
        <v>2839</v>
      </c>
      <c r="F429" s="199">
        <v>992839</v>
      </c>
      <c r="G429" s="449" t="s">
        <v>1399</v>
      </c>
      <c r="H429" s="209">
        <v>525000</v>
      </c>
      <c r="I429" s="209"/>
      <c r="J429" s="166">
        <f t="shared" si="156"/>
        <v>373052.37</v>
      </c>
      <c r="K429" s="537">
        <v>120526.45</v>
      </c>
      <c r="L429" s="522">
        <v>252525.92</v>
      </c>
      <c r="M429" s="371">
        <f t="shared" si="157"/>
        <v>0.71057594285714287</v>
      </c>
      <c r="N429" s="537">
        <v>426911.6</v>
      </c>
      <c r="O429" s="522">
        <v>58582.59</v>
      </c>
      <c r="P429" s="441">
        <f t="shared" si="158"/>
        <v>0.81316495238095232</v>
      </c>
      <c r="Q429" s="290">
        <f t="shared" si="159"/>
        <v>-193943.33000000002</v>
      </c>
      <c r="R429" s="747">
        <f t="shared" si="160"/>
        <v>306385.14999999997</v>
      </c>
      <c r="S429" s="747">
        <f t="shared" si="161"/>
        <v>112441.81999999995</v>
      </c>
      <c r="T429" s="164">
        <f t="shared" si="162"/>
        <v>485494.18999999994</v>
      </c>
      <c r="U429" s="165">
        <f t="shared" si="163"/>
        <v>0.92475083809523795</v>
      </c>
      <c r="V429" s="166">
        <f t="shared" si="164"/>
        <v>39505.810000000056</v>
      </c>
      <c r="W429" s="574"/>
    </row>
    <row r="430" spans="1:23" s="454" customFormat="1" ht="18.95" customHeight="1">
      <c r="A430" s="322" t="s">
        <v>622</v>
      </c>
      <c r="B430" s="206" t="s">
        <v>1458</v>
      </c>
      <c r="C430" s="207">
        <v>2008</v>
      </c>
      <c r="D430" s="206" t="s">
        <v>1203</v>
      </c>
      <c r="E430" s="363">
        <v>2808</v>
      </c>
      <c r="F430" s="199">
        <v>992808</v>
      </c>
      <c r="G430" s="954" t="s">
        <v>1399</v>
      </c>
      <c r="H430" s="209">
        <v>400000</v>
      </c>
      <c r="I430" s="209"/>
      <c r="J430" s="166">
        <f t="shared" si="156"/>
        <v>370371.69</v>
      </c>
      <c r="K430" s="537">
        <v>131584.56</v>
      </c>
      <c r="L430" s="522">
        <v>238787.13</v>
      </c>
      <c r="M430" s="371">
        <f t="shared" si="157"/>
        <v>0.92592922499999997</v>
      </c>
      <c r="N430" s="537">
        <v>152739.19</v>
      </c>
      <c r="O430" s="522">
        <v>217782.5</v>
      </c>
      <c r="P430" s="441">
        <f t="shared" si="158"/>
        <v>0.38184797500000001</v>
      </c>
      <c r="Q430" s="290">
        <f t="shared" si="159"/>
        <v>-21004.630000000005</v>
      </c>
      <c r="R430" s="747">
        <f t="shared" si="160"/>
        <v>21154.630000000005</v>
      </c>
      <c r="S430" s="747">
        <f t="shared" si="161"/>
        <v>150</v>
      </c>
      <c r="T430" s="164">
        <f t="shared" si="162"/>
        <v>370521.69</v>
      </c>
      <c r="U430" s="165">
        <f t="shared" si="163"/>
        <v>0.92630422499999998</v>
      </c>
      <c r="V430" s="166">
        <f t="shared" si="164"/>
        <v>29478.309999999998</v>
      </c>
      <c r="W430" s="574"/>
    </row>
    <row r="431" spans="1:23" s="454" customFormat="1" ht="18.95" customHeight="1">
      <c r="A431" s="322" t="s">
        <v>1061</v>
      </c>
      <c r="B431" s="206" t="s">
        <v>1405</v>
      </c>
      <c r="C431" s="207">
        <v>2008</v>
      </c>
      <c r="D431" s="206" t="s">
        <v>886</v>
      </c>
      <c r="E431" s="363">
        <v>2924</v>
      </c>
      <c r="F431" s="199">
        <v>760046</v>
      </c>
      <c r="G431" s="954" t="s">
        <v>1399</v>
      </c>
      <c r="H431" s="209">
        <v>1600000</v>
      </c>
      <c r="I431" s="209"/>
      <c r="J431" s="166">
        <f t="shared" si="156"/>
        <v>0</v>
      </c>
      <c r="K431" s="537">
        <v>0</v>
      </c>
      <c r="L431" s="522">
        <v>0</v>
      </c>
      <c r="M431" s="371">
        <f t="shared" si="157"/>
        <v>0</v>
      </c>
      <c r="N431" s="537">
        <v>0</v>
      </c>
      <c r="O431" s="522">
        <v>1582428</v>
      </c>
      <c r="P431" s="441">
        <f t="shared" si="158"/>
        <v>0</v>
      </c>
      <c r="Q431" s="290">
        <f t="shared" si="159"/>
        <v>1582428</v>
      </c>
      <c r="R431" s="747">
        <f t="shared" si="160"/>
        <v>0</v>
      </c>
      <c r="S431" s="747">
        <f t="shared" si="161"/>
        <v>1582428</v>
      </c>
      <c r="T431" s="164">
        <f t="shared" si="162"/>
        <v>1582428</v>
      </c>
      <c r="U431" s="165">
        <f t="shared" si="163"/>
        <v>0.98901749999999999</v>
      </c>
      <c r="V431" s="166">
        <f t="shared" si="164"/>
        <v>17572</v>
      </c>
      <c r="W431" s="574"/>
    </row>
    <row r="432" spans="1:23" s="454" customFormat="1" ht="18.95" customHeight="1">
      <c r="A432" s="322" t="s">
        <v>838</v>
      </c>
      <c r="B432" s="206" t="s">
        <v>1461</v>
      </c>
      <c r="C432" s="207">
        <v>2008</v>
      </c>
      <c r="D432" s="206" t="s">
        <v>1217</v>
      </c>
      <c r="E432" s="363">
        <v>2823</v>
      </c>
      <c r="F432" s="199">
        <v>881056</v>
      </c>
      <c r="G432" s="954" t="s">
        <v>1399</v>
      </c>
      <c r="H432" s="209">
        <v>200000</v>
      </c>
      <c r="I432" s="209"/>
      <c r="J432" s="166">
        <f t="shared" si="156"/>
        <v>182932.09000000003</v>
      </c>
      <c r="K432" s="537">
        <v>70147.600000000006</v>
      </c>
      <c r="L432" s="522">
        <v>112784.49</v>
      </c>
      <c r="M432" s="371">
        <f t="shared" si="157"/>
        <v>0.91466045000000018</v>
      </c>
      <c r="N432" s="537">
        <v>70713.850000000006</v>
      </c>
      <c r="O432" s="522">
        <v>112218.24000000001</v>
      </c>
      <c r="P432" s="441">
        <f t="shared" si="158"/>
        <v>0.35356925</v>
      </c>
      <c r="Q432" s="290">
        <f t="shared" si="159"/>
        <v>-566.25</v>
      </c>
      <c r="R432" s="747">
        <f t="shared" si="160"/>
        <v>566.25</v>
      </c>
      <c r="S432" s="747">
        <f t="shared" si="161"/>
        <v>0</v>
      </c>
      <c r="T432" s="164">
        <f t="shared" si="162"/>
        <v>182932.09000000003</v>
      </c>
      <c r="U432" s="165">
        <f t="shared" si="163"/>
        <v>0.91466045000000018</v>
      </c>
      <c r="V432" s="166">
        <f t="shared" si="164"/>
        <v>17067.909999999974</v>
      </c>
      <c r="W432" s="574"/>
    </row>
    <row r="433" spans="1:23" s="454" customFormat="1" ht="18.95" customHeight="1">
      <c r="A433" s="322" t="s">
        <v>1440</v>
      </c>
      <c r="B433" s="206" t="s">
        <v>1405</v>
      </c>
      <c r="C433" s="207">
        <v>2008</v>
      </c>
      <c r="D433" s="206" t="s">
        <v>1219</v>
      </c>
      <c r="E433" s="363">
        <v>2826</v>
      </c>
      <c r="F433" s="199">
        <v>790401</v>
      </c>
      <c r="G433" s="954" t="s">
        <v>1399</v>
      </c>
      <c r="H433" s="209">
        <v>200000</v>
      </c>
      <c r="I433" s="209"/>
      <c r="J433" s="166">
        <f t="shared" si="156"/>
        <v>186820</v>
      </c>
      <c r="K433" s="537">
        <v>61743.58</v>
      </c>
      <c r="L433" s="522">
        <v>125076.42</v>
      </c>
      <c r="M433" s="371">
        <f t="shared" si="157"/>
        <v>0.93410000000000004</v>
      </c>
      <c r="N433" s="537">
        <v>74633.31</v>
      </c>
      <c r="O433" s="522">
        <v>112186.69</v>
      </c>
      <c r="P433" s="441">
        <f t="shared" si="158"/>
        <v>0.37316654999999999</v>
      </c>
      <c r="Q433" s="290">
        <f t="shared" si="159"/>
        <v>-12889.729999999996</v>
      </c>
      <c r="R433" s="747">
        <f t="shared" si="160"/>
        <v>12889.729999999996</v>
      </c>
      <c r="S433" s="747">
        <f t="shared" si="161"/>
        <v>0</v>
      </c>
      <c r="T433" s="164">
        <f t="shared" si="162"/>
        <v>186820</v>
      </c>
      <c r="U433" s="165">
        <f t="shared" si="163"/>
        <v>0.93410000000000004</v>
      </c>
      <c r="V433" s="166">
        <f t="shared" si="164"/>
        <v>13180</v>
      </c>
      <c r="W433" s="574"/>
    </row>
    <row r="434" spans="1:23" s="454" customFormat="1" ht="18.95" customHeight="1">
      <c r="A434" s="322" t="s">
        <v>1409</v>
      </c>
      <c r="B434" s="206" t="s">
        <v>1410</v>
      </c>
      <c r="C434" s="207">
        <v>2008</v>
      </c>
      <c r="D434" s="206" t="s">
        <v>1198</v>
      </c>
      <c r="E434" s="363">
        <v>2804</v>
      </c>
      <c r="F434" s="199">
        <v>871016</v>
      </c>
      <c r="G434" s="954" t="s">
        <v>1399</v>
      </c>
      <c r="H434" s="209">
        <v>200000</v>
      </c>
      <c r="I434" s="209"/>
      <c r="J434" s="166">
        <f t="shared" si="156"/>
        <v>187828.3</v>
      </c>
      <c r="K434" s="537">
        <v>128525.56</v>
      </c>
      <c r="L434" s="522">
        <v>59302.74</v>
      </c>
      <c r="M434" s="371">
        <f t="shared" si="157"/>
        <v>0.93914149999999996</v>
      </c>
      <c r="N434" s="537">
        <v>173123.29</v>
      </c>
      <c r="O434" s="522">
        <v>14705.01</v>
      </c>
      <c r="P434" s="441">
        <f t="shared" si="158"/>
        <v>0.86561645000000009</v>
      </c>
      <c r="Q434" s="290">
        <f t="shared" si="159"/>
        <v>-44597.729999999996</v>
      </c>
      <c r="R434" s="747">
        <f t="shared" si="160"/>
        <v>44597.73000000001</v>
      </c>
      <c r="S434" s="747">
        <f t="shared" si="161"/>
        <v>0</v>
      </c>
      <c r="T434" s="164">
        <f t="shared" si="162"/>
        <v>187828.30000000002</v>
      </c>
      <c r="U434" s="165">
        <f t="shared" si="163"/>
        <v>0.93914150000000007</v>
      </c>
      <c r="V434" s="166">
        <f t="shared" si="164"/>
        <v>12171.699999999983</v>
      </c>
      <c r="W434" s="574"/>
    </row>
    <row r="435" spans="1:23" s="454" customFormat="1" ht="18.95" customHeight="1">
      <c r="A435" s="322" t="s">
        <v>1599</v>
      </c>
      <c r="B435" s="206" t="s">
        <v>71</v>
      </c>
      <c r="C435" s="207">
        <v>2008</v>
      </c>
      <c r="D435" s="206" t="s">
        <v>1226</v>
      </c>
      <c r="E435" s="363">
        <v>2835</v>
      </c>
      <c r="F435" s="199">
        <v>896660</v>
      </c>
      <c r="G435" s="449" t="s">
        <v>1399</v>
      </c>
      <c r="H435" s="209">
        <v>525000</v>
      </c>
      <c r="I435" s="209"/>
      <c r="J435" s="166">
        <f t="shared" si="156"/>
        <v>373353.9</v>
      </c>
      <c r="K435" s="537">
        <v>108457.84</v>
      </c>
      <c r="L435" s="522">
        <v>264896.06</v>
      </c>
      <c r="M435" s="371">
        <f t="shared" si="157"/>
        <v>0.71115028571428573</v>
      </c>
      <c r="N435" s="537">
        <v>396011.3</v>
      </c>
      <c r="O435" s="522">
        <v>116916.26</v>
      </c>
      <c r="P435" s="441">
        <f t="shared" si="158"/>
        <v>0.75430723809523803</v>
      </c>
      <c r="Q435" s="290">
        <f t="shared" si="159"/>
        <v>-147979.79999999999</v>
      </c>
      <c r="R435" s="747">
        <f t="shared" si="160"/>
        <v>287553.45999999996</v>
      </c>
      <c r="S435" s="747">
        <f t="shared" si="161"/>
        <v>139573.65999999997</v>
      </c>
      <c r="T435" s="164">
        <f t="shared" si="162"/>
        <v>512927.56</v>
      </c>
      <c r="U435" s="165">
        <f t="shared" si="163"/>
        <v>0.97700487619047616</v>
      </c>
      <c r="V435" s="166">
        <f t="shared" si="164"/>
        <v>12072.440000000002</v>
      </c>
      <c r="W435" s="574"/>
    </row>
    <row r="436" spans="1:23" s="454" customFormat="1" ht="18.95" customHeight="1">
      <c r="A436" s="322" t="s">
        <v>1501</v>
      </c>
      <c r="B436" s="206" t="s">
        <v>1427</v>
      </c>
      <c r="C436" s="207">
        <v>2008</v>
      </c>
      <c r="D436" s="206" t="s">
        <v>1210</v>
      </c>
      <c r="E436" s="363">
        <v>2816</v>
      </c>
      <c r="F436" s="199">
        <v>992816</v>
      </c>
      <c r="G436" s="954" t="s">
        <v>1399</v>
      </c>
      <c r="H436" s="209">
        <v>596880</v>
      </c>
      <c r="I436" s="209"/>
      <c r="J436" s="166">
        <f t="shared" si="156"/>
        <v>585981.28</v>
      </c>
      <c r="K436" s="537">
        <v>1790.64</v>
      </c>
      <c r="L436" s="522">
        <v>584190.64</v>
      </c>
      <c r="M436" s="371">
        <f t="shared" si="157"/>
        <v>0.98174051735692269</v>
      </c>
      <c r="N436" s="537">
        <v>345981.28</v>
      </c>
      <c r="O436" s="522">
        <v>240000</v>
      </c>
      <c r="P436" s="441">
        <f t="shared" si="158"/>
        <v>0.57964964481972936</v>
      </c>
      <c r="Q436" s="290">
        <f t="shared" si="159"/>
        <v>-344190.64</v>
      </c>
      <c r="R436" s="747">
        <f t="shared" si="160"/>
        <v>344190.64</v>
      </c>
      <c r="S436" s="747">
        <f t="shared" si="161"/>
        <v>0</v>
      </c>
      <c r="T436" s="164">
        <f t="shared" si="162"/>
        <v>585981.28</v>
      </c>
      <c r="U436" s="165">
        <f t="shared" si="163"/>
        <v>0.98174051735692269</v>
      </c>
      <c r="V436" s="166">
        <f t="shared" si="164"/>
        <v>10898.719999999972</v>
      </c>
      <c r="W436" s="574"/>
    </row>
    <row r="437" spans="1:23" s="454" customFormat="1" ht="18.95" customHeight="1">
      <c r="A437" s="322" t="s">
        <v>1061</v>
      </c>
      <c r="B437" s="206" t="s">
        <v>1405</v>
      </c>
      <c r="C437" s="207">
        <v>2008</v>
      </c>
      <c r="D437" s="206" t="s">
        <v>886</v>
      </c>
      <c r="E437" s="363">
        <v>2825</v>
      </c>
      <c r="F437" s="199">
        <v>760038</v>
      </c>
      <c r="G437" s="954" t="s">
        <v>1399</v>
      </c>
      <c r="H437" s="209">
        <v>900000</v>
      </c>
      <c r="I437" s="209"/>
      <c r="J437" s="166">
        <f t="shared" si="156"/>
        <v>889426.14</v>
      </c>
      <c r="K437" s="537">
        <v>471470.71</v>
      </c>
      <c r="L437" s="522">
        <v>417955.43</v>
      </c>
      <c r="M437" s="371">
        <f t="shared" si="157"/>
        <v>0.98825126666666663</v>
      </c>
      <c r="N437" s="537">
        <v>640703.1</v>
      </c>
      <c r="O437" s="522">
        <v>252273.04</v>
      </c>
      <c r="P437" s="441">
        <f t="shared" si="158"/>
        <v>0.71189233333333335</v>
      </c>
      <c r="Q437" s="290">
        <f t="shared" si="159"/>
        <v>-165682.38999999998</v>
      </c>
      <c r="R437" s="747">
        <f t="shared" si="160"/>
        <v>169232.38999999996</v>
      </c>
      <c r="S437" s="747">
        <f t="shared" si="161"/>
        <v>3550</v>
      </c>
      <c r="T437" s="164">
        <f t="shared" si="162"/>
        <v>892976.14</v>
      </c>
      <c r="U437" s="165">
        <f t="shared" si="163"/>
        <v>0.99219571111111116</v>
      </c>
      <c r="V437" s="166">
        <f t="shared" si="164"/>
        <v>7023.859999999986</v>
      </c>
      <c r="W437" s="574"/>
    </row>
    <row r="438" spans="1:23" s="454" customFormat="1" ht="18.95" customHeight="1">
      <c r="A438" s="322" t="s">
        <v>1535</v>
      </c>
      <c r="B438" s="206" t="s">
        <v>35</v>
      </c>
      <c r="C438" s="207">
        <v>2008</v>
      </c>
      <c r="D438" s="206" t="s">
        <v>1227</v>
      </c>
      <c r="E438" s="363">
        <v>2837</v>
      </c>
      <c r="F438" s="199">
        <v>710210</v>
      </c>
      <c r="G438" s="954" t="s">
        <v>1399</v>
      </c>
      <c r="H438" s="209">
        <v>433800</v>
      </c>
      <c r="I438" s="209"/>
      <c r="J438" s="166">
        <f t="shared" si="156"/>
        <v>429197.31999999995</v>
      </c>
      <c r="K438" s="537">
        <v>405429.41</v>
      </c>
      <c r="L438" s="522">
        <v>23767.91</v>
      </c>
      <c r="M438" s="371">
        <f t="shared" si="157"/>
        <v>0.98938985707699389</v>
      </c>
      <c r="N438" s="537">
        <v>408923</v>
      </c>
      <c r="O438" s="522">
        <v>20274.32</v>
      </c>
      <c r="P438" s="441">
        <f t="shared" si="158"/>
        <v>0.94265329644997697</v>
      </c>
      <c r="Q438" s="290">
        <f t="shared" si="159"/>
        <v>-3493.59</v>
      </c>
      <c r="R438" s="747">
        <f t="shared" si="160"/>
        <v>3493.5900000000256</v>
      </c>
      <c r="S438" s="747">
        <f t="shared" si="161"/>
        <v>0</v>
      </c>
      <c r="T438" s="164">
        <f t="shared" si="162"/>
        <v>429197.32</v>
      </c>
      <c r="U438" s="165">
        <f t="shared" si="163"/>
        <v>0.98938985707699401</v>
      </c>
      <c r="V438" s="166">
        <f t="shared" si="164"/>
        <v>4602.679999999993</v>
      </c>
      <c r="W438" s="574"/>
    </row>
    <row r="439" spans="1:23" s="454" customFormat="1" ht="18.95" customHeight="1">
      <c r="A439" s="322" t="s">
        <v>1545</v>
      </c>
      <c r="B439" s="206" t="s">
        <v>1546</v>
      </c>
      <c r="C439" s="207">
        <v>2008</v>
      </c>
      <c r="D439" s="206" t="s">
        <v>1222</v>
      </c>
      <c r="E439" s="363">
        <v>2830</v>
      </c>
      <c r="F439" s="199">
        <v>171038</v>
      </c>
      <c r="G439" s="449" t="s">
        <v>1399</v>
      </c>
      <c r="H439" s="209">
        <v>525000</v>
      </c>
      <c r="I439" s="209"/>
      <c r="J439" s="166">
        <f t="shared" si="156"/>
        <v>383139.5</v>
      </c>
      <c r="K439" s="537">
        <v>30300</v>
      </c>
      <c r="L439" s="522">
        <v>352839.5</v>
      </c>
      <c r="M439" s="371">
        <f t="shared" si="157"/>
        <v>0.72978952380952378</v>
      </c>
      <c r="N439" s="537">
        <v>259644.31</v>
      </c>
      <c r="O439" s="522">
        <v>261214.49</v>
      </c>
      <c r="P439" s="441">
        <f t="shared" si="158"/>
        <v>0.4945605904761905</v>
      </c>
      <c r="Q439" s="290">
        <f t="shared" si="159"/>
        <v>-91625.010000000009</v>
      </c>
      <c r="R439" s="747">
        <f t="shared" si="160"/>
        <v>229344.31</v>
      </c>
      <c r="S439" s="747">
        <f t="shared" si="161"/>
        <v>137719.29999999999</v>
      </c>
      <c r="T439" s="164">
        <f t="shared" si="162"/>
        <v>520858.8</v>
      </c>
      <c r="U439" s="165">
        <f t="shared" si="163"/>
        <v>0.99211199999999999</v>
      </c>
      <c r="V439" s="166">
        <f t="shared" si="164"/>
        <v>4141.2000000000116</v>
      </c>
      <c r="W439" s="574"/>
    </row>
    <row r="440" spans="1:23" s="454" customFormat="1" ht="18.95" customHeight="1">
      <c r="A440" s="322" t="s">
        <v>1444</v>
      </c>
      <c r="B440" s="206" t="s">
        <v>1445</v>
      </c>
      <c r="C440" s="207">
        <v>2008</v>
      </c>
      <c r="D440" s="206" t="s">
        <v>1225</v>
      </c>
      <c r="E440" s="363">
        <v>2832</v>
      </c>
      <c r="F440" s="199">
        <v>992832</v>
      </c>
      <c r="G440" s="449" t="s">
        <v>1399</v>
      </c>
      <c r="H440" s="209">
        <v>525000</v>
      </c>
      <c r="I440" s="209"/>
      <c r="J440" s="166">
        <f t="shared" si="156"/>
        <v>77908</v>
      </c>
      <c r="K440" s="537">
        <v>39095.94</v>
      </c>
      <c r="L440" s="522">
        <v>38812.06</v>
      </c>
      <c r="M440" s="371">
        <f t="shared" si="157"/>
        <v>0.14839619047619049</v>
      </c>
      <c r="N440" s="537">
        <v>65330.38</v>
      </c>
      <c r="O440" s="522">
        <v>459669.62</v>
      </c>
      <c r="P440" s="441">
        <f t="shared" si="158"/>
        <v>0.12443881904761904</v>
      </c>
      <c r="Q440" s="290">
        <f t="shared" si="159"/>
        <v>420857.56</v>
      </c>
      <c r="R440" s="747">
        <f t="shared" si="160"/>
        <v>26234.439999999995</v>
      </c>
      <c r="S440" s="747">
        <f t="shared" si="161"/>
        <v>447092</v>
      </c>
      <c r="T440" s="164">
        <f t="shared" si="162"/>
        <v>525000</v>
      </c>
      <c r="U440" s="165">
        <f t="shared" si="163"/>
        <v>1</v>
      </c>
      <c r="V440" s="166">
        <f t="shared" si="164"/>
        <v>0</v>
      </c>
      <c r="W440" s="574"/>
    </row>
    <row r="441" spans="1:23" s="454" customFormat="1" ht="18.95" customHeight="1">
      <c r="A441" s="322" t="s">
        <v>1401</v>
      </c>
      <c r="B441" s="206" t="s">
        <v>1402</v>
      </c>
      <c r="C441" s="207">
        <v>2008</v>
      </c>
      <c r="D441" s="206" t="s">
        <v>1223</v>
      </c>
      <c r="E441" s="363">
        <v>2833</v>
      </c>
      <c r="F441" s="199">
        <v>875027</v>
      </c>
      <c r="G441" s="449" t="s">
        <v>1399</v>
      </c>
      <c r="H441" s="209">
        <v>525000</v>
      </c>
      <c r="I441" s="209"/>
      <c r="J441" s="166">
        <f t="shared" si="156"/>
        <v>525000</v>
      </c>
      <c r="K441" s="537">
        <v>522900</v>
      </c>
      <c r="L441" s="522">
        <v>2100</v>
      </c>
      <c r="M441" s="371">
        <f t="shared" si="157"/>
        <v>1</v>
      </c>
      <c r="N441" s="537">
        <v>522900</v>
      </c>
      <c r="O441" s="522">
        <v>2100</v>
      </c>
      <c r="P441" s="441">
        <f t="shared" si="158"/>
        <v>0.996</v>
      </c>
      <c r="Q441" s="290">
        <f t="shared" si="159"/>
        <v>0</v>
      </c>
      <c r="R441" s="747">
        <f t="shared" si="160"/>
        <v>0</v>
      </c>
      <c r="S441" s="747">
        <f t="shared" si="161"/>
        <v>0</v>
      </c>
      <c r="T441" s="164">
        <f t="shared" si="162"/>
        <v>525000</v>
      </c>
      <c r="U441" s="165">
        <f t="shared" si="163"/>
        <v>1</v>
      </c>
      <c r="V441" s="166">
        <f t="shared" si="164"/>
        <v>0</v>
      </c>
      <c r="W441" s="574"/>
    </row>
    <row r="442" spans="1:23" s="454" customFormat="1" ht="18.95" customHeight="1">
      <c r="A442" s="322" t="s">
        <v>720</v>
      </c>
      <c r="B442" s="206" t="s">
        <v>616</v>
      </c>
      <c r="C442" s="207">
        <v>2008</v>
      </c>
      <c r="D442" s="206" t="s">
        <v>1214</v>
      </c>
      <c r="E442" s="363">
        <v>2821</v>
      </c>
      <c r="F442" s="199">
        <v>992821</v>
      </c>
      <c r="G442" s="954" t="s">
        <v>1399</v>
      </c>
      <c r="H442" s="209">
        <v>400000</v>
      </c>
      <c r="I442" s="209"/>
      <c r="J442" s="166">
        <f t="shared" si="156"/>
        <v>401066.67</v>
      </c>
      <c r="K442" s="537">
        <v>171756.86</v>
      </c>
      <c r="L442" s="522">
        <v>229309.81</v>
      </c>
      <c r="M442" s="371">
        <f t="shared" si="157"/>
        <v>1.002666675</v>
      </c>
      <c r="N442" s="537">
        <v>180925.46</v>
      </c>
      <c r="O442" s="522">
        <v>219074.54</v>
      </c>
      <c r="P442" s="441">
        <f t="shared" si="158"/>
        <v>0.45231364999999996</v>
      </c>
      <c r="Q442" s="290">
        <f t="shared" si="159"/>
        <v>-10235.26999999999</v>
      </c>
      <c r="R442" s="747">
        <f t="shared" si="160"/>
        <v>9168.6000000000058</v>
      </c>
      <c r="S442" s="747">
        <f t="shared" si="161"/>
        <v>-1066.6699999999837</v>
      </c>
      <c r="T442" s="164">
        <f t="shared" si="162"/>
        <v>400000</v>
      </c>
      <c r="U442" s="165">
        <f t="shared" si="163"/>
        <v>1</v>
      </c>
      <c r="V442" s="166">
        <f t="shared" si="164"/>
        <v>0</v>
      </c>
      <c r="W442" s="574"/>
    </row>
    <row r="443" spans="1:23" s="454" customFormat="1" ht="18.95" customHeight="1">
      <c r="A443" s="322" t="s">
        <v>1397</v>
      </c>
      <c r="B443" s="206" t="s">
        <v>1398</v>
      </c>
      <c r="C443" s="207">
        <v>2008</v>
      </c>
      <c r="D443" s="206" t="s">
        <v>1221</v>
      </c>
      <c r="E443" s="363">
        <v>2828</v>
      </c>
      <c r="F443" s="199">
        <v>992828</v>
      </c>
      <c r="G443" s="449" t="s">
        <v>1399</v>
      </c>
      <c r="H443" s="209">
        <v>8400000</v>
      </c>
      <c r="I443" s="209"/>
      <c r="J443" s="166">
        <f t="shared" si="156"/>
        <v>8400000</v>
      </c>
      <c r="K443" s="537">
        <v>1881681.41</v>
      </c>
      <c r="L443" s="522">
        <v>6518318.5899999999</v>
      </c>
      <c r="M443" s="371">
        <f t="shared" si="157"/>
        <v>1</v>
      </c>
      <c r="N443" s="537">
        <v>4676638.7300000004</v>
      </c>
      <c r="O443" s="522">
        <v>3723361.27</v>
      </c>
      <c r="P443" s="441">
        <f t="shared" si="158"/>
        <v>0.55674270595238096</v>
      </c>
      <c r="Q443" s="290">
        <f t="shared" si="159"/>
        <v>-2794957.32</v>
      </c>
      <c r="R443" s="747">
        <f t="shared" si="160"/>
        <v>2794957.3200000003</v>
      </c>
      <c r="S443" s="747">
        <f t="shared" si="161"/>
        <v>0</v>
      </c>
      <c r="T443" s="164">
        <f t="shared" si="162"/>
        <v>8400000</v>
      </c>
      <c r="U443" s="165">
        <f t="shared" si="163"/>
        <v>1</v>
      </c>
      <c r="V443" s="166">
        <f t="shared" si="164"/>
        <v>0</v>
      </c>
      <c r="W443" s="574"/>
    </row>
    <row r="444" spans="1:23" s="454" customFormat="1" ht="18.95" customHeight="1">
      <c r="A444" s="322" t="s">
        <v>1535</v>
      </c>
      <c r="B444" s="206" t="s">
        <v>1427</v>
      </c>
      <c r="C444" s="207">
        <v>2008</v>
      </c>
      <c r="D444" s="206" t="s">
        <v>1227</v>
      </c>
      <c r="E444" s="363">
        <v>2836</v>
      </c>
      <c r="F444" s="199">
        <v>710200</v>
      </c>
      <c r="G444" s="954" t="s">
        <v>1399</v>
      </c>
      <c r="H444" s="209">
        <v>411200</v>
      </c>
      <c r="I444" s="209"/>
      <c r="J444" s="166">
        <f t="shared" si="156"/>
        <v>411323.48</v>
      </c>
      <c r="K444" s="537">
        <v>384318</v>
      </c>
      <c r="L444" s="522">
        <v>27005.48</v>
      </c>
      <c r="M444" s="371">
        <f t="shared" si="157"/>
        <v>1.0003002918287938</v>
      </c>
      <c r="N444" s="537">
        <v>385068</v>
      </c>
      <c r="O444" s="522">
        <v>26255.48</v>
      </c>
      <c r="P444" s="441">
        <f t="shared" si="158"/>
        <v>0.93644941634241241</v>
      </c>
      <c r="Q444" s="290">
        <f t="shared" si="159"/>
        <v>-750</v>
      </c>
      <c r="R444" s="747">
        <f t="shared" si="160"/>
        <v>750</v>
      </c>
      <c r="S444" s="747">
        <f t="shared" si="161"/>
        <v>0</v>
      </c>
      <c r="T444" s="164">
        <f t="shared" si="162"/>
        <v>411323.48</v>
      </c>
      <c r="U444" s="165">
        <f t="shared" si="163"/>
        <v>1.0003002918287938</v>
      </c>
      <c r="V444" s="166">
        <f t="shared" si="164"/>
        <v>-123.47999999998137</v>
      </c>
      <c r="W444" s="574"/>
    </row>
    <row r="445" spans="1:23" s="454" customFormat="1" ht="18.95" hidden="1" customHeight="1">
      <c r="A445" s="322" t="s">
        <v>1029</v>
      </c>
      <c r="B445" s="206" t="s">
        <v>1212</v>
      </c>
      <c r="C445" s="207">
        <v>2008</v>
      </c>
      <c r="D445" s="206" t="s">
        <v>1090</v>
      </c>
      <c r="E445" s="363">
        <v>2819</v>
      </c>
      <c r="F445" s="199">
        <v>992819</v>
      </c>
      <c r="G445" s="449"/>
      <c r="H445" s="209">
        <v>2324156.7200000002</v>
      </c>
      <c r="I445" s="209"/>
      <c r="J445" s="166">
        <f t="shared" si="156"/>
        <v>2324156.7200000002</v>
      </c>
      <c r="K445" s="537">
        <v>2324156.7200000002</v>
      </c>
      <c r="L445" s="522">
        <v>0</v>
      </c>
      <c r="M445" s="371">
        <f t="shared" si="157"/>
        <v>1</v>
      </c>
      <c r="N445" s="537">
        <v>2324156.7200000002</v>
      </c>
      <c r="O445" s="522">
        <v>0</v>
      </c>
      <c r="P445" s="441">
        <f t="shared" si="158"/>
        <v>1</v>
      </c>
      <c r="Q445" s="290">
        <f t="shared" si="159"/>
        <v>0</v>
      </c>
      <c r="R445" s="747">
        <f t="shared" si="160"/>
        <v>0</v>
      </c>
      <c r="S445" s="747">
        <f t="shared" si="161"/>
        <v>0</v>
      </c>
      <c r="T445" s="164">
        <f t="shared" si="162"/>
        <v>2324156.7200000002</v>
      </c>
      <c r="U445" s="165">
        <f t="shared" si="163"/>
        <v>1</v>
      </c>
      <c r="V445" s="166">
        <f t="shared" si="164"/>
        <v>0</v>
      </c>
      <c r="W445" s="574" t="s">
        <v>340</v>
      </c>
    </row>
    <row r="446" spans="1:23" s="454" customFormat="1" ht="18.95" customHeight="1" thickBot="1">
      <c r="A446" s="322" t="s">
        <v>1569</v>
      </c>
      <c r="B446" s="206"/>
      <c r="C446" s="207">
        <v>2006</v>
      </c>
      <c r="D446" s="206"/>
      <c r="E446" s="363"/>
      <c r="F446" s="199"/>
      <c r="G446" s="449"/>
      <c r="H446" s="781">
        <f>SUM(H445)</f>
        <v>2324156.7200000002</v>
      </c>
      <c r="I446" s="209"/>
      <c r="J446" s="166">
        <f>SUM(J445)</f>
        <v>2324156.7200000002</v>
      </c>
      <c r="K446" s="537">
        <f>SUM(K445)</f>
        <v>2324156.7200000002</v>
      </c>
      <c r="L446" s="522">
        <f>SUM(L445)</f>
        <v>0</v>
      </c>
      <c r="M446" s="371">
        <f t="shared" ref="M446:M447" si="165">J446/H446</f>
        <v>1</v>
      </c>
      <c r="N446" s="537">
        <f>SUM(N445)</f>
        <v>2324156.7200000002</v>
      </c>
      <c r="O446" s="522">
        <f>SUM(O445)</f>
        <v>0</v>
      </c>
      <c r="P446" s="441">
        <f t="shared" ref="P446:P447" si="166">N446/H446</f>
        <v>1</v>
      </c>
      <c r="Q446" s="290">
        <f>SUM(Q445)</f>
        <v>0</v>
      </c>
      <c r="R446" s="747">
        <f>SUM(R445)</f>
        <v>0</v>
      </c>
      <c r="S446" s="747">
        <f t="shared" ref="S446:S447" si="167">T446-J446</f>
        <v>0</v>
      </c>
      <c r="T446" s="164">
        <f>SUM(T445)</f>
        <v>2324156.7200000002</v>
      </c>
      <c r="U446" s="165">
        <f t="shared" ref="U446" si="168">+T446/H446</f>
        <v>1</v>
      </c>
      <c r="V446" s="166">
        <f t="shared" ref="V446" si="169">H446-T446</f>
        <v>0</v>
      </c>
    </row>
    <row r="447" spans="1:23" s="193" customFormat="1" ht="18.95" customHeight="1" thickTop="1" thickBot="1">
      <c r="A447" s="178"/>
      <c r="B447" s="788"/>
      <c r="C447" s="788"/>
      <c r="D447" s="1099" t="s">
        <v>1194</v>
      </c>
      <c r="E447" s="1100"/>
      <c r="F447" s="304"/>
      <c r="G447" s="305"/>
      <c r="H447" s="218">
        <f>SUM(H403:H445)</f>
        <v>185725000</v>
      </c>
      <c r="I447" s="219">
        <f>SUM(I403:I445)</f>
        <v>125000</v>
      </c>
      <c r="J447" s="220">
        <f>SUM(J403:J445)</f>
        <v>147213916.43999997</v>
      </c>
      <c r="K447" s="218">
        <f>SUM(K403:K445)</f>
        <v>62672359.029999994</v>
      </c>
      <c r="L447" s="219">
        <f>SUM(L403:L445)</f>
        <v>84541557.409999996</v>
      </c>
      <c r="M447" s="351">
        <f t="shared" si="165"/>
        <v>0.79264458979674235</v>
      </c>
      <c r="N447" s="218">
        <f>SUM(N403:N445)</f>
        <v>95183465.939999968</v>
      </c>
      <c r="O447" s="219">
        <f>SUM(O403:O445)</f>
        <v>64455131.519999988</v>
      </c>
      <c r="P447" s="520">
        <f t="shared" si="166"/>
        <v>0.51249678793915721</v>
      </c>
      <c r="Q447" s="219">
        <f>SUM(Q403:Q445)</f>
        <v>-20086425.890000001</v>
      </c>
      <c r="R447" s="219">
        <f>SUM(R403:R445)</f>
        <v>32511106.91</v>
      </c>
      <c r="S447" s="292">
        <f t="shared" si="167"/>
        <v>12424681.020000041</v>
      </c>
      <c r="T447" s="219">
        <f>SUM(T403:T445)</f>
        <v>159638597.46000001</v>
      </c>
      <c r="U447" s="175">
        <f>T447/H447</f>
        <v>0.85954285885045101</v>
      </c>
      <c r="V447" s="220">
        <f>SUM(V403:V445)</f>
        <v>26086402.540000007</v>
      </c>
    </row>
    <row r="448" spans="1:23" ht="19.5" customHeight="1" thickTop="1">
      <c r="A448" s="552"/>
      <c r="B448" s="10"/>
      <c r="G448" s="12"/>
      <c r="L448" s="22"/>
      <c r="O448" s="22"/>
      <c r="P448" s="22"/>
      <c r="Q448" s="22"/>
      <c r="V448" s="986"/>
      <c r="W448" s="552"/>
    </row>
    <row r="449" spans="1:24" s="193" customFormat="1" ht="18.95" customHeight="1">
      <c r="A449" s="1108" t="s">
        <v>1753</v>
      </c>
      <c r="B449" s="1109"/>
      <c r="C449" s="205"/>
      <c r="D449" s="433"/>
      <c r="E449" s="434"/>
      <c r="F449" s="200"/>
      <c r="G449" s="201"/>
      <c r="H449" s="202"/>
      <c r="I449" s="202"/>
      <c r="J449" s="202" t="s">
        <v>322</v>
      </c>
      <c r="K449" s="202"/>
      <c r="L449" s="202"/>
      <c r="M449" s="203"/>
      <c r="N449" s="202"/>
      <c r="O449" s="202"/>
      <c r="P449" s="202"/>
      <c r="Q449" s="202" t="s">
        <v>322</v>
      </c>
      <c r="R449" s="202"/>
      <c r="S449" s="293"/>
      <c r="T449" s="202"/>
      <c r="U449" s="794"/>
      <c r="V449" s="795"/>
    </row>
    <row r="450" spans="1:24" s="454" customFormat="1" ht="18.95" customHeight="1" thickBot="1">
      <c r="A450" s="322" t="s">
        <v>1010</v>
      </c>
      <c r="B450" s="206" t="s">
        <v>174</v>
      </c>
      <c r="C450" s="207">
        <v>2009</v>
      </c>
      <c r="D450" s="206" t="s">
        <v>1755</v>
      </c>
      <c r="E450" s="363">
        <v>3051</v>
      </c>
      <c r="F450" s="199">
        <v>993051</v>
      </c>
      <c r="G450" s="449" t="s">
        <v>1399</v>
      </c>
      <c r="H450" s="209">
        <v>1000000</v>
      </c>
      <c r="I450" s="209"/>
      <c r="J450" s="166">
        <f t="shared" ref="J450" si="170">K450+L450</f>
        <v>0</v>
      </c>
      <c r="K450" s="537">
        <v>0</v>
      </c>
      <c r="L450" s="522">
        <v>0</v>
      </c>
      <c r="M450" s="371">
        <f t="shared" ref="M450:M451" si="171">J450/H450</f>
        <v>0</v>
      </c>
      <c r="N450" s="537">
        <v>204624.12</v>
      </c>
      <c r="O450" s="522">
        <v>175767.98</v>
      </c>
      <c r="P450" s="441">
        <f t="shared" ref="P450:P451" si="172">N450/H450</f>
        <v>0.20462411999999999</v>
      </c>
      <c r="Q450" s="290">
        <f t="shared" ref="Q450" si="173">O450-L450</f>
        <v>175767.98</v>
      </c>
      <c r="R450" s="747">
        <f t="shared" ref="R450" si="174">N450-K450</f>
        <v>204624.12</v>
      </c>
      <c r="S450" s="747">
        <f t="shared" ref="S450" si="175">T450-J450</f>
        <v>380392.1</v>
      </c>
      <c r="T450" s="164">
        <f t="shared" ref="T450" si="176">N450+O450</f>
        <v>380392.1</v>
      </c>
      <c r="U450" s="165">
        <f t="shared" ref="U450" si="177">+T450/H450</f>
        <v>0.38039209999999996</v>
      </c>
      <c r="V450" s="166">
        <f t="shared" ref="V450" si="178">H450-T450</f>
        <v>619607.9</v>
      </c>
      <c r="W450" s="574"/>
    </row>
    <row r="451" spans="1:24" s="193" customFormat="1" ht="18.95" customHeight="1" thickTop="1" thickBot="1">
      <c r="A451" s="179"/>
      <c r="B451" s="788"/>
      <c r="C451" s="788"/>
      <c r="D451" s="1099" t="s">
        <v>1754</v>
      </c>
      <c r="E451" s="1100"/>
      <c r="F451" s="304"/>
      <c r="G451" s="305"/>
      <c r="H451" s="218">
        <f>H450</f>
        <v>1000000</v>
      </c>
      <c r="I451" s="219">
        <f>I450</f>
        <v>0</v>
      </c>
      <c r="J451" s="220">
        <f>J450</f>
        <v>0</v>
      </c>
      <c r="K451" s="218">
        <f>K450</f>
        <v>0</v>
      </c>
      <c r="L451" s="219">
        <f>L450</f>
        <v>0</v>
      </c>
      <c r="M451" s="351">
        <f t="shared" si="171"/>
        <v>0</v>
      </c>
      <c r="N451" s="218">
        <f>N450</f>
        <v>204624.12</v>
      </c>
      <c r="O451" s="219">
        <f>O450</f>
        <v>175767.98</v>
      </c>
      <c r="P451" s="520">
        <f t="shared" si="172"/>
        <v>0.20462411999999999</v>
      </c>
      <c r="Q451" s="219">
        <f>Q450</f>
        <v>175767.98</v>
      </c>
      <c r="R451" s="219">
        <f>R450</f>
        <v>204624.12</v>
      </c>
      <c r="S451" s="292">
        <f>T451-J451</f>
        <v>380392.1</v>
      </c>
      <c r="T451" s="219">
        <f>T450</f>
        <v>380392.1</v>
      </c>
      <c r="U451" s="175">
        <f>T451/H451</f>
        <v>0.38039209999999996</v>
      </c>
      <c r="V451" s="220">
        <f>V450</f>
        <v>619607.9</v>
      </c>
    </row>
    <row r="452" spans="1:24" ht="13.5" thickTop="1">
      <c r="G452" s="12"/>
      <c r="L452" s="22"/>
      <c r="O452" s="22"/>
      <c r="P452" s="22"/>
      <c r="Q452" s="22"/>
    </row>
    <row r="453" spans="1:24">
      <c r="G453" s="12"/>
      <c r="L453" s="22"/>
      <c r="O453" s="22"/>
      <c r="P453" s="22"/>
      <c r="Q453" s="22"/>
    </row>
    <row r="454" spans="1:24">
      <c r="A454" s="18"/>
      <c r="E454" s="26"/>
      <c r="G454" s="12"/>
      <c r="L454" s="22"/>
      <c r="N454" s="22"/>
      <c r="P454" s="22"/>
      <c r="Q454" s="22"/>
      <c r="X454" s="20"/>
    </row>
    <row r="455" spans="1:24">
      <c r="G455" s="12"/>
      <c r="L455" s="22"/>
      <c r="O455" s="22"/>
      <c r="P455" s="22"/>
      <c r="Q455" s="22"/>
    </row>
    <row r="456" spans="1:24" ht="12" customHeight="1">
      <c r="G456" s="12"/>
      <c r="L456" s="22"/>
      <c r="O456" s="22"/>
      <c r="P456" s="22"/>
      <c r="Q456" s="22"/>
    </row>
    <row r="457" spans="1:24" ht="18.75" customHeight="1">
      <c r="F457" s="199" t="s">
        <v>1705</v>
      </c>
      <c r="G457" s="954"/>
      <c r="L457" s="22"/>
      <c r="O457" s="22"/>
      <c r="P457" s="22"/>
      <c r="Q457" s="22"/>
    </row>
    <row r="458" spans="1:24">
      <c r="G458" s="12"/>
      <c r="L458" s="22"/>
      <c r="O458" s="22"/>
      <c r="P458" s="22"/>
      <c r="Q458" s="22"/>
    </row>
    <row r="459" spans="1:24">
      <c r="G459" s="12"/>
      <c r="L459" s="22"/>
      <c r="O459" s="22"/>
      <c r="P459" s="22"/>
      <c r="Q459" s="22"/>
    </row>
    <row r="460" spans="1:24">
      <c r="G460" s="12"/>
      <c r="L460" s="22"/>
      <c r="O460" s="22"/>
      <c r="P460" s="22"/>
      <c r="Q460" s="22"/>
    </row>
    <row r="461" spans="1:24">
      <c r="G461" s="12"/>
      <c r="L461" s="22"/>
      <c r="O461" s="22"/>
      <c r="P461" s="22"/>
      <c r="Q461" s="22"/>
    </row>
    <row r="462" spans="1:24">
      <c r="G462" s="12"/>
      <c r="L462" s="22"/>
      <c r="O462" s="22"/>
      <c r="P462" s="22"/>
      <c r="Q462" s="22"/>
    </row>
    <row r="463" spans="1:24">
      <c r="G463" s="12"/>
      <c r="L463" s="22"/>
      <c r="O463" s="22"/>
      <c r="P463" s="22"/>
      <c r="Q463" s="22"/>
    </row>
    <row r="464" spans="1:24">
      <c r="G464" s="12"/>
      <c r="L464" s="22"/>
      <c r="O464" s="22"/>
      <c r="P464" s="22"/>
      <c r="Q464" s="22"/>
    </row>
    <row r="465" spans="7:17">
      <c r="G465" s="12"/>
      <c r="L465" s="22"/>
      <c r="O465" s="22"/>
      <c r="P465" s="22"/>
      <c r="Q465" s="22"/>
    </row>
    <row r="466" spans="7:17">
      <c r="G466" s="12"/>
      <c r="L466" s="22"/>
      <c r="O466" s="22"/>
      <c r="P466" s="22"/>
      <c r="Q466" s="22"/>
    </row>
    <row r="467" spans="7:17">
      <c r="G467" s="12"/>
      <c r="L467" s="22"/>
      <c r="O467" s="22"/>
      <c r="P467" s="22"/>
      <c r="Q467" s="22"/>
    </row>
    <row r="468" spans="7:17">
      <c r="G468" s="12"/>
      <c r="L468" s="22"/>
      <c r="O468" s="22"/>
      <c r="P468" s="22"/>
      <c r="Q468" s="22"/>
    </row>
    <row r="469" spans="7:17">
      <c r="G469" s="12"/>
      <c r="L469" s="22"/>
      <c r="O469" s="22"/>
      <c r="P469" s="22"/>
      <c r="Q469" s="22"/>
    </row>
    <row r="470" spans="7:17">
      <c r="G470" s="12"/>
      <c r="L470" s="22"/>
      <c r="O470" s="22"/>
      <c r="P470" s="22"/>
      <c r="Q470" s="22"/>
    </row>
    <row r="471" spans="7:17">
      <c r="G471" s="12"/>
      <c r="L471" s="22"/>
      <c r="O471" s="22"/>
      <c r="P471" s="22"/>
      <c r="Q471" s="22"/>
    </row>
    <row r="472" spans="7:17">
      <c r="G472" s="12"/>
      <c r="L472" s="22"/>
      <c r="O472" s="22"/>
      <c r="P472" s="22"/>
      <c r="Q472" s="22"/>
    </row>
    <row r="473" spans="7:17">
      <c r="G473" s="12"/>
      <c r="L473" s="22"/>
      <c r="O473" s="22"/>
      <c r="P473" s="22"/>
      <c r="Q473" s="22"/>
    </row>
    <row r="474" spans="7:17">
      <c r="G474" s="12"/>
      <c r="L474" s="22"/>
      <c r="O474" s="22"/>
      <c r="P474" s="22"/>
      <c r="Q474" s="22"/>
    </row>
    <row r="475" spans="7:17">
      <c r="G475" s="12"/>
      <c r="L475" s="22"/>
      <c r="O475" s="22"/>
      <c r="P475" s="22"/>
      <c r="Q475" s="22"/>
    </row>
    <row r="476" spans="7:17">
      <c r="G476" s="12"/>
      <c r="L476" s="22"/>
      <c r="O476" s="22"/>
      <c r="P476" s="22"/>
      <c r="Q476" s="22"/>
    </row>
    <row r="477" spans="7:17">
      <c r="G477" s="124"/>
      <c r="L477" s="22"/>
      <c r="O477" s="22"/>
      <c r="P477" s="22"/>
      <c r="Q477" s="22"/>
    </row>
    <row r="478" spans="7:17">
      <c r="G478" s="124"/>
      <c r="L478" s="22"/>
      <c r="O478" s="22"/>
      <c r="P478" s="22"/>
      <c r="Q478" s="22"/>
    </row>
    <row r="479" spans="7:17">
      <c r="G479" s="124"/>
      <c r="L479" s="22"/>
      <c r="O479" s="22"/>
      <c r="P479" s="22"/>
      <c r="Q479" s="22"/>
    </row>
    <row r="480" spans="7:17">
      <c r="G480" s="12"/>
      <c r="L480" s="22"/>
      <c r="O480" s="22"/>
      <c r="P480" s="22"/>
      <c r="Q480" s="22"/>
    </row>
    <row r="481" spans="7:17">
      <c r="G481" s="12"/>
      <c r="L481" s="22"/>
      <c r="O481" s="22"/>
      <c r="P481" s="22"/>
      <c r="Q481" s="22"/>
    </row>
    <row r="482" spans="7:17">
      <c r="G482" s="12"/>
      <c r="L482" s="22"/>
      <c r="O482" s="22"/>
      <c r="P482" s="22"/>
      <c r="Q482" s="22"/>
    </row>
    <row r="483" spans="7:17">
      <c r="G483" s="12"/>
      <c r="L483" s="22"/>
      <c r="O483" s="22"/>
      <c r="P483" s="22"/>
      <c r="Q483" s="22"/>
    </row>
    <row r="484" spans="7:17">
      <c r="G484" s="12"/>
      <c r="L484" s="22"/>
      <c r="O484" s="22"/>
      <c r="P484" s="22"/>
      <c r="Q484" s="22"/>
    </row>
    <row r="485" spans="7:17">
      <c r="G485" s="12"/>
      <c r="L485" s="22"/>
      <c r="O485" s="22"/>
      <c r="P485" s="22"/>
      <c r="Q485" s="22"/>
    </row>
    <row r="486" spans="7:17">
      <c r="G486" s="12"/>
      <c r="L486" s="22"/>
      <c r="O486" s="22"/>
      <c r="P486" s="22"/>
      <c r="Q486" s="22"/>
    </row>
    <row r="487" spans="7:17">
      <c r="G487" s="12"/>
      <c r="L487" s="22"/>
      <c r="O487" s="22"/>
      <c r="P487" s="22"/>
      <c r="Q487" s="22"/>
    </row>
    <row r="488" spans="7:17">
      <c r="G488" s="12"/>
      <c r="L488" s="22"/>
      <c r="O488" s="22"/>
      <c r="P488" s="22"/>
      <c r="Q488" s="22"/>
    </row>
    <row r="489" spans="7:17">
      <c r="G489" s="12"/>
      <c r="L489" s="22"/>
      <c r="O489" s="22"/>
      <c r="P489" s="22"/>
      <c r="Q489" s="22"/>
    </row>
    <row r="490" spans="7:17">
      <c r="G490" s="12"/>
      <c r="L490" s="22"/>
      <c r="O490" s="22"/>
      <c r="P490" s="22"/>
      <c r="Q490" s="22"/>
    </row>
    <row r="491" spans="7:17">
      <c r="G491" s="12"/>
      <c r="L491" s="22"/>
      <c r="O491" s="22"/>
      <c r="P491" s="22"/>
      <c r="Q491" s="22"/>
    </row>
    <row r="492" spans="7:17">
      <c r="G492" s="12"/>
      <c r="L492" s="22"/>
      <c r="O492" s="22"/>
      <c r="P492" s="22"/>
      <c r="Q492" s="22"/>
    </row>
    <row r="493" spans="7:17">
      <c r="G493" s="12"/>
      <c r="L493" s="22"/>
      <c r="O493" s="22"/>
      <c r="P493" s="22"/>
      <c r="Q493" s="22"/>
    </row>
    <row r="494" spans="7:17">
      <c r="G494" s="12"/>
      <c r="L494" s="22"/>
      <c r="O494" s="22"/>
      <c r="P494" s="22"/>
      <c r="Q494" s="22"/>
    </row>
    <row r="495" spans="7:17">
      <c r="G495" s="12"/>
      <c r="L495" s="22"/>
      <c r="O495" s="22"/>
      <c r="P495" s="22"/>
      <c r="Q495" s="22"/>
    </row>
    <row r="496" spans="7:17">
      <c r="G496" s="12"/>
      <c r="L496" s="22"/>
      <c r="O496" s="22"/>
      <c r="P496" s="22"/>
      <c r="Q496" s="22"/>
    </row>
    <row r="497" spans="7:17">
      <c r="G497" s="12"/>
      <c r="L497" s="22"/>
      <c r="O497" s="22"/>
      <c r="P497" s="22"/>
      <c r="Q497" s="22"/>
    </row>
    <row r="498" spans="7:17">
      <c r="G498" s="12"/>
      <c r="L498" s="22"/>
      <c r="O498" s="22"/>
      <c r="P498" s="22"/>
      <c r="Q498" s="22"/>
    </row>
    <row r="499" spans="7:17">
      <c r="G499" s="12"/>
      <c r="L499" s="22"/>
      <c r="O499" s="22"/>
      <c r="P499" s="22"/>
      <c r="Q499" s="22"/>
    </row>
    <row r="500" spans="7:17">
      <c r="G500" s="12"/>
      <c r="L500" s="22"/>
      <c r="O500" s="22"/>
      <c r="P500" s="22"/>
      <c r="Q500" s="22"/>
    </row>
    <row r="501" spans="7:17">
      <c r="G501" s="12"/>
      <c r="L501" s="22"/>
      <c r="O501" s="22"/>
      <c r="P501" s="22"/>
      <c r="Q501" s="22"/>
    </row>
    <row r="502" spans="7:17">
      <c r="G502" s="12"/>
      <c r="L502" s="22"/>
      <c r="O502" s="22"/>
      <c r="P502" s="22"/>
      <c r="Q502" s="22"/>
    </row>
    <row r="503" spans="7:17">
      <c r="G503" s="12"/>
      <c r="L503" s="22"/>
      <c r="O503" s="22"/>
      <c r="P503" s="22"/>
      <c r="Q503" s="22"/>
    </row>
    <row r="504" spans="7:17">
      <c r="G504" s="12"/>
      <c r="L504" s="22"/>
      <c r="O504" s="22"/>
      <c r="P504" s="22"/>
      <c r="Q504" s="22"/>
    </row>
    <row r="505" spans="7:17">
      <c r="G505" s="12"/>
      <c r="L505" s="22"/>
      <c r="O505" s="22"/>
      <c r="P505" s="22"/>
      <c r="Q505" s="22"/>
    </row>
    <row r="506" spans="7:17">
      <c r="G506" s="12"/>
      <c r="L506" s="22"/>
      <c r="O506" s="22"/>
      <c r="P506" s="22"/>
      <c r="Q506" s="22"/>
    </row>
    <row r="507" spans="7:17">
      <c r="G507" s="12"/>
      <c r="L507" s="22"/>
      <c r="O507" s="22"/>
      <c r="P507" s="22"/>
      <c r="Q507" s="22"/>
    </row>
    <row r="508" spans="7:17">
      <c r="G508" s="12"/>
      <c r="L508" s="22"/>
      <c r="O508" s="22"/>
      <c r="P508" s="22"/>
      <c r="Q508" s="22"/>
    </row>
    <row r="509" spans="7:17">
      <c r="G509" s="12"/>
      <c r="L509" s="22"/>
      <c r="O509" s="22"/>
      <c r="P509" s="22"/>
      <c r="Q509" s="22"/>
    </row>
    <row r="510" spans="7:17">
      <c r="G510" s="12"/>
      <c r="L510" s="22"/>
      <c r="O510" s="22"/>
      <c r="P510" s="22"/>
      <c r="Q510" s="22"/>
    </row>
    <row r="511" spans="7:17">
      <c r="G511" s="12"/>
      <c r="L511" s="22"/>
      <c r="O511" s="22"/>
      <c r="P511" s="22"/>
      <c r="Q511" s="22"/>
    </row>
    <row r="512" spans="7:17">
      <c r="G512" s="12"/>
      <c r="L512" s="22"/>
      <c r="O512" s="22"/>
      <c r="P512" s="22"/>
      <c r="Q512" s="22"/>
    </row>
    <row r="513" spans="7:17">
      <c r="G513" s="12"/>
      <c r="L513" s="22"/>
      <c r="O513" s="22"/>
      <c r="P513" s="22"/>
      <c r="Q513" s="22"/>
    </row>
    <row r="514" spans="7:17">
      <c r="G514" s="12"/>
      <c r="L514" s="22"/>
      <c r="O514" s="22"/>
      <c r="P514" s="22"/>
      <c r="Q514" s="22"/>
    </row>
    <row r="515" spans="7:17">
      <c r="G515" s="12"/>
      <c r="L515" s="22"/>
      <c r="O515" s="22"/>
      <c r="P515" s="22"/>
      <c r="Q515" s="22"/>
    </row>
    <row r="516" spans="7:17">
      <c r="G516" s="12"/>
      <c r="L516" s="22"/>
      <c r="O516" s="22"/>
      <c r="P516" s="22"/>
      <c r="Q516" s="22"/>
    </row>
    <row r="517" spans="7:17">
      <c r="G517" s="12"/>
      <c r="L517" s="22"/>
      <c r="O517" s="22"/>
      <c r="P517" s="22"/>
      <c r="Q517" s="22"/>
    </row>
    <row r="518" spans="7:17">
      <c r="G518" s="12"/>
      <c r="L518" s="22"/>
      <c r="O518" s="22"/>
      <c r="P518" s="22"/>
      <c r="Q518" s="22"/>
    </row>
    <row r="519" spans="7:17">
      <c r="G519" s="12"/>
      <c r="L519" s="22"/>
      <c r="O519" s="22"/>
      <c r="P519" s="22"/>
      <c r="Q519" s="22"/>
    </row>
    <row r="520" spans="7:17">
      <c r="G520" s="12"/>
      <c r="L520" s="22"/>
      <c r="O520" s="22"/>
      <c r="P520" s="22"/>
      <c r="Q520" s="22"/>
    </row>
    <row r="521" spans="7:17">
      <c r="G521" s="12"/>
      <c r="L521" s="22"/>
      <c r="O521" s="22"/>
      <c r="P521" s="22"/>
      <c r="Q521" s="22"/>
    </row>
    <row r="522" spans="7:17">
      <c r="G522" s="12"/>
      <c r="L522" s="22"/>
      <c r="O522" s="22"/>
      <c r="P522" s="22"/>
      <c r="Q522" s="22"/>
    </row>
    <row r="523" spans="7:17">
      <c r="G523" s="12"/>
      <c r="L523" s="22"/>
      <c r="O523" s="22"/>
      <c r="P523" s="22"/>
      <c r="Q523" s="22"/>
    </row>
    <row r="524" spans="7:17">
      <c r="G524" s="12"/>
      <c r="L524" s="22"/>
      <c r="O524" s="22"/>
      <c r="P524" s="22"/>
      <c r="Q524" s="22"/>
    </row>
    <row r="525" spans="7:17">
      <c r="G525" s="12"/>
      <c r="L525" s="22"/>
      <c r="O525" s="22"/>
      <c r="P525" s="22"/>
      <c r="Q525" s="22"/>
    </row>
    <row r="526" spans="7:17">
      <c r="G526" s="12"/>
      <c r="L526" s="22"/>
      <c r="O526" s="22"/>
      <c r="P526" s="22"/>
      <c r="Q526" s="22"/>
    </row>
    <row r="527" spans="7:17">
      <c r="G527" s="12"/>
      <c r="L527" s="22"/>
      <c r="O527" s="22"/>
      <c r="P527" s="22"/>
      <c r="Q527" s="22"/>
    </row>
    <row r="528" spans="7:17">
      <c r="G528" s="12"/>
      <c r="L528" s="22"/>
      <c r="O528" s="22"/>
      <c r="P528" s="22"/>
      <c r="Q528" s="22"/>
    </row>
    <row r="529" spans="7:17">
      <c r="G529" s="12"/>
      <c r="L529" s="22"/>
      <c r="O529" s="22"/>
      <c r="P529" s="22"/>
      <c r="Q529" s="22"/>
    </row>
    <row r="530" spans="7:17">
      <c r="G530" s="12"/>
      <c r="L530" s="22"/>
      <c r="O530" s="22"/>
      <c r="P530" s="22"/>
      <c r="Q530" s="22"/>
    </row>
    <row r="531" spans="7:17">
      <c r="G531" s="12"/>
      <c r="L531" s="22"/>
      <c r="O531" s="22"/>
      <c r="P531" s="22"/>
      <c r="Q531" s="22"/>
    </row>
    <row r="532" spans="7:17">
      <c r="G532" s="12"/>
      <c r="L532" s="22"/>
      <c r="O532" s="22"/>
      <c r="P532" s="22"/>
      <c r="Q532" s="22"/>
    </row>
    <row r="533" spans="7:17">
      <c r="G533" s="12"/>
      <c r="L533" s="22"/>
      <c r="O533" s="22"/>
      <c r="P533" s="22"/>
      <c r="Q533" s="22"/>
    </row>
    <row r="534" spans="7:17">
      <c r="G534" s="12"/>
      <c r="L534" s="22"/>
      <c r="O534" s="22"/>
      <c r="P534" s="22"/>
      <c r="Q534" s="22"/>
    </row>
    <row r="535" spans="7:17">
      <c r="G535" s="12"/>
      <c r="L535" s="22"/>
      <c r="O535" s="22"/>
      <c r="P535" s="22"/>
      <c r="Q535" s="22"/>
    </row>
    <row r="536" spans="7:17">
      <c r="G536" s="12"/>
      <c r="L536" s="22"/>
      <c r="O536" s="22"/>
      <c r="P536" s="22"/>
      <c r="Q536" s="22"/>
    </row>
    <row r="537" spans="7:17">
      <c r="G537" s="12"/>
      <c r="L537" s="22"/>
      <c r="O537" s="22"/>
      <c r="P537" s="22"/>
      <c r="Q537" s="22"/>
    </row>
    <row r="538" spans="7:17">
      <c r="G538" s="12"/>
      <c r="L538" s="22"/>
      <c r="O538" s="22"/>
      <c r="P538" s="22"/>
      <c r="Q538" s="22"/>
    </row>
    <row r="539" spans="7:17">
      <c r="G539" s="12"/>
      <c r="L539" s="22"/>
      <c r="O539" s="22"/>
      <c r="P539" s="22"/>
      <c r="Q539" s="22"/>
    </row>
    <row r="540" spans="7:17">
      <c r="G540" s="12"/>
      <c r="L540" s="22"/>
      <c r="O540" s="22"/>
      <c r="P540" s="22"/>
      <c r="Q540" s="22"/>
    </row>
    <row r="541" spans="7:17">
      <c r="G541" s="12"/>
      <c r="L541" s="22"/>
      <c r="O541" s="22"/>
      <c r="P541" s="22"/>
      <c r="Q541" s="22"/>
    </row>
    <row r="542" spans="7:17">
      <c r="G542" s="12"/>
      <c r="L542" s="22"/>
      <c r="O542" s="22"/>
      <c r="P542" s="22"/>
      <c r="Q542" s="22"/>
    </row>
    <row r="543" spans="7:17">
      <c r="G543" s="12"/>
      <c r="L543" s="22"/>
      <c r="O543" s="22"/>
      <c r="P543" s="22"/>
      <c r="Q543" s="22"/>
    </row>
    <row r="544" spans="7:17">
      <c r="G544" s="12"/>
      <c r="L544" s="22"/>
      <c r="O544" s="22"/>
      <c r="P544" s="22"/>
      <c r="Q544" s="22"/>
    </row>
    <row r="545" spans="7:17">
      <c r="G545" s="12"/>
      <c r="L545" s="22"/>
      <c r="O545" s="22"/>
      <c r="P545" s="22"/>
      <c r="Q545" s="22"/>
    </row>
    <row r="546" spans="7:17">
      <c r="G546" s="12"/>
      <c r="L546" s="22"/>
      <c r="O546" s="22"/>
      <c r="P546" s="22"/>
      <c r="Q546" s="22"/>
    </row>
    <row r="547" spans="7:17">
      <c r="G547" s="12"/>
      <c r="L547" s="22"/>
      <c r="O547" s="22"/>
      <c r="P547" s="22"/>
      <c r="Q547" s="22"/>
    </row>
    <row r="548" spans="7:17">
      <c r="G548" s="12"/>
      <c r="L548" s="22"/>
      <c r="O548" s="22"/>
      <c r="P548" s="22"/>
      <c r="Q548" s="22"/>
    </row>
    <row r="549" spans="7:17">
      <c r="G549" s="12"/>
      <c r="L549" s="22"/>
      <c r="O549" s="22"/>
      <c r="P549" s="22"/>
      <c r="Q549" s="22"/>
    </row>
    <row r="550" spans="7:17">
      <c r="G550" s="12"/>
      <c r="L550" s="22"/>
      <c r="O550" s="22"/>
      <c r="P550" s="22"/>
      <c r="Q550" s="22"/>
    </row>
    <row r="551" spans="7:17">
      <c r="G551" s="12"/>
      <c r="L551" s="22"/>
      <c r="O551" s="22"/>
      <c r="P551" s="22"/>
      <c r="Q551" s="22"/>
    </row>
    <row r="552" spans="7:17">
      <c r="G552" s="12"/>
      <c r="L552" s="22"/>
      <c r="O552" s="22"/>
      <c r="P552" s="22"/>
      <c r="Q552" s="22"/>
    </row>
    <row r="553" spans="7:17">
      <c r="G553" s="12"/>
      <c r="L553" s="22"/>
      <c r="O553" s="22"/>
      <c r="P553" s="22"/>
      <c r="Q553" s="22"/>
    </row>
    <row r="554" spans="7:17">
      <c r="G554" s="12"/>
      <c r="L554" s="22"/>
      <c r="O554" s="22"/>
      <c r="P554" s="22"/>
      <c r="Q554" s="22"/>
    </row>
    <row r="555" spans="7:17">
      <c r="G555" s="12"/>
      <c r="L555" s="22"/>
      <c r="O555" s="22"/>
      <c r="P555" s="22"/>
      <c r="Q555" s="22"/>
    </row>
    <row r="556" spans="7:17">
      <c r="G556" s="12"/>
      <c r="L556" s="22"/>
      <c r="O556" s="22"/>
      <c r="P556" s="22"/>
      <c r="Q556" s="22"/>
    </row>
    <row r="557" spans="7:17">
      <c r="G557" s="12"/>
      <c r="L557" s="22"/>
      <c r="O557" s="22"/>
      <c r="P557" s="22"/>
      <c r="Q557" s="22"/>
    </row>
    <row r="558" spans="7:17">
      <c r="G558" s="12"/>
      <c r="L558" s="22"/>
      <c r="O558" s="22"/>
      <c r="P558" s="22"/>
      <c r="Q558" s="22"/>
    </row>
    <row r="559" spans="7:17">
      <c r="G559" s="12"/>
      <c r="L559" s="22"/>
      <c r="O559" s="22"/>
      <c r="P559" s="22"/>
      <c r="Q559" s="22"/>
    </row>
    <row r="560" spans="7:17">
      <c r="G560" s="12"/>
      <c r="L560" s="22"/>
      <c r="O560" s="22"/>
      <c r="P560" s="22"/>
      <c r="Q560" s="22"/>
    </row>
    <row r="561" spans="7:17">
      <c r="G561" s="12"/>
      <c r="L561" s="22"/>
      <c r="O561" s="22"/>
      <c r="P561" s="22"/>
      <c r="Q561" s="22"/>
    </row>
    <row r="562" spans="7:17">
      <c r="G562" s="12"/>
      <c r="L562" s="22"/>
      <c r="O562" s="22"/>
      <c r="P562" s="22"/>
      <c r="Q562" s="22"/>
    </row>
    <row r="563" spans="7:17">
      <c r="G563" s="12"/>
      <c r="L563" s="22"/>
      <c r="O563" s="22"/>
      <c r="P563" s="22"/>
      <c r="Q563" s="22"/>
    </row>
    <row r="564" spans="7:17">
      <c r="G564" s="12"/>
      <c r="L564" s="22"/>
      <c r="O564" s="22"/>
      <c r="P564" s="22"/>
      <c r="Q564" s="22"/>
    </row>
    <row r="565" spans="7:17">
      <c r="G565" s="124"/>
      <c r="L565" s="22"/>
      <c r="O565" s="22"/>
      <c r="P565" s="22"/>
      <c r="Q565" s="22"/>
    </row>
    <row r="566" spans="7:17">
      <c r="G566" s="124"/>
      <c r="L566" s="22"/>
      <c r="O566" s="22"/>
      <c r="P566" s="22"/>
      <c r="Q566" s="22"/>
    </row>
    <row r="567" spans="7:17">
      <c r="G567" s="124"/>
      <c r="L567" s="22"/>
      <c r="O567" s="22"/>
      <c r="P567" s="22"/>
      <c r="Q567" s="22"/>
    </row>
    <row r="568" spans="7:17">
      <c r="G568" s="124"/>
      <c r="L568" s="22"/>
      <c r="O568" s="22"/>
      <c r="P568" s="22"/>
      <c r="Q568" s="22"/>
    </row>
    <row r="569" spans="7:17">
      <c r="G569" s="124"/>
      <c r="L569" s="22"/>
      <c r="O569" s="22"/>
      <c r="P569" s="22"/>
      <c r="Q569" s="22"/>
    </row>
    <row r="570" spans="7:17">
      <c r="G570" s="124"/>
      <c r="L570" s="22"/>
      <c r="O570" s="22"/>
      <c r="P570" s="22"/>
      <c r="Q570" s="22"/>
    </row>
    <row r="571" spans="7:17">
      <c r="G571" s="124"/>
      <c r="L571" s="22"/>
      <c r="O571" s="22"/>
      <c r="P571" s="22"/>
      <c r="Q571" s="22"/>
    </row>
    <row r="572" spans="7:17">
      <c r="G572" s="124"/>
      <c r="L572" s="22"/>
      <c r="O572" s="22"/>
      <c r="P572" s="22"/>
      <c r="Q572" s="22"/>
    </row>
    <row r="573" spans="7:17">
      <c r="G573" s="124"/>
      <c r="L573" s="22"/>
      <c r="O573" s="22"/>
      <c r="P573" s="22"/>
      <c r="Q573" s="22"/>
    </row>
    <row r="574" spans="7:17">
      <c r="G574" s="124"/>
      <c r="L574" s="22"/>
      <c r="O574" s="22"/>
      <c r="P574" s="22"/>
      <c r="Q574" s="22"/>
    </row>
    <row r="575" spans="7:17">
      <c r="G575" s="124"/>
      <c r="L575" s="22"/>
      <c r="O575" s="22"/>
      <c r="P575" s="22"/>
      <c r="Q575" s="22"/>
    </row>
    <row r="576" spans="7:17">
      <c r="G576" s="124"/>
      <c r="L576" s="22"/>
      <c r="O576" s="22"/>
      <c r="P576" s="22"/>
      <c r="Q576" s="22"/>
    </row>
    <row r="577" spans="7:17">
      <c r="G577" s="124"/>
      <c r="L577" s="22"/>
      <c r="O577" s="22"/>
      <c r="P577" s="22"/>
      <c r="Q577" s="22"/>
    </row>
    <row r="578" spans="7:17">
      <c r="G578" s="124"/>
      <c r="L578" s="22"/>
      <c r="O578" s="22"/>
      <c r="P578" s="22"/>
      <c r="Q578" s="22"/>
    </row>
    <row r="579" spans="7:17">
      <c r="G579" s="124"/>
      <c r="L579" s="22"/>
      <c r="O579" s="22"/>
      <c r="P579" s="22"/>
      <c r="Q579" s="22"/>
    </row>
    <row r="580" spans="7:17">
      <c r="G580" s="124"/>
      <c r="L580" s="22"/>
      <c r="O580" s="22"/>
      <c r="P580" s="22"/>
      <c r="Q580" s="22"/>
    </row>
    <row r="581" spans="7:17">
      <c r="G581" s="124"/>
      <c r="L581" s="22"/>
      <c r="O581" s="22"/>
      <c r="P581" s="22"/>
      <c r="Q581" s="22"/>
    </row>
    <row r="582" spans="7:17">
      <c r="G582" s="124"/>
      <c r="L582" s="22"/>
      <c r="O582" s="22"/>
      <c r="P582" s="22"/>
      <c r="Q582" s="22"/>
    </row>
    <row r="583" spans="7:17">
      <c r="G583" s="124"/>
      <c r="L583" s="22"/>
      <c r="O583" s="22"/>
      <c r="P583" s="22"/>
      <c r="Q583" s="22"/>
    </row>
    <row r="584" spans="7:17">
      <c r="G584" s="124"/>
      <c r="L584" s="22"/>
      <c r="O584" s="22"/>
      <c r="P584" s="22"/>
      <c r="Q584" s="22"/>
    </row>
    <row r="585" spans="7:17">
      <c r="G585" s="124"/>
      <c r="L585" s="22"/>
      <c r="O585" s="22"/>
      <c r="P585" s="22"/>
      <c r="Q585" s="22"/>
    </row>
    <row r="586" spans="7:17">
      <c r="G586" s="124"/>
      <c r="L586" s="22"/>
      <c r="O586" s="22"/>
      <c r="P586" s="22"/>
      <c r="Q586" s="22"/>
    </row>
    <row r="587" spans="7:17">
      <c r="G587" s="124"/>
      <c r="L587" s="22"/>
      <c r="O587" s="22"/>
      <c r="P587" s="22"/>
      <c r="Q587" s="22"/>
    </row>
    <row r="588" spans="7:17">
      <c r="G588" s="124"/>
      <c r="L588" s="22"/>
      <c r="O588" s="22"/>
      <c r="P588" s="22"/>
      <c r="Q588" s="22"/>
    </row>
    <row r="589" spans="7:17">
      <c r="G589" s="124"/>
      <c r="L589" s="22"/>
      <c r="O589" s="22"/>
      <c r="P589" s="22"/>
      <c r="Q589" s="22"/>
    </row>
    <row r="590" spans="7:17">
      <c r="G590" s="124"/>
      <c r="L590" s="22"/>
      <c r="O590" s="22"/>
      <c r="P590" s="22"/>
      <c r="Q590" s="22"/>
    </row>
    <row r="591" spans="7:17">
      <c r="G591" s="124"/>
      <c r="L591" s="22"/>
      <c r="O591" s="22"/>
      <c r="P591" s="22"/>
      <c r="Q591" s="22"/>
    </row>
    <row r="592" spans="7:17">
      <c r="G592" s="124"/>
      <c r="L592" s="22"/>
      <c r="O592" s="22"/>
      <c r="P592" s="22"/>
      <c r="Q592" s="22"/>
    </row>
    <row r="593" spans="7:17">
      <c r="G593" s="124"/>
      <c r="L593" s="22"/>
      <c r="O593" s="22"/>
      <c r="P593" s="22"/>
      <c r="Q593" s="22"/>
    </row>
    <row r="594" spans="7:17">
      <c r="G594" s="124"/>
      <c r="L594" s="22"/>
      <c r="O594" s="22"/>
      <c r="P594" s="22"/>
      <c r="Q594" s="22"/>
    </row>
    <row r="595" spans="7:17">
      <c r="G595" s="124"/>
      <c r="L595" s="22"/>
      <c r="O595" s="22"/>
      <c r="P595" s="22"/>
      <c r="Q595" s="22"/>
    </row>
    <row r="596" spans="7:17">
      <c r="G596" s="124"/>
      <c r="L596" s="22"/>
      <c r="O596" s="22"/>
      <c r="P596" s="22"/>
      <c r="Q596" s="22"/>
    </row>
    <row r="597" spans="7:17">
      <c r="G597" s="124"/>
      <c r="L597" s="22"/>
      <c r="O597" s="22"/>
      <c r="P597" s="22"/>
      <c r="Q597" s="22"/>
    </row>
    <row r="598" spans="7:17">
      <c r="G598" s="124"/>
      <c r="L598" s="22"/>
      <c r="O598" s="22"/>
      <c r="P598" s="22"/>
      <c r="Q598" s="22"/>
    </row>
    <row r="599" spans="7:17">
      <c r="G599" s="124"/>
      <c r="L599" s="22"/>
      <c r="O599" s="22"/>
      <c r="P599" s="22"/>
      <c r="Q599" s="22"/>
    </row>
    <row r="600" spans="7:17">
      <c r="G600" s="124"/>
      <c r="L600" s="22"/>
      <c r="O600" s="22"/>
      <c r="P600" s="22"/>
      <c r="Q600" s="22"/>
    </row>
    <row r="601" spans="7:17">
      <c r="G601" s="124"/>
      <c r="L601" s="22"/>
      <c r="O601" s="22"/>
      <c r="P601" s="22"/>
      <c r="Q601" s="22"/>
    </row>
    <row r="602" spans="7:17">
      <c r="G602" s="124"/>
      <c r="L602" s="22"/>
      <c r="O602" s="22"/>
      <c r="P602" s="22"/>
      <c r="Q602" s="22"/>
    </row>
    <row r="603" spans="7:17">
      <c r="G603" s="124"/>
      <c r="L603" s="22"/>
      <c r="O603" s="22"/>
      <c r="P603" s="22"/>
      <c r="Q603" s="22"/>
    </row>
    <row r="604" spans="7:17">
      <c r="G604" s="124"/>
      <c r="L604" s="22"/>
      <c r="O604" s="22"/>
      <c r="P604" s="22"/>
      <c r="Q604" s="22"/>
    </row>
    <row r="605" spans="7:17">
      <c r="G605" s="124"/>
      <c r="L605" s="22"/>
      <c r="O605" s="22"/>
      <c r="P605" s="22"/>
      <c r="Q605" s="22"/>
    </row>
    <row r="606" spans="7:17">
      <c r="G606" s="124"/>
      <c r="L606" s="22"/>
      <c r="O606" s="22"/>
      <c r="P606" s="22"/>
      <c r="Q606" s="22"/>
    </row>
    <row r="607" spans="7:17">
      <c r="G607" s="124"/>
      <c r="L607" s="22"/>
      <c r="O607" s="22"/>
      <c r="P607" s="22"/>
      <c r="Q607" s="22"/>
    </row>
    <row r="608" spans="7:17">
      <c r="G608" s="124"/>
      <c r="L608" s="22"/>
      <c r="O608" s="22"/>
      <c r="P608" s="22"/>
      <c r="Q608" s="22"/>
    </row>
    <row r="609" spans="7:17">
      <c r="G609" s="124"/>
      <c r="L609" s="22"/>
      <c r="O609" s="22"/>
      <c r="P609" s="22"/>
      <c r="Q609" s="22"/>
    </row>
    <row r="610" spans="7:17">
      <c r="G610" s="124"/>
      <c r="L610" s="22"/>
      <c r="O610" s="22"/>
      <c r="P610" s="22"/>
      <c r="Q610" s="22"/>
    </row>
    <row r="611" spans="7:17">
      <c r="G611" s="124"/>
      <c r="L611" s="22"/>
      <c r="O611" s="22"/>
      <c r="P611" s="22"/>
      <c r="Q611" s="22"/>
    </row>
    <row r="612" spans="7:17">
      <c r="G612" s="124"/>
      <c r="L612" s="22"/>
      <c r="O612" s="22"/>
      <c r="P612" s="22"/>
      <c r="Q612" s="22"/>
    </row>
    <row r="613" spans="7:17">
      <c r="G613" s="124"/>
      <c r="L613" s="22"/>
      <c r="O613" s="22"/>
      <c r="P613" s="22"/>
      <c r="Q613" s="22"/>
    </row>
    <row r="614" spans="7:17">
      <c r="G614" s="124"/>
      <c r="L614" s="22"/>
      <c r="O614" s="22"/>
      <c r="P614" s="22"/>
      <c r="Q614" s="22"/>
    </row>
    <row r="615" spans="7:17">
      <c r="G615" s="124"/>
      <c r="L615" s="22"/>
      <c r="O615" s="22"/>
      <c r="P615" s="22"/>
      <c r="Q615" s="22"/>
    </row>
    <row r="616" spans="7:17">
      <c r="G616" s="124"/>
      <c r="L616" s="22"/>
      <c r="O616" s="22"/>
      <c r="P616" s="22"/>
      <c r="Q616" s="22"/>
    </row>
    <row r="617" spans="7:17">
      <c r="G617" s="124"/>
      <c r="L617" s="22"/>
      <c r="O617" s="22"/>
      <c r="P617" s="22"/>
      <c r="Q617" s="22"/>
    </row>
    <row r="618" spans="7:17">
      <c r="G618" s="124"/>
      <c r="L618" s="22"/>
      <c r="O618" s="22"/>
      <c r="P618" s="22"/>
      <c r="Q618" s="22"/>
    </row>
    <row r="619" spans="7:17">
      <c r="G619" s="124"/>
      <c r="L619" s="22"/>
      <c r="O619" s="22"/>
      <c r="P619" s="22"/>
      <c r="Q619" s="22"/>
    </row>
    <row r="620" spans="7:17">
      <c r="G620" s="124"/>
      <c r="L620" s="22"/>
      <c r="O620" s="22"/>
      <c r="P620" s="22"/>
      <c r="Q620" s="22"/>
    </row>
    <row r="621" spans="7:17">
      <c r="G621" s="124"/>
      <c r="L621" s="22"/>
      <c r="O621" s="22"/>
      <c r="P621" s="22"/>
      <c r="Q621" s="22"/>
    </row>
    <row r="622" spans="7:17">
      <c r="G622" s="124"/>
      <c r="L622" s="22"/>
      <c r="O622" s="22"/>
      <c r="P622" s="22"/>
      <c r="Q622" s="22"/>
    </row>
    <row r="623" spans="7:17">
      <c r="G623" s="124"/>
      <c r="L623" s="22"/>
      <c r="O623" s="22"/>
      <c r="P623" s="22"/>
      <c r="Q623" s="22"/>
    </row>
    <row r="624" spans="7:17">
      <c r="G624" s="124"/>
      <c r="L624" s="22"/>
      <c r="O624" s="22"/>
      <c r="P624" s="22"/>
      <c r="Q624" s="22"/>
    </row>
    <row r="625" spans="7:17">
      <c r="G625" s="124"/>
      <c r="L625" s="22"/>
      <c r="O625" s="22"/>
      <c r="P625" s="22"/>
      <c r="Q625" s="22"/>
    </row>
    <row r="626" spans="7:17">
      <c r="G626" s="124"/>
      <c r="L626" s="22"/>
      <c r="O626" s="22"/>
      <c r="P626" s="22"/>
      <c r="Q626" s="22"/>
    </row>
    <row r="627" spans="7:17">
      <c r="G627" s="124"/>
      <c r="L627" s="22"/>
      <c r="O627" s="22"/>
      <c r="P627" s="22"/>
      <c r="Q627" s="22"/>
    </row>
    <row r="628" spans="7:17">
      <c r="G628" s="124"/>
      <c r="L628" s="22"/>
      <c r="O628" s="22"/>
      <c r="P628" s="22"/>
      <c r="Q628" s="22"/>
    </row>
    <row r="629" spans="7:17">
      <c r="G629" s="124"/>
      <c r="L629" s="22"/>
      <c r="O629" s="22"/>
      <c r="P629" s="22"/>
      <c r="Q629" s="22"/>
    </row>
    <row r="630" spans="7:17">
      <c r="G630" s="124"/>
      <c r="L630" s="22"/>
      <c r="O630" s="22"/>
      <c r="P630" s="22"/>
      <c r="Q630" s="22"/>
    </row>
    <row r="631" spans="7:17">
      <c r="G631" s="124"/>
      <c r="L631" s="22"/>
      <c r="O631" s="22"/>
      <c r="P631" s="22"/>
      <c r="Q631" s="22"/>
    </row>
    <row r="632" spans="7:17">
      <c r="G632" s="124"/>
      <c r="L632" s="22"/>
      <c r="O632" s="22"/>
      <c r="P632" s="22"/>
      <c r="Q632" s="22"/>
    </row>
    <row r="633" spans="7:17">
      <c r="G633" s="124"/>
      <c r="L633" s="22"/>
      <c r="O633" s="22"/>
      <c r="P633" s="22"/>
      <c r="Q633" s="22"/>
    </row>
    <row r="634" spans="7:17">
      <c r="G634" s="124"/>
      <c r="L634" s="22"/>
      <c r="O634" s="22"/>
      <c r="P634" s="22"/>
      <c r="Q634" s="22"/>
    </row>
    <row r="635" spans="7:17">
      <c r="G635" s="124"/>
      <c r="L635" s="22"/>
      <c r="O635" s="22"/>
      <c r="P635" s="22"/>
      <c r="Q635" s="22"/>
    </row>
    <row r="636" spans="7:17">
      <c r="G636" s="124"/>
      <c r="L636" s="22"/>
      <c r="O636" s="22"/>
      <c r="P636" s="22"/>
      <c r="Q636" s="22"/>
    </row>
    <row r="637" spans="7:17">
      <c r="G637" s="124"/>
      <c r="L637" s="22"/>
      <c r="O637" s="22"/>
      <c r="P637" s="22"/>
      <c r="Q637" s="22"/>
    </row>
    <row r="638" spans="7:17">
      <c r="G638" s="124"/>
      <c r="L638" s="22"/>
      <c r="O638" s="22"/>
      <c r="P638" s="22"/>
      <c r="Q638" s="22"/>
    </row>
    <row r="639" spans="7:17">
      <c r="G639" s="124"/>
      <c r="L639" s="22"/>
      <c r="O639" s="22"/>
      <c r="P639" s="22"/>
      <c r="Q639" s="22"/>
    </row>
    <row r="640" spans="7:17">
      <c r="G640" s="124"/>
      <c r="L640" s="22"/>
      <c r="O640" s="22"/>
      <c r="P640" s="22"/>
      <c r="Q640" s="22"/>
    </row>
    <row r="641" spans="7:17">
      <c r="G641" s="124"/>
      <c r="L641" s="22"/>
      <c r="O641" s="22"/>
      <c r="P641" s="22"/>
      <c r="Q641" s="22"/>
    </row>
    <row r="642" spans="7:17">
      <c r="G642" s="124"/>
      <c r="L642" s="22"/>
      <c r="O642" s="22"/>
      <c r="P642" s="22"/>
      <c r="Q642" s="22"/>
    </row>
    <row r="643" spans="7:17">
      <c r="G643" s="124"/>
      <c r="L643" s="22"/>
      <c r="O643" s="22"/>
      <c r="P643" s="22"/>
      <c r="Q643" s="22"/>
    </row>
    <row r="644" spans="7:17">
      <c r="G644" s="124"/>
      <c r="L644" s="22"/>
      <c r="O644" s="22"/>
      <c r="P644" s="22"/>
      <c r="Q644" s="22"/>
    </row>
    <row r="645" spans="7:17">
      <c r="G645" s="124"/>
      <c r="L645" s="22"/>
      <c r="O645" s="22"/>
      <c r="P645" s="22"/>
      <c r="Q645" s="22"/>
    </row>
    <row r="646" spans="7:17">
      <c r="G646" s="124"/>
      <c r="L646" s="22"/>
      <c r="O646" s="22"/>
      <c r="P646" s="22"/>
      <c r="Q646" s="22"/>
    </row>
    <row r="647" spans="7:17">
      <c r="G647" s="124"/>
      <c r="L647" s="22"/>
      <c r="O647" s="22"/>
      <c r="P647" s="22"/>
      <c r="Q647" s="22"/>
    </row>
    <row r="648" spans="7:17">
      <c r="G648" s="124"/>
      <c r="L648" s="22"/>
      <c r="O648" s="22"/>
      <c r="P648" s="22"/>
      <c r="Q648" s="22"/>
    </row>
    <row r="649" spans="7:17">
      <c r="G649" s="124"/>
      <c r="L649" s="22"/>
      <c r="O649" s="22"/>
      <c r="P649" s="22"/>
      <c r="Q649" s="22"/>
    </row>
    <row r="650" spans="7:17">
      <c r="G650" s="124"/>
      <c r="L650" s="22"/>
      <c r="O650" s="22"/>
      <c r="P650" s="22"/>
      <c r="Q650" s="22"/>
    </row>
    <row r="651" spans="7:17">
      <c r="G651" s="124"/>
      <c r="L651" s="22"/>
      <c r="O651" s="22"/>
      <c r="P651" s="22"/>
      <c r="Q651" s="22"/>
    </row>
    <row r="652" spans="7:17">
      <c r="G652" s="124"/>
      <c r="L652" s="22"/>
      <c r="O652" s="22"/>
      <c r="P652" s="22"/>
      <c r="Q652" s="22"/>
    </row>
    <row r="653" spans="7:17">
      <c r="G653" s="124"/>
      <c r="L653" s="22"/>
      <c r="O653" s="22"/>
      <c r="P653" s="22"/>
      <c r="Q653" s="22"/>
    </row>
    <row r="654" spans="7:17">
      <c r="G654" s="124"/>
      <c r="L654" s="22"/>
      <c r="O654" s="22"/>
      <c r="P654" s="22"/>
      <c r="Q654" s="22"/>
    </row>
    <row r="655" spans="7:17">
      <c r="G655" s="124"/>
      <c r="L655" s="22"/>
      <c r="O655" s="22"/>
      <c r="P655" s="22"/>
      <c r="Q655" s="22"/>
    </row>
    <row r="656" spans="7:17">
      <c r="G656" s="124"/>
      <c r="L656" s="22"/>
      <c r="O656" s="22"/>
      <c r="P656" s="22"/>
      <c r="Q656" s="22"/>
    </row>
    <row r="657" spans="7:17">
      <c r="G657" s="124"/>
      <c r="L657" s="22"/>
      <c r="O657" s="22"/>
      <c r="P657" s="22"/>
      <c r="Q657" s="22"/>
    </row>
    <row r="658" spans="7:17">
      <c r="G658" s="124"/>
      <c r="L658" s="22"/>
      <c r="O658" s="22"/>
      <c r="P658" s="22"/>
      <c r="Q658" s="22"/>
    </row>
    <row r="659" spans="7:17">
      <c r="G659" s="124"/>
      <c r="L659" s="22"/>
      <c r="O659" s="22"/>
      <c r="P659" s="22"/>
      <c r="Q659" s="22"/>
    </row>
    <row r="660" spans="7:17">
      <c r="G660" s="124"/>
      <c r="L660" s="22"/>
      <c r="O660" s="22"/>
      <c r="P660" s="22"/>
      <c r="Q660" s="22"/>
    </row>
    <row r="661" spans="7:17">
      <c r="G661" s="124"/>
      <c r="L661" s="22"/>
      <c r="O661" s="22"/>
      <c r="P661" s="22"/>
      <c r="Q661" s="22"/>
    </row>
    <row r="662" spans="7:17">
      <c r="G662" s="124"/>
      <c r="L662" s="22"/>
      <c r="O662" s="22"/>
      <c r="P662" s="22"/>
      <c r="Q662" s="22"/>
    </row>
    <row r="663" spans="7:17">
      <c r="G663" s="124"/>
      <c r="L663" s="22"/>
      <c r="O663" s="22"/>
      <c r="P663" s="22"/>
      <c r="Q663" s="22"/>
    </row>
    <row r="664" spans="7:17">
      <c r="G664" s="124"/>
      <c r="L664" s="22"/>
      <c r="O664" s="22"/>
      <c r="P664" s="22"/>
      <c r="Q664" s="22"/>
    </row>
    <row r="665" spans="7:17">
      <c r="G665" s="124"/>
      <c r="L665" s="22"/>
      <c r="O665" s="22"/>
      <c r="P665" s="22"/>
      <c r="Q665" s="22"/>
    </row>
    <row r="666" spans="7:17">
      <c r="G666" s="124"/>
      <c r="L666" s="22"/>
      <c r="O666" s="22"/>
      <c r="P666" s="22"/>
      <c r="Q666" s="22"/>
    </row>
    <row r="667" spans="7:17">
      <c r="G667" s="124"/>
      <c r="L667" s="22"/>
      <c r="O667" s="22"/>
      <c r="P667" s="22"/>
      <c r="Q667" s="22"/>
    </row>
    <row r="668" spans="7:17">
      <c r="G668" s="124"/>
      <c r="L668" s="22"/>
      <c r="O668" s="22"/>
      <c r="P668" s="22"/>
      <c r="Q668" s="22"/>
    </row>
    <row r="669" spans="7:17">
      <c r="G669" s="124"/>
      <c r="L669" s="22"/>
      <c r="O669" s="22"/>
      <c r="P669" s="22"/>
      <c r="Q669" s="22"/>
    </row>
    <row r="670" spans="7:17">
      <c r="G670" s="124"/>
      <c r="L670" s="22"/>
      <c r="O670" s="22"/>
      <c r="P670" s="22"/>
      <c r="Q670" s="22"/>
    </row>
    <row r="671" spans="7:17">
      <c r="G671" s="124"/>
      <c r="L671" s="22"/>
      <c r="O671" s="22"/>
      <c r="P671" s="22"/>
      <c r="Q671" s="22"/>
    </row>
    <row r="672" spans="7:17">
      <c r="G672" s="124"/>
      <c r="L672" s="22"/>
      <c r="O672" s="22"/>
      <c r="P672" s="22"/>
      <c r="Q672" s="22"/>
    </row>
    <row r="673" spans="7:17">
      <c r="G673" s="124"/>
      <c r="L673" s="22"/>
      <c r="O673" s="22"/>
      <c r="P673" s="22"/>
      <c r="Q673" s="22"/>
    </row>
    <row r="674" spans="7:17">
      <c r="G674" s="124"/>
      <c r="L674" s="22"/>
      <c r="O674" s="22"/>
      <c r="P674" s="22"/>
      <c r="Q674" s="22"/>
    </row>
    <row r="675" spans="7:17">
      <c r="G675" s="124"/>
      <c r="L675" s="22"/>
      <c r="O675" s="22"/>
      <c r="P675" s="22"/>
      <c r="Q675" s="22"/>
    </row>
    <row r="676" spans="7:17">
      <c r="G676" s="124"/>
      <c r="L676" s="22"/>
      <c r="O676" s="22"/>
      <c r="P676" s="22"/>
      <c r="Q676" s="22"/>
    </row>
    <row r="677" spans="7:17">
      <c r="G677" s="124"/>
      <c r="L677" s="22"/>
      <c r="O677" s="22"/>
      <c r="P677" s="22"/>
      <c r="Q677" s="22"/>
    </row>
    <row r="678" spans="7:17">
      <c r="G678" s="124"/>
      <c r="L678" s="22"/>
      <c r="O678" s="22"/>
      <c r="P678" s="22"/>
      <c r="Q678" s="22"/>
    </row>
    <row r="679" spans="7:17">
      <c r="G679" s="124"/>
      <c r="L679" s="22"/>
      <c r="O679" s="22"/>
      <c r="P679" s="22"/>
      <c r="Q679" s="22"/>
    </row>
    <row r="680" spans="7:17">
      <c r="G680" s="124"/>
      <c r="L680" s="22"/>
      <c r="O680" s="22"/>
      <c r="P680" s="22"/>
      <c r="Q680" s="22"/>
    </row>
    <row r="681" spans="7:17">
      <c r="G681" s="124"/>
      <c r="L681" s="22"/>
      <c r="O681" s="22"/>
      <c r="P681" s="22"/>
      <c r="Q681" s="22"/>
    </row>
    <row r="682" spans="7:17">
      <c r="G682" s="124"/>
      <c r="L682" s="22"/>
      <c r="O682" s="22"/>
      <c r="P682" s="22"/>
      <c r="Q682" s="22"/>
    </row>
    <row r="683" spans="7:17">
      <c r="G683" s="124"/>
      <c r="L683" s="22"/>
      <c r="O683" s="22"/>
      <c r="P683" s="22"/>
      <c r="Q683" s="22"/>
    </row>
    <row r="684" spans="7:17">
      <c r="G684" s="124"/>
      <c r="L684" s="22"/>
      <c r="O684" s="22"/>
      <c r="P684" s="22"/>
      <c r="Q684" s="22"/>
    </row>
    <row r="685" spans="7:17">
      <c r="G685" s="124"/>
      <c r="L685" s="22"/>
      <c r="O685" s="22"/>
      <c r="P685" s="22"/>
      <c r="Q685" s="22"/>
    </row>
    <row r="686" spans="7:17">
      <c r="G686" s="124"/>
      <c r="L686" s="22"/>
      <c r="O686" s="22"/>
      <c r="P686" s="22"/>
      <c r="Q686" s="22"/>
    </row>
    <row r="687" spans="7:17">
      <c r="G687" s="124"/>
      <c r="L687" s="22"/>
      <c r="O687" s="22"/>
      <c r="P687" s="22"/>
      <c r="Q687" s="22"/>
    </row>
    <row r="688" spans="7:17">
      <c r="G688" s="124"/>
      <c r="L688" s="22"/>
      <c r="O688" s="22"/>
      <c r="P688" s="22"/>
      <c r="Q688" s="22"/>
    </row>
    <row r="689" spans="7:17">
      <c r="G689" s="124"/>
      <c r="L689" s="22"/>
      <c r="O689" s="22"/>
      <c r="P689" s="22"/>
      <c r="Q689" s="22"/>
    </row>
    <row r="690" spans="7:17">
      <c r="G690" s="124"/>
      <c r="L690" s="22"/>
      <c r="O690" s="22"/>
      <c r="P690" s="22"/>
      <c r="Q690" s="22"/>
    </row>
    <row r="691" spans="7:17">
      <c r="G691" s="124"/>
      <c r="L691" s="22"/>
      <c r="O691" s="22"/>
      <c r="P691" s="22"/>
      <c r="Q691" s="22"/>
    </row>
    <row r="692" spans="7:17">
      <c r="G692" s="124"/>
      <c r="L692" s="22"/>
      <c r="O692" s="22"/>
      <c r="P692" s="22"/>
      <c r="Q692" s="22"/>
    </row>
    <row r="693" spans="7:17">
      <c r="G693" s="124"/>
      <c r="L693" s="22"/>
      <c r="O693" s="22"/>
      <c r="P693" s="22"/>
      <c r="Q693" s="22"/>
    </row>
    <row r="694" spans="7:17">
      <c r="G694" s="124"/>
      <c r="L694" s="22"/>
      <c r="O694" s="22"/>
      <c r="P694" s="22"/>
      <c r="Q694" s="22"/>
    </row>
    <row r="695" spans="7:17">
      <c r="G695" s="124"/>
      <c r="L695" s="22"/>
      <c r="O695" s="22"/>
      <c r="P695" s="22"/>
      <c r="Q695" s="22"/>
    </row>
    <row r="696" spans="7:17">
      <c r="G696" s="124"/>
      <c r="L696" s="22"/>
      <c r="O696" s="22"/>
      <c r="P696" s="22"/>
      <c r="Q696" s="22"/>
    </row>
    <row r="697" spans="7:17">
      <c r="G697" s="124"/>
      <c r="L697" s="22"/>
      <c r="O697" s="22"/>
      <c r="P697" s="22"/>
      <c r="Q697" s="22"/>
    </row>
    <row r="698" spans="7:17">
      <c r="G698" s="124"/>
      <c r="L698" s="22"/>
      <c r="O698" s="22"/>
      <c r="P698" s="22"/>
      <c r="Q698" s="22"/>
    </row>
    <row r="699" spans="7:17">
      <c r="G699" s="124"/>
      <c r="L699" s="22"/>
      <c r="O699" s="22"/>
      <c r="P699" s="22"/>
      <c r="Q699" s="22"/>
    </row>
    <row r="700" spans="7:17">
      <c r="G700" s="124"/>
      <c r="L700" s="22"/>
      <c r="O700" s="22"/>
      <c r="P700" s="22"/>
      <c r="Q700" s="22"/>
    </row>
    <row r="701" spans="7:17">
      <c r="G701" s="124"/>
      <c r="L701" s="22"/>
      <c r="O701" s="22"/>
      <c r="P701" s="22"/>
      <c r="Q701" s="22"/>
    </row>
    <row r="702" spans="7:17">
      <c r="G702" s="124"/>
      <c r="L702" s="22"/>
      <c r="O702" s="22"/>
      <c r="P702" s="22"/>
      <c r="Q702" s="22"/>
    </row>
    <row r="703" spans="7:17">
      <c r="G703" s="124"/>
      <c r="L703" s="22"/>
      <c r="O703" s="22"/>
      <c r="P703" s="22"/>
      <c r="Q703" s="22"/>
    </row>
    <row r="704" spans="7:17">
      <c r="G704" s="124"/>
      <c r="L704" s="22"/>
      <c r="O704" s="22"/>
      <c r="P704" s="22"/>
      <c r="Q704" s="22"/>
    </row>
    <row r="705" spans="7:17">
      <c r="G705" s="124"/>
      <c r="L705" s="22"/>
      <c r="O705" s="22"/>
      <c r="P705" s="22"/>
      <c r="Q705" s="22"/>
    </row>
    <row r="706" spans="7:17">
      <c r="G706" s="124"/>
      <c r="L706" s="22"/>
      <c r="O706" s="22"/>
      <c r="P706" s="22"/>
      <c r="Q706" s="22"/>
    </row>
    <row r="707" spans="7:17">
      <c r="G707" s="124"/>
      <c r="L707" s="22"/>
      <c r="O707" s="22"/>
      <c r="P707" s="22"/>
      <c r="Q707" s="22"/>
    </row>
    <row r="708" spans="7:17">
      <c r="G708" s="124"/>
      <c r="L708" s="22"/>
      <c r="O708" s="22"/>
      <c r="P708" s="22"/>
      <c r="Q708" s="22"/>
    </row>
    <row r="709" spans="7:17">
      <c r="G709" s="124"/>
      <c r="L709" s="22"/>
      <c r="O709" s="22"/>
      <c r="P709" s="22"/>
      <c r="Q709" s="22"/>
    </row>
    <row r="710" spans="7:17">
      <c r="G710" s="124"/>
      <c r="L710" s="22"/>
      <c r="O710" s="22"/>
      <c r="P710" s="22"/>
      <c r="Q710" s="22"/>
    </row>
    <row r="711" spans="7:17">
      <c r="G711" s="124"/>
      <c r="L711" s="22"/>
      <c r="O711" s="22"/>
      <c r="P711" s="22"/>
      <c r="Q711" s="22"/>
    </row>
    <row r="712" spans="7:17">
      <c r="G712" s="124"/>
      <c r="L712" s="22"/>
      <c r="O712" s="22"/>
      <c r="P712" s="22"/>
      <c r="Q712" s="22"/>
    </row>
    <row r="713" spans="7:17">
      <c r="G713" s="124"/>
      <c r="L713" s="22"/>
      <c r="O713" s="22"/>
      <c r="P713" s="22"/>
      <c r="Q713" s="22"/>
    </row>
    <row r="714" spans="7:17">
      <c r="G714" s="124"/>
      <c r="L714" s="22"/>
      <c r="O714" s="22"/>
      <c r="P714" s="22"/>
      <c r="Q714" s="22"/>
    </row>
    <row r="715" spans="7:17">
      <c r="G715" s="124"/>
      <c r="L715" s="22"/>
      <c r="O715" s="22"/>
      <c r="P715" s="22"/>
      <c r="Q715" s="22"/>
    </row>
    <row r="716" spans="7:17">
      <c r="G716" s="124"/>
      <c r="L716" s="22"/>
      <c r="O716" s="22"/>
      <c r="P716" s="22"/>
      <c r="Q716" s="22"/>
    </row>
    <row r="717" spans="7:17">
      <c r="G717" s="124"/>
      <c r="L717" s="22"/>
      <c r="O717" s="22"/>
      <c r="P717" s="22"/>
      <c r="Q717" s="22"/>
    </row>
    <row r="718" spans="7:17">
      <c r="G718" s="124"/>
      <c r="L718" s="22"/>
      <c r="O718" s="22"/>
      <c r="P718" s="22"/>
      <c r="Q718" s="22"/>
    </row>
    <row r="719" spans="7:17">
      <c r="G719" s="124"/>
      <c r="L719" s="22"/>
      <c r="O719" s="22"/>
      <c r="P719" s="22"/>
      <c r="Q719" s="22"/>
    </row>
    <row r="720" spans="7:17">
      <c r="G720" s="124"/>
      <c r="L720" s="22"/>
      <c r="O720" s="22"/>
      <c r="P720" s="22"/>
      <c r="Q720" s="22"/>
    </row>
    <row r="721" spans="7:17">
      <c r="G721" s="124"/>
      <c r="L721" s="22"/>
      <c r="O721" s="22"/>
      <c r="P721" s="22"/>
      <c r="Q721" s="22"/>
    </row>
    <row r="722" spans="7:17">
      <c r="G722" s="124"/>
      <c r="L722" s="22"/>
      <c r="O722" s="22"/>
      <c r="P722" s="22"/>
      <c r="Q722" s="22"/>
    </row>
    <row r="723" spans="7:17">
      <c r="G723" s="124"/>
      <c r="L723" s="22"/>
      <c r="O723" s="22"/>
      <c r="P723" s="22"/>
      <c r="Q723" s="22"/>
    </row>
    <row r="724" spans="7:17">
      <c r="G724" s="124"/>
      <c r="L724" s="22"/>
      <c r="O724" s="22"/>
      <c r="P724" s="22"/>
      <c r="Q724" s="22"/>
    </row>
    <row r="725" spans="7:17">
      <c r="G725" s="124"/>
      <c r="L725" s="22"/>
      <c r="O725" s="22"/>
      <c r="P725" s="22"/>
      <c r="Q725" s="22"/>
    </row>
    <row r="726" spans="7:17">
      <c r="G726" s="124"/>
      <c r="L726" s="22"/>
      <c r="O726" s="22"/>
      <c r="P726" s="22"/>
      <c r="Q726" s="22"/>
    </row>
    <row r="727" spans="7:17">
      <c r="G727" s="124"/>
      <c r="L727" s="22"/>
      <c r="O727" s="22"/>
      <c r="P727" s="22"/>
      <c r="Q727" s="22"/>
    </row>
    <row r="728" spans="7:17">
      <c r="G728" s="124"/>
      <c r="L728" s="22"/>
      <c r="O728" s="22"/>
      <c r="P728" s="22"/>
      <c r="Q728" s="22"/>
    </row>
    <row r="729" spans="7:17">
      <c r="G729" s="124"/>
      <c r="L729" s="22"/>
      <c r="O729" s="22"/>
      <c r="P729" s="22"/>
      <c r="Q729" s="22"/>
    </row>
    <row r="730" spans="7:17">
      <c r="G730" s="124"/>
      <c r="L730" s="22"/>
      <c r="O730" s="22"/>
      <c r="P730" s="22"/>
      <c r="Q730" s="22"/>
    </row>
    <row r="731" spans="7:17">
      <c r="G731" s="124"/>
      <c r="L731" s="22"/>
      <c r="O731" s="22"/>
      <c r="P731" s="22"/>
      <c r="Q731" s="22"/>
    </row>
    <row r="732" spans="7:17">
      <c r="G732" s="124"/>
      <c r="L732" s="22"/>
      <c r="O732" s="22"/>
      <c r="P732" s="22"/>
      <c r="Q732" s="22"/>
    </row>
    <row r="733" spans="7:17">
      <c r="G733" s="124"/>
      <c r="L733" s="22"/>
      <c r="O733" s="22"/>
      <c r="P733" s="22"/>
      <c r="Q733" s="22"/>
    </row>
    <row r="734" spans="7:17">
      <c r="G734" s="124"/>
      <c r="L734" s="22"/>
      <c r="O734" s="22"/>
      <c r="P734" s="22"/>
      <c r="Q734" s="22"/>
    </row>
    <row r="735" spans="7:17">
      <c r="G735" s="124"/>
      <c r="L735" s="22"/>
      <c r="O735" s="22"/>
      <c r="P735" s="22"/>
      <c r="Q735" s="22"/>
    </row>
    <row r="736" spans="7:17">
      <c r="G736" s="124"/>
      <c r="L736" s="22"/>
      <c r="O736" s="22"/>
      <c r="P736" s="22"/>
      <c r="Q736" s="22"/>
    </row>
    <row r="737" spans="7:17">
      <c r="G737" s="124"/>
      <c r="L737" s="22"/>
      <c r="O737" s="22"/>
      <c r="P737" s="22"/>
      <c r="Q737" s="22"/>
    </row>
    <row r="738" spans="7:17">
      <c r="G738" s="124"/>
      <c r="L738" s="22"/>
      <c r="O738" s="22"/>
      <c r="P738" s="22"/>
      <c r="Q738" s="22"/>
    </row>
    <row r="739" spans="7:17">
      <c r="G739" s="124"/>
      <c r="L739" s="22"/>
      <c r="O739" s="22"/>
      <c r="P739" s="22"/>
      <c r="Q739" s="22"/>
    </row>
    <row r="740" spans="7:17">
      <c r="G740" s="124"/>
      <c r="L740" s="22"/>
      <c r="O740" s="22"/>
      <c r="P740" s="22"/>
      <c r="Q740" s="22"/>
    </row>
    <row r="741" spans="7:17">
      <c r="G741" s="124"/>
      <c r="L741" s="22"/>
      <c r="O741" s="22"/>
      <c r="P741" s="22"/>
      <c r="Q741" s="22"/>
    </row>
    <row r="742" spans="7:17">
      <c r="G742" s="124"/>
      <c r="L742" s="22"/>
      <c r="O742" s="22"/>
      <c r="P742" s="22"/>
      <c r="Q742" s="22"/>
    </row>
    <row r="743" spans="7:17">
      <c r="G743" s="124"/>
      <c r="L743" s="22"/>
      <c r="O743" s="22"/>
      <c r="P743" s="22"/>
      <c r="Q743" s="22"/>
    </row>
    <row r="744" spans="7:17">
      <c r="G744" s="124"/>
      <c r="L744" s="22"/>
      <c r="O744" s="22"/>
      <c r="P744" s="22"/>
      <c r="Q744" s="22"/>
    </row>
    <row r="745" spans="7:17">
      <c r="G745" s="124"/>
      <c r="L745" s="22"/>
      <c r="O745" s="22"/>
      <c r="P745" s="22"/>
      <c r="Q745" s="22"/>
    </row>
    <row r="746" spans="7:17">
      <c r="G746" s="124"/>
      <c r="L746" s="22"/>
      <c r="O746" s="22"/>
      <c r="P746" s="22"/>
      <c r="Q746" s="22"/>
    </row>
    <row r="747" spans="7:17">
      <c r="G747" s="124"/>
      <c r="L747" s="22"/>
      <c r="O747" s="22"/>
      <c r="P747" s="22"/>
      <c r="Q747" s="22"/>
    </row>
    <row r="748" spans="7:17">
      <c r="G748" s="124"/>
      <c r="L748" s="22"/>
      <c r="O748" s="22"/>
      <c r="P748" s="22"/>
      <c r="Q748" s="22"/>
    </row>
    <row r="749" spans="7:17">
      <c r="G749" s="124"/>
      <c r="L749" s="22"/>
      <c r="O749" s="22"/>
      <c r="P749" s="22"/>
      <c r="Q749" s="22"/>
    </row>
    <row r="750" spans="7:17">
      <c r="G750" s="124"/>
      <c r="L750" s="22"/>
      <c r="O750" s="22"/>
      <c r="P750" s="22"/>
      <c r="Q750" s="22"/>
    </row>
    <row r="751" spans="7:17">
      <c r="G751" s="124"/>
      <c r="L751" s="22"/>
      <c r="O751" s="22"/>
      <c r="P751" s="22"/>
      <c r="Q751" s="22"/>
    </row>
    <row r="752" spans="7:17">
      <c r="G752" s="124"/>
      <c r="L752" s="22"/>
      <c r="O752" s="22"/>
      <c r="P752" s="22"/>
      <c r="Q752" s="22"/>
    </row>
    <row r="753" spans="7:17">
      <c r="G753" s="124"/>
      <c r="L753" s="22"/>
      <c r="O753" s="22"/>
      <c r="P753" s="22"/>
      <c r="Q753" s="22"/>
    </row>
    <row r="754" spans="7:17">
      <c r="G754" s="124"/>
      <c r="L754" s="22"/>
      <c r="O754" s="22"/>
      <c r="P754" s="22"/>
      <c r="Q754" s="22"/>
    </row>
    <row r="755" spans="7:17">
      <c r="G755" s="124"/>
      <c r="L755" s="22"/>
      <c r="O755" s="22"/>
      <c r="P755" s="22"/>
      <c r="Q755" s="22"/>
    </row>
    <row r="756" spans="7:17">
      <c r="G756" s="124"/>
      <c r="L756" s="22"/>
      <c r="O756" s="22"/>
      <c r="P756" s="22"/>
      <c r="Q756" s="22"/>
    </row>
    <row r="757" spans="7:17">
      <c r="G757" s="124"/>
      <c r="L757" s="22"/>
      <c r="O757" s="22"/>
      <c r="P757" s="22"/>
      <c r="Q757" s="22"/>
    </row>
    <row r="758" spans="7:17">
      <c r="G758" s="124"/>
      <c r="L758" s="22"/>
      <c r="O758" s="22"/>
      <c r="P758" s="22"/>
      <c r="Q758" s="22"/>
    </row>
    <row r="759" spans="7:17">
      <c r="G759" s="124"/>
      <c r="L759" s="22"/>
      <c r="O759" s="22"/>
      <c r="P759" s="22"/>
      <c r="Q759" s="22"/>
    </row>
    <row r="760" spans="7:17">
      <c r="G760" s="124"/>
      <c r="L760" s="22"/>
      <c r="O760" s="22"/>
      <c r="P760" s="22"/>
      <c r="Q760" s="22"/>
    </row>
    <row r="761" spans="7:17">
      <c r="G761" s="124"/>
      <c r="L761" s="22"/>
      <c r="O761" s="22"/>
      <c r="P761" s="22"/>
      <c r="Q761" s="22"/>
    </row>
    <row r="762" spans="7:17">
      <c r="G762" s="124"/>
      <c r="L762" s="22"/>
      <c r="O762" s="22"/>
      <c r="P762" s="22"/>
      <c r="Q762" s="22"/>
    </row>
    <row r="763" spans="7:17">
      <c r="G763" s="124"/>
      <c r="L763" s="22"/>
      <c r="O763" s="22"/>
      <c r="P763" s="22"/>
      <c r="Q763" s="22"/>
    </row>
    <row r="764" spans="7:17">
      <c r="G764" s="124"/>
      <c r="L764" s="22"/>
      <c r="O764" s="22"/>
      <c r="P764" s="22"/>
      <c r="Q764" s="22"/>
    </row>
    <row r="765" spans="7:17">
      <c r="G765" s="124"/>
      <c r="L765" s="22"/>
      <c r="O765" s="22"/>
      <c r="P765" s="22"/>
      <c r="Q765" s="22"/>
    </row>
    <row r="766" spans="7:17">
      <c r="G766" s="124"/>
      <c r="L766" s="22"/>
      <c r="O766" s="22"/>
      <c r="P766" s="22"/>
      <c r="Q766" s="22"/>
    </row>
    <row r="767" spans="7:17">
      <c r="G767" s="124"/>
      <c r="L767" s="22"/>
      <c r="O767" s="22"/>
      <c r="P767" s="22"/>
      <c r="Q767" s="22"/>
    </row>
    <row r="768" spans="7:17">
      <c r="G768" s="124"/>
      <c r="L768" s="22"/>
      <c r="O768" s="22"/>
      <c r="P768" s="22"/>
      <c r="Q768" s="22"/>
    </row>
    <row r="769" spans="7:17">
      <c r="G769" s="124"/>
      <c r="L769" s="22"/>
      <c r="O769" s="22"/>
      <c r="P769" s="22"/>
      <c r="Q769" s="22"/>
    </row>
    <row r="770" spans="7:17">
      <c r="G770" s="124"/>
      <c r="L770" s="22"/>
      <c r="O770" s="22"/>
      <c r="P770" s="22"/>
      <c r="Q770" s="22"/>
    </row>
    <row r="771" spans="7:17">
      <c r="G771" s="124"/>
      <c r="L771" s="22"/>
      <c r="O771" s="22"/>
      <c r="P771" s="22"/>
      <c r="Q771" s="22"/>
    </row>
    <row r="772" spans="7:17">
      <c r="G772" s="124"/>
      <c r="L772" s="22"/>
      <c r="O772" s="22"/>
      <c r="P772" s="22"/>
      <c r="Q772" s="22"/>
    </row>
    <row r="773" spans="7:17">
      <c r="G773" s="124"/>
      <c r="L773" s="22"/>
      <c r="O773" s="22"/>
      <c r="P773" s="22"/>
      <c r="Q773" s="22"/>
    </row>
    <row r="774" spans="7:17">
      <c r="G774" s="124"/>
      <c r="L774" s="22"/>
      <c r="O774" s="22"/>
      <c r="P774" s="22"/>
      <c r="Q774" s="22"/>
    </row>
    <row r="775" spans="7:17">
      <c r="G775" s="124"/>
      <c r="L775" s="22"/>
      <c r="O775" s="22"/>
      <c r="P775" s="22"/>
      <c r="Q775" s="22"/>
    </row>
    <row r="776" spans="7:17">
      <c r="G776" s="124"/>
      <c r="L776" s="22"/>
      <c r="O776" s="22"/>
      <c r="P776" s="22"/>
      <c r="Q776" s="22"/>
    </row>
    <row r="777" spans="7:17">
      <c r="G777" s="124"/>
      <c r="L777" s="22"/>
      <c r="O777" s="22"/>
      <c r="P777" s="22"/>
      <c r="Q777" s="22"/>
    </row>
    <row r="778" spans="7:17">
      <c r="G778" s="124"/>
      <c r="L778" s="22"/>
      <c r="O778" s="22"/>
      <c r="P778" s="22"/>
      <c r="Q778" s="22"/>
    </row>
    <row r="779" spans="7:17">
      <c r="G779" s="124"/>
      <c r="L779" s="22"/>
      <c r="O779" s="22"/>
      <c r="P779" s="22"/>
      <c r="Q779" s="22"/>
    </row>
    <row r="780" spans="7:17">
      <c r="G780" s="124"/>
      <c r="L780" s="22"/>
      <c r="O780" s="22"/>
      <c r="P780" s="22"/>
      <c r="Q780" s="22"/>
    </row>
    <row r="781" spans="7:17">
      <c r="G781" s="124"/>
      <c r="L781" s="22"/>
      <c r="O781" s="22"/>
      <c r="P781" s="22"/>
      <c r="Q781" s="22"/>
    </row>
    <row r="782" spans="7:17">
      <c r="G782" s="124"/>
      <c r="L782" s="22"/>
      <c r="O782" s="22"/>
      <c r="P782" s="22"/>
      <c r="Q782" s="22"/>
    </row>
    <row r="783" spans="7:17">
      <c r="G783" s="124"/>
      <c r="L783" s="22"/>
      <c r="O783" s="22"/>
      <c r="P783" s="22"/>
      <c r="Q783" s="22"/>
    </row>
    <row r="784" spans="7:17">
      <c r="G784" s="124"/>
      <c r="L784" s="22"/>
      <c r="O784" s="22"/>
      <c r="P784" s="22"/>
      <c r="Q784" s="22"/>
    </row>
    <row r="785" spans="7:17">
      <c r="G785" s="124"/>
      <c r="L785" s="22"/>
      <c r="O785" s="22"/>
      <c r="P785" s="22"/>
      <c r="Q785" s="22"/>
    </row>
    <row r="786" spans="7:17">
      <c r="G786" s="124"/>
      <c r="L786" s="22"/>
      <c r="O786" s="22"/>
      <c r="P786" s="22"/>
      <c r="Q786" s="22"/>
    </row>
    <row r="787" spans="7:17">
      <c r="G787" s="124"/>
      <c r="L787" s="22"/>
      <c r="O787" s="22"/>
      <c r="P787" s="22"/>
      <c r="Q787" s="22"/>
    </row>
    <row r="788" spans="7:17">
      <c r="G788" s="124"/>
      <c r="L788" s="22"/>
      <c r="O788" s="22"/>
      <c r="P788" s="22"/>
      <c r="Q788" s="22"/>
    </row>
    <row r="789" spans="7:17">
      <c r="G789" s="124"/>
      <c r="L789" s="22"/>
      <c r="O789" s="22"/>
      <c r="P789" s="22"/>
      <c r="Q789" s="22"/>
    </row>
    <row r="790" spans="7:17">
      <c r="G790" s="124"/>
      <c r="L790" s="22"/>
      <c r="O790" s="22"/>
      <c r="P790" s="22"/>
      <c r="Q790" s="22"/>
    </row>
    <row r="791" spans="7:17">
      <c r="G791" s="124"/>
      <c r="L791" s="22"/>
      <c r="O791" s="22"/>
      <c r="P791" s="22"/>
      <c r="Q791" s="22"/>
    </row>
    <row r="792" spans="7:17">
      <c r="G792" s="124"/>
      <c r="L792" s="22"/>
      <c r="O792" s="22"/>
      <c r="P792" s="22"/>
      <c r="Q792" s="22"/>
    </row>
    <row r="793" spans="7:17">
      <c r="G793" s="124"/>
      <c r="L793" s="22"/>
      <c r="O793" s="22"/>
      <c r="P793" s="22"/>
      <c r="Q793" s="22"/>
    </row>
    <row r="794" spans="7:17">
      <c r="G794" s="124"/>
      <c r="L794" s="22"/>
      <c r="O794" s="22"/>
      <c r="P794" s="22"/>
      <c r="Q794" s="22"/>
    </row>
    <row r="795" spans="7:17">
      <c r="G795" s="124"/>
      <c r="L795" s="22"/>
      <c r="O795" s="22"/>
      <c r="P795" s="22"/>
      <c r="Q795" s="22"/>
    </row>
    <row r="796" spans="7:17">
      <c r="G796" s="124"/>
      <c r="L796" s="22"/>
      <c r="O796" s="22"/>
      <c r="P796" s="22"/>
      <c r="Q796" s="22"/>
    </row>
    <row r="797" spans="7:17">
      <c r="G797" s="124"/>
      <c r="L797" s="22"/>
      <c r="O797" s="22"/>
      <c r="P797" s="22"/>
      <c r="Q797" s="22"/>
    </row>
    <row r="798" spans="7:17">
      <c r="G798" s="124"/>
      <c r="L798" s="22"/>
      <c r="O798" s="22"/>
      <c r="P798" s="22"/>
      <c r="Q798" s="22"/>
    </row>
    <row r="799" spans="7:17">
      <c r="G799" s="124"/>
      <c r="L799" s="22"/>
      <c r="O799" s="22"/>
      <c r="P799" s="22"/>
      <c r="Q799" s="22"/>
    </row>
    <row r="800" spans="7:17">
      <c r="G800" s="124"/>
      <c r="L800" s="22"/>
      <c r="O800" s="22"/>
      <c r="P800" s="22"/>
      <c r="Q800" s="22"/>
    </row>
    <row r="801" spans="7:17">
      <c r="G801" s="124"/>
      <c r="L801" s="22"/>
      <c r="O801" s="22"/>
      <c r="P801" s="22"/>
      <c r="Q801" s="22"/>
    </row>
    <row r="802" spans="7:17">
      <c r="G802" s="124"/>
      <c r="L802" s="22"/>
      <c r="O802" s="22"/>
      <c r="P802" s="22"/>
      <c r="Q802" s="22"/>
    </row>
    <row r="803" spans="7:17">
      <c r="G803" s="124"/>
      <c r="L803" s="22"/>
      <c r="O803" s="22"/>
      <c r="P803" s="22"/>
      <c r="Q803" s="22"/>
    </row>
    <row r="804" spans="7:17">
      <c r="G804" s="124"/>
      <c r="L804" s="22"/>
      <c r="O804" s="22"/>
      <c r="P804" s="22"/>
      <c r="Q804" s="22"/>
    </row>
    <row r="805" spans="7:17">
      <c r="G805" s="124"/>
      <c r="L805" s="22"/>
      <c r="O805" s="22"/>
      <c r="P805" s="22"/>
      <c r="Q805" s="22"/>
    </row>
    <row r="806" spans="7:17">
      <c r="G806" s="124"/>
      <c r="L806" s="22"/>
      <c r="O806" s="22"/>
      <c r="P806" s="22"/>
      <c r="Q806" s="22"/>
    </row>
    <row r="807" spans="7:17">
      <c r="G807" s="124"/>
      <c r="L807" s="22"/>
      <c r="O807" s="22"/>
      <c r="P807" s="22"/>
      <c r="Q807" s="22"/>
    </row>
    <row r="808" spans="7:17">
      <c r="G808" s="124"/>
      <c r="L808" s="22"/>
      <c r="O808" s="22"/>
      <c r="P808" s="22"/>
      <c r="Q808" s="22"/>
    </row>
    <row r="809" spans="7:17">
      <c r="G809" s="124"/>
      <c r="L809" s="22"/>
      <c r="O809" s="22"/>
      <c r="P809" s="22"/>
      <c r="Q809" s="22"/>
    </row>
    <row r="810" spans="7:17">
      <c r="G810" s="124"/>
      <c r="L810" s="22"/>
      <c r="O810" s="22"/>
      <c r="P810" s="22"/>
      <c r="Q810" s="22"/>
    </row>
    <row r="811" spans="7:17">
      <c r="G811" s="124"/>
      <c r="L811" s="22"/>
      <c r="O811" s="22"/>
      <c r="P811" s="22"/>
      <c r="Q811" s="22"/>
    </row>
    <row r="812" spans="7:17">
      <c r="G812" s="124"/>
      <c r="L812" s="22"/>
      <c r="O812" s="22"/>
      <c r="P812" s="22"/>
      <c r="Q812" s="22"/>
    </row>
    <row r="813" spans="7:17">
      <c r="G813" s="124"/>
      <c r="L813" s="22"/>
      <c r="O813" s="22"/>
      <c r="P813" s="22"/>
      <c r="Q813" s="22"/>
    </row>
    <row r="814" spans="7:17">
      <c r="G814" s="124"/>
      <c r="L814" s="22"/>
      <c r="O814" s="22"/>
      <c r="P814" s="22"/>
      <c r="Q814" s="22"/>
    </row>
    <row r="815" spans="7:17">
      <c r="G815" s="124"/>
      <c r="L815" s="22"/>
      <c r="O815" s="22"/>
      <c r="P815" s="22"/>
      <c r="Q815" s="22"/>
    </row>
    <row r="816" spans="7:17">
      <c r="G816" s="124"/>
      <c r="L816" s="22"/>
      <c r="O816" s="22"/>
      <c r="P816" s="22"/>
      <c r="Q816" s="22"/>
    </row>
    <row r="817" spans="7:17">
      <c r="G817" s="124"/>
      <c r="L817" s="22"/>
      <c r="O817" s="22"/>
      <c r="P817" s="22"/>
      <c r="Q817" s="22"/>
    </row>
    <row r="818" spans="7:17">
      <c r="G818" s="124"/>
      <c r="L818" s="22"/>
      <c r="O818" s="22"/>
      <c r="P818" s="22"/>
      <c r="Q818" s="22"/>
    </row>
    <row r="819" spans="7:17">
      <c r="G819" s="124"/>
      <c r="L819" s="22"/>
      <c r="O819" s="22"/>
      <c r="P819" s="22"/>
      <c r="Q819" s="22"/>
    </row>
    <row r="820" spans="7:17">
      <c r="G820" s="124"/>
      <c r="L820" s="22"/>
      <c r="O820" s="22"/>
      <c r="P820" s="22"/>
      <c r="Q820" s="22"/>
    </row>
    <row r="821" spans="7:17">
      <c r="G821" s="124"/>
      <c r="L821" s="22"/>
      <c r="O821" s="22"/>
      <c r="P821" s="22"/>
      <c r="Q821" s="22"/>
    </row>
    <row r="822" spans="7:17">
      <c r="G822" s="124"/>
      <c r="L822" s="22"/>
      <c r="O822" s="22"/>
      <c r="P822" s="22"/>
      <c r="Q822" s="22"/>
    </row>
    <row r="823" spans="7:17">
      <c r="G823" s="124"/>
      <c r="L823" s="22"/>
      <c r="O823" s="22"/>
      <c r="P823" s="22"/>
      <c r="Q823" s="22"/>
    </row>
    <row r="824" spans="7:17">
      <c r="G824" s="124"/>
      <c r="L824" s="22"/>
      <c r="O824" s="22"/>
      <c r="P824" s="22"/>
      <c r="Q824" s="22"/>
    </row>
    <row r="825" spans="7:17">
      <c r="G825" s="124"/>
      <c r="L825" s="22"/>
      <c r="O825" s="22"/>
      <c r="P825" s="22"/>
      <c r="Q825" s="22"/>
    </row>
    <row r="826" spans="7:17">
      <c r="G826" s="124"/>
      <c r="L826" s="22"/>
      <c r="O826" s="22"/>
      <c r="P826" s="22"/>
      <c r="Q826" s="22"/>
    </row>
    <row r="827" spans="7:17">
      <c r="G827" s="124"/>
      <c r="L827" s="22"/>
      <c r="O827" s="22"/>
      <c r="P827" s="22"/>
      <c r="Q827" s="22"/>
    </row>
    <row r="828" spans="7:17">
      <c r="G828" s="124"/>
      <c r="L828" s="22"/>
      <c r="O828" s="22"/>
      <c r="P828" s="22"/>
      <c r="Q828" s="22"/>
    </row>
    <row r="829" spans="7:17">
      <c r="G829" s="124"/>
      <c r="L829" s="22"/>
      <c r="O829" s="22"/>
      <c r="P829" s="22"/>
      <c r="Q829" s="22"/>
    </row>
    <row r="830" spans="7:17">
      <c r="G830" s="124"/>
      <c r="L830" s="22"/>
      <c r="O830" s="22"/>
      <c r="P830" s="22"/>
      <c r="Q830" s="22"/>
    </row>
    <row r="831" spans="7:17">
      <c r="G831" s="124"/>
      <c r="L831" s="22"/>
      <c r="O831" s="22"/>
      <c r="P831" s="22"/>
      <c r="Q831" s="22"/>
    </row>
    <row r="832" spans="7:17">
      <c r="G832" s="124"/>
      <c r="L832" s="22"/>
      <c r="O832" s="22"/>
      <c r="P832" s="22"/>
      <c r="Q832" s="22"/>
    </row>
    <row r="833" spans="7:17">
      <c r="G833" s="124"/>
      <c r="L833" s="22"/>
      <c r="O833" s="22"/>
      <c r="P833" s="22"/>
      <c r="Q833" s="22"/>
    </row>
    <row r="834" spans="7:17">
      <c r="G834" s="124"/>
      <c r="L834" s="22"/>
      <c r="O834" s="22"/>
      <c r="P834" s="22"/>
      <c r="Q834" s="22"/>
    </row>
    <row r="835" spans="7:17">
      <c r="G835" s="124"/>
      <c r="L835" s="22"/>
      <c r="O835" s="22"/>
      <c r="P835" s="22"/>
      <c r="Q835" s="22"/>
    </row>
    <row r="836" spans="7:17">
      <c r="G836" s="124"/>
      <c r="L836" s="22"/>
      <c r="O836" s="22"/>
      <c r="P836" s="22"/>
      <c r="Q836" s="22"/>
    </row>
    <row r="837" spans="7:17">
      <c r="G837" s="124"/>
      <c r="L837" s="22"/>
      <c r="O837" s="22"/>
      <c r="P837" s="22"/>
      <c r="Q837" s="22"/>
    </row>
    <row r="838" spans="7:17">
      <c r="G838" s="124"/>
      <c r="L838" s="22"/>
      <c r="O838" s="22"/>
      <c r="P838" s="22"/>
      <c r="Q838" s="22"/>
    </row>
    <row r="839" spans="7:17">
      <c r="G839" s="124"/>
      <c r="L839" s="22"/>
      <c r="O839" s="22"/>
      <c r="P839" s="22"/>
      <c r="Q839" s="22"/>
    </row>
    <row r="840" spans="7:17">
      <c r="G840" s="124"/>
      <c r="L840" s="22"/>
      <c r="O840" s="22"/>
      <c r="P840" s="22"/>
      <c r="Q840" s="22"/>
    </row>
    <row r="841" spans="7:17">
      <c r="G841" s="124"/>
      <c r="L841" s="22"/>
      <c r="O841" s="22"/>
      <c r="P841" s="22"/>
      <c r="Q841" s="22"/>
    </row>
    <row r="842" spans="7:17">
      <c r="G842" s="124"/>
      <c r="L842" s="22"/>
      <c r="O842" s="22"/>
      <c r="P842" s="22"/>
      <c r="Q842" s="22"/>
    </row>
    <row r="843" spans="7:17">
      <c r="G843" s="124"/>
      <c r="L843" s="22"/>
      <c r="O843" s="22"/>
      <c r="P843" s="22"/>
      <c r="Q843" s="22"/>
    </row>
    <row r="844" spans="7:17">
      <c r="G844" s="124"/>
      <c r="L844" s="22"/>
      <c r="O844" s="22"/>
      <c r="P844" s="22"/>
      <c r="Q844" s="22"/>
    </row>
    <row r="845" spans="7:17">
      <c r="G845" s="124"/>
      <c r="L845" s="22"/>
      <c r="O845" s="22"/>
      <c r="P845" s="22"/>
      <c r="Q845" s="22"/>
    </row>
    <row r="846" spans="7:17">
      <c r="G846" s="124"/>
      <c r="L846" s="22"/>
      <c r="O846" s="22"/>
      <c r="P846" s="22"/>
      <c r="Q846" s="22"/>
    </row>
    <row r="847" spans="7:17">
      <c r="G847" s="124"/>
      <c r="L847" s="22"/>
      <c r="O847" s="22"/>
      <c r="P847" s="22"/>
      <c r="Q847" s="22"/>
    </row>
    <row r="848" spans="7:17">
      <c r="G848" s="124"/>
      <c r="L848" s="22"/>
      <c r="O848" s="22"/>
      <c r="P848" s="22"/>
      <c r="Q848" s="22"/>
    </row>
    <row r="849" spans="7:17">
      <c r="G849" s="124"/>
      <c r="L849" s="22"/>
      <c r="O849" s="22"/>
      <c r="P849" s="22"/>
      <c r="Q849" s="22"/>
    </row>
    <row r="850" spans="7:17">
      <c r="G850" s="124"/>
      <c r="L850" s="22"/>
      <c r="O850" s="22"/>
      <c r="P850" s="22"/>
      <c r="Q850" s="22"/>
    </row>
    <row r="851" spans="7:17">
      <c r="G851" s="124"/>
      <c r="L851" s="22"/>
      <c r="O851" s="22"/>
      <c r="P851" s="22"/>
      <c r="Q851" s="22"/>
    </row>
    <row r="852" spans="7:17">
      <c r="G852" s="124"/>
      <c r="L852" s="22"/>
      <c r="O852" s="22"/>
      <c r="P852" s="22"/>
      <c r="Q852" s="22"/>
    </row>
    <row r="853" spans="7:17">
      <c r="G853" s="124"/>
      <c r="L853" s="22"/>
      <c r="O853" s="22"/>
      <c r="P853" s="22"/>
      <c r="Q853" s="22"/>
    </row>
    <row r="854" spans="7:17">
      <c r="G854" s="124"/>
      <c r="L854" s="22"/>
      <c r="O854" s="22"/>
      <c r="P854" s="22"/>
      <c r="Q854" s="22"/>
    </row>
    <row r="855" spans="7:17">
      <c r="G855" s="124"/>
      <c r="L855" s="22"/>
      <c r="O855" s="22"/>
      <c r="P855" s="22"/>
      <c r="Q855" s="22"/>
    </row>
    <row r="856" spans="7:17">
      <c r="G856" s="124"/>
      <c r="L856" s="22"/>
      <c r="O856" s="22"/>
      <c r="P856" s="22"/>
      <c r="Q856" s="22"/>
    </row>
    <row r="857" spans="7:17">
      <c r="G857" s="124"/>
      <c r="L857" s="22"/>
      <c r="O857" s="22"/>
      <c r="P857" s="22"/>
      <c r="Q857" s="22"/>
    </row>
    <row r="858" spans="7:17">
      <c r="G858" s="124"/>
      <c r="L858" s="22"/>
      <c r="O858" s="22"/>
      <c r="P858" s="22"/>
      <c r="Q858" s="22"/>
    </row>
    <row r="859" spans="7:17">
      <c r="G859" s="124"/>
      <c r="L859" s="22"/>
      <c r="O859" s="22"/>
      <c r="P859" s="22"/>
      <c r="Q859" s="22"/>
    </row>
    <row r="860" spans="7:17">
      <c r="G860" s="124"/>
      <c r="L860" s="22"/>
      <c r="O860" s="22"/>
      <c r="P860" s="22"/>
      <c r="Q860" s="22"/>
    </row>
    <row r="861" spans="7:17">
      <c r="G861" s="124"/>
      <c r="L861" s="22"/>
      <c r="O861" s="22"/>
      <c r="P861" s="22"/>
      <c r="Q861" s="22"/>
    </row>
    <row r="862" spans="7:17">
      <c r="G862" s="124"/>
      <c r="L862" s="22"/>
      <c r="O862" s="22"/>
      <c r="P862" s="22"/>
      <c r="Q862" s="22"/>
    </row>
    <row r="863" spans="7:17">
      <c r="G863" s="124"/>
      <c r="L863" s="22"/>
      <c r="O863" s="22"/>
      <c r="P863" s="22"/>
      <c r="Q863" s="22"/>
    </row>
    <row r="864" spans="7:17">
      <c r="G864" s="124"/>
      <c r="L864" s="22"/>
      <c r="O864" s="22"/>
      <c r="P864" s="22"/>
      <c r="Q864" s="22"/>
    </row>
    <row r="865" spans="7:17">
      <c r="G865" s="124"/>
      <c r="L865" s="22"/>
      <c r="O865" s="22"/>
      <c r="P865" s="22"/>
      <c r="Q865" s="22"/>
    </row>
    <row r="866" spans="7:17">
      <c r="G866" s="124"/>
      <c r="L866" s="22"/>
      <c r="O866" s="22"/>
      <c r="P866" s="22"/>
      <c r="Q866" s="22"/>
    </row>
    <row r="867" spans="7:17">
      <c r="G867" s="124"/>
      <c r="L867" s="22"/>
      <c r="O867" s="22"/>
      <c r="P867" s="22"/>
      <c r="Q867" s="22"/>
    </row>
    <row r="868" spans="7:17">
      <c r="G868" s="124"/>
      <c r="L868" s="22"/>
      <c r="O868" s="22"/>
      <c r="P868" s="22"/>
      <c r="Q868" s="22"/>
    </row>
    <row r="869" spans="7:17">
      <c r="G869" s="124"/>
      <c r="L869" s="22"/>
      <c r="O869" s="22"/>
      <c r="P869" s="22"/>
      <c r="Q869" s="22"/>
    </row>
    <row r="870" spans="7:17">
      <c r="G870" s="124"/>
      <c r="L870" s="22"/>
      <c r="O870" s="22"/>
      <c r="P870" s="22"/>
      <c r="Q870" s="22"/>
    </row>
    <row r="871" spans="7:17">
      <c r="G871" s="124"/>
      <c r="L871" s="22"/>
      <c r="O871" s="22"/>
      <c r="P871" s="22"/>
      <c r="Q871" s="22"/>
    </row>
    <row r="872" spans="7:17">
      <c r="G872" s="124"/>
      <c r="L872" s="22"/>
      <c r="O872" s="22"/>
      <c r="P872" s="22"/>
      <c r="Q872" s="22"/>
    </row>
    <row r="873" spans="7:17">
      <c r="G873" s="124"/>
      <c r="L873" s="22"/>
      <c r="O873" s="22"/>
      <c r="P873" s="22"/>
      <c r="Q873" s="22"/>
    </row>
    <row r="874" spans="7:17">
      <c r="G874" s="124"/>
      <c r="L874" s="22"/>
      <c r="O874" s="22"/>
      <c r="P874" s="22"/>
      <c r="Q874" s="22"/>
    </row>
    <row r="875" spans="7:17">
      <c r="G875" s="124"/>
      <c r="L875" s="22"/>
      <c r="O875" s="22"/>
      <c r="P875" s="22"/>
      <c r="Q875" s="22"/>
    </row>
    <row r="876" spans="7:17">
      <c r="G876" s="124"/>
      <c r="L876" s="22"/>
      <c r="O876" s="22"/>
      <c r="P876" s="22"/>
      <c r="Q876" s="22"/>
    </row>
    <row r="877" spans="7:17">
      <c r="G877" s="124"/>
      <c r="L877" s="22"/>
      <c r="O877" s="22"/>
      <c r="P877" s="22"/>
      <c r="Q877" s="22"/>
    </row>
    <row r="878" spans="7:17">
      <c r="G878" s="124"/>
      <c r="L878" s="22"/>
      <c r="O878" s="22"/>
      <c r="P878" s="22"/>
      <c r="Q878" s="22"/>
    </row>
    <row r="879" spans="7:17">
      <c r="G879" s="124"/>
      <c r="L879" s="22"/>
      <c r="O879" s="22"/>
      <c r="P879" s="22"/>
      <c r="Q879" s="22"/>
    </row>
    <row r="880" spans="7:17">
      <c r="G880" s="124"/>
      <c r="L880" s="22"/>
      <c r="O880" s="22"/>
      <c r="P880" s="22"/>
      <c r="Q880" s="22"/>
    </row>
    <row r="881" spans="7:17">
      <c r="G881" s="124"/>
      <c r="L881" s="22"/>
      <c r="O881" s="22"/>
      <c r="P881" s="22"/>
      <c r="Q881" s="22"/>
    </row>
    <row r="882" spans="7:17">
      <c r="G882" s="124"/>
      <c r="L882" s="22"/>
      <c r="O882" s="22"/>
      <c r="P882" s="22"/>
      <c r="Q882" s="22"/>
    </row>
    <row r="883" spans="7:17">
      <c r="G883" s="124"/>
      <c r="L883" s="22"/>
      <c r="O883" s="22"/>
      <c r="P883" s="22"/>
      <c r="Q883" s="22"/>
    </row>
    <row r="884" spans="7:17">
      <c r="G884" s="124"/>
      <c r="L884" s="22"/>
      <c r="O884" s="22"/>
      <c r="P884" s="22"/>
      <c r="Q884" s="22"/>
    </row>
    <row r="885" spans="7:17">
      <c r="G885" s="124"/>
      <c r="L885" s="22"/>
      <c r="O885" s="22"/>
      <c r="P885" s="22"/>
      <c r="Q885" s="22"/>
    </row>
    <row r="886" spans="7:17">
      <c r="G886" s="124"/>
      <c r="L886" s="22"/>
      <c r="O886" s="22"/>
      <c r="P886" s="22"/>
      <c r="Q886" s="22"/>
    </row>
    <row r="887" spans="7:17">
      <c r="G887" s="124"/>
      <c r="L887" s="22"/>
      <c r="O887" s="22"/>
      <c r="P887" s="22"/>
      <c r="Q887" s="22"/>
    </row>
    <row r="888" spans="7:17">
      <c r="G888" s="124"/>
      <c r="L888" s="22"/>
      <c r="O888" s="22"/>
      <c r="P888" s="22"/>
      <c r="Q888" s="22"/>
    </row>
    <row r="889" spans="7:17">
      <c r="G889" s="124"/>
      <c r="L889" s="22"/>
      <c r="O889" s="22"/>
      <c r="P889" s="22"/>
      <c r="Q889" s="22"/>
    </row>
    <row r="890" spans="7:17">
      <c r="G890" s="124"/>
      <c r="L890" s="22"/>
      <c r="O890" s="22"/>
      <c r="P890" s="22"/>
      <c r="Q890" s="22"/>
    </row>
    <row r="891" spans="7:17">
      <c r="G891" s="124"/>
      <c r="L891" s="22"/>
      <c r="O891" s="22"/>
      <c r="P891" s="22"/>
      <c r="Q891" s="22"/>
    </row>
    <row r="892" spans="7:17">
      <c r="G892" s="124"/>
      <c r="L892" s="22"/>
      <c r="O892" s="22"/>
      <c r="P892" s="22"/>
      <c r="Q892" s="22"/>
    </row>
    <row r="893" spans="7:17">
      <c r="G893" s="124"/>
      <c r="L893" s="22"/>
      <c r="O893" s="22"/>
      <c r="P893" s="22"/>
      <c r="Q893" s="22"/>
    </row>
    <row r="894" spans="7:17">
      <c r="G894" s="124"/>
      <c r="L894" s="22"/>
      <c r="O894" s="22"/>
      <c r="P894" s="22"/>
      <c r="Q894" s="22"/>
    </row>
    <row r="895" spans="7:17">
      <c r="G895" s="124"/>
      <c r="L895" s="22"/>
      <c r="O895" s="22"/>
      <c r="P895" s="22"/>
      <c r="Q895" s="22"/>
    </row>
    <row r="896" spans="7:17">
      <c r="G896" s="124"/>
      <c r="L896" s="22"/>
      <c r="O896" s="22"/>
      <c r="P896" s="22"/>
      <c r="Q896" s="22"/>
    </row>
    <row r="897" spans="7:17">
      <c r="G897" s="124"/>
      <c r="L897" s="22"/>
      <c r="O897" s="22"/>
      <c r="P897" s="22"/>
      <c r="Q897" s="22"/>
    </row>
    <row r="898" spans="7:17">
      <c r="G898" s="124"/>
      <c r="L898" s="22"/>
      <c r="O898" s="22"/>
      <c r="P898" s="22"/>
      <c r="Q898" s="22"/>
    </row>
    <row r="899" spans="7:17">
      <c r="G899" s="124"/>
      <c r="L899" s="22"/>
      <c r="O899" s="22"/>
      <c r="P899" s="22"/>
      <c r="Q899" s="22"/>
    </row>
    <row r="900" spans="7:17">
      <c r="G900" s="124"/>
      <c r="L900" s="22"/>
      <c r="O900" s="22"/>
      <c r="P900" s="22"/>
      <c r="Q900" s="22"/>
    </row>
    <row r="901" spans="7:17">
      <c r="G901" s="124"/>
      <c r="L901" s="22"/>
      <c r="O901" s="22"/>
      <c r="P901" s="22"/>
      <c r="Q901" s="22"/>
    </row>
    <row r="902" spans="7:17">
      <c r="G902" s="124"/>
      <c r="L902" s="22"/>
      <c r="O902" s="22"/>
      <c r="P902" s="22"/>
      <c r="Q902" s="22"/>
    </row>
    <row r="903" spans="7:17">
      <c r="G903" s="124"/>
      <c r="L903" s="22"/>
      <c r="O903" s="22"/>
      <c r="P903" s="22"/>
      <c r="Q903" s="22"/>
    </row>
    <row r="904" spans="7:17">
      <c r="G904" s="124"/>
      <c r="L904" s="22"/>
      <c r="O904" s="22"/>
      <c r="P904" s="22"/>
      <c r="Q904" s="22"/>
    </row>
    <row r="905" spans="7:17">
      <c r="G905" s="124"/>
      <c r="L905" s="22"/>
      <c r="O905" s="22"/>
      <c r="P905" s="22"/>
      <c r="Q905" s="22"/>
    </row>
    <row r="906" spans="7:17">
      <c r="G906" s="124"/>
      <c r="L906" s="22"/>
      <c r="O906" s="22"/>
      <c r="P906" s="22"/>
      <c r="Q906" s="22"/>
    </row>
    <row r="907" spans="7:17">
      <c r="G907" s="124"/>
      <c r="L907" s="22"/>
      <c r="O907" s="22"/>
      <c r="P907" s="22"/>
      <c r="Q907" s="22"/>
    </row>
    <row r="908" spans="7:17">
      <c r="G908" s="124"/>
      <c r="L908" s="22"/>
      <c r="O908" s="22"/>
      <c r="P908" s="22"/>
      <c r="Q908" s="22"/>
    </row>
    <row r="909" spans="7:17">
      <c r="G909" s="124"/>
      <c r="L909" s="22"/>
      <c r="O909" s="22"/>
      <c r="P909" s="22"/>
      <c r="Q909" s="22"/>
    </row>
    <row r="910" spans="7:17">
      <c r="G910" s="124"/>
      <c r="L910" s="22"/>
      <c r="O910" s="22"/>
      <c r="P910" s="22"/>
      <c r="Q910" s="22"/>
    </row>
    <row r="911" spans="7:17">
      <c r="G911" s="124"/>
      <c r="L911" s="22"/>
      <c r="O911" s="22"/>
      <c r="P911" s="22"/>
      <c r="Q911" s="22"/>
    </row>
    <row r="912" spans="7:17">
      <c r="G912" s="124"/>
      <c r="L912" s="22"/>
      <c r="O912" s="22"/>
      <c r="P912" s="22"/>
      <c r="Q912" s="22"/>
    </row>
    <row r="913" spans="7:17">
      <c r="G913" s="124"/>
      <c r="L913" s="22"/>
      <c r="O913" s="22"/>
      <c r="P913" s="22"/>
      <c r="Q913" s="22"/>
    </row>
    <row r="914" spans="7:17">
      <c r="G914" s="124"/>
      <c r="L914" s="22"/>
      <c r="O914" s="22"/>
      <c r="P914" s="22"/>
      <c r="Q914" s="22"/>
    </row>
    <row r="915" spans="7:17">
      <c r="G915" s="124"/>
      <c r="L915" s="22"/>
      <c r="O915" s="22"/>
      <c r="P915" s="22"/>
      <c r="Q915" s="22"/>
    </row>
    <row r="916" spans="7:17">
      <c r="G916" s="124"/>
      <c r="L916" s="22"/>
      <c r="O916" s="22"/>
      <c r="P916" s="22"/>
      <c r="Q916" s="22"/>
    </row>
    <row r="917" spans="7:17">
      <c r="G917" s="124"/>
      <c r="L917" s="22"/>
      <c r="O917" s="22"/>
      <c r="P917" s="22"/>
      <c r="Q917" s="22"/>
    </row>
    <row r="918" spans="7:17">
      <c r="G918" s="124"/>
      <c r="L918" s="22"/>
      <c r="O918" s="22"/>
      <c r="P918" s="22"/>
      <c r="Q918" s="22"/>
    </row>
    <row r="919" spans="7:17">
      <c r="G919" s="124"/>
      <c r="L919" s="22"/>
      <c r="O919" s="22"/>
      <c r="P919" s="22"/>
      <c r="Q919" s="22"/>
    </row>
    <row r="920" spans="7:17">
      <c r="G920" s="124"/>
      <c r="L920" s="22"/>
      <c r="O920" s="22"/>
      <c r="P920" s="22"/>
      <c r="Q920" s="22"/>
    </row>
    <row r="921" spans="7:17">
      <c r="G921" s="124"/>
      <c r="L921" s="22"/>
      <c r="O921" s="22"/>
      <c r="P921" s="22"/>
      <c r="Q921" s="22"/>
    </row>
    <row r="922" spans="7:17">
      <c r="G922" s="124"/>
      <c r="L922" s="22"/>
      <c r="O922" s="22"/>
      <c r="P922" s="22"/>
      <c r="Q922" s="22"/>
    </row>
    <row r="923" spans="7:17">
      <c r="G923" s="124"/>
      <c r="L923" s="22"/>
      <c r="O923" s="22"/>
      <c r="P923" s="22"/>
      <c r="Q923" s="22"/>
    </row>
    <row r="924" spans="7:17">
      <c r="G924" s="124"/>
      <c r="L924" s="22"/>
      <c r="O924" s="22"/>
      <c r="P924" s="22"/>
      <c r="Q924" s="22"/>
    </row>
    <row r="925" spans="7:17">
      <c r="G925" s="124"/>
      <c r="L925" s="22"/>
      <c r="O925" s="22"/>
      <c r="P925" s="22"/>
      <c r="Q925" s="22"/>
    </row>
    <row r="926" spans="7:17">
      <c r="G926" s="124"/>
      <c r="L926" s="22"/>
      <c r="O926" s="22"/>
      <c r="P926" s="22"/>
      <c r="Q926" s="22"/>
    </row>
    <row r="927" spans="7:17">
      <c r="G927" s="124"/>
      <c r="L927" s="22"/>
      <c r="O927" s="22"/>
      <c r="P927" s="22"/>
      <c r="Q927" s="22"/>
    </row>
    <row r="928" spans="7:17">
      <c r="G928" s="124"/>
      <c r="L928" s="22"/>
      <c r="O928" s="22"/>
      <c r="P928" s="22"/>
      <c r="Q928" s="22"/>
    </row>
    <row r="929" spans="7:17">
      <c r="G929" s="124"/>
      <c r="L929" s="22"/>
      <c r="O929" s="22"/>
      <c r="P929" s="22"/>
      <c r="Q929" s="22"/>
    </row>
    <row r="930" spans="7:17">
      <c r="G930" s="124"/>
      <c r="L930" s="22"/>
      <c r="O930" s="22"/>
      <c r="P930" s="22"/>
      <c r="Q930" s="22"/>
    </row>
    <row r="931" spans="7:17">
      <c r="G931" s="124"/>
      <c r="L931" s="22"/>
      <c r="O931" s="22"/>
      <c r="P931" s="22"/>
      <c r="Q931" s="22"/>
    </row>
    <row r="932" spans="7:17">
      <c r="G932" s="124"/>
      <c r="L932" s="22"/>
      <c r="O932" s="22"/>
      <c r="P932" s="22"/>
      <c r="Q932" s="22"/>
    </row>
    <row r="933" spans="7:17">
      <c r="G933" s="124"/>
      <c r="L933" s="22"/>
      <c r="O933" s="22"/>
      <c r="P933" s="22"/>
      <c r="Q933" s="22"/>
    </row>
    <row r="934" spans="7:17">
      <c r="G934" s="124"/>
      <c r="L934" s="22"/>
      <c r="O934" s="22"/>
      <c r="P934" s="22"/>
      <c r="Q934" s="22"/>
    </row>
    <row r="935" spans="7:17">
      <c r="G935" s="124"/>
      <c r="L935" s="22"/>
      <c r="O935" s="22"/>
      <c r="P935" s="22"/>
      <c r="Q935" s="22"/>
    </row>
    <row r="936" spans="7:17">
      <c r="G936" s="124"/>
      <c r="L936" s="22"/>
      <c r="O936" s="22"/>
      <c r="P936" s="22"/>
      <c r="Q936" s="22"/>
    </row>
    <row r="937" spans="7:17">
      <c r="G937" s="124"/>
      <c r="L937" s="22"/>
      <c r="O937" s="22"/>
      <c r="P937" s="22"/>
      <c r="Q937" s="22"/>
    </row>
    <row r="938" spans="7:17">
      <c r="G938" s="124"/>
      <c r="L938" s="22"/>
      <c r="O938" s="22"/>
      <c r="P938" s="22"/>
      <c r="Q938" s="22"/>
    </row>
    <row r="939" spans="7:17">
      <c r="G939" s="124"/>
      <c r="L939" s="22"/>
      <c r="O939" s="22"/>
      <c r="P939" s="22"/>
      <c r="Q939" s="22"/>
    </row>
    <row r="940" spans="7:17">
      <c r="G940" s="124"/>
      <c r="L940" s="22"/>
      <c r="O940" s="22"/>
      <c r="P940" s="22"/>
      <c r="Q940" s="22"/>
    </row>
    <row r="941" spans="7:17">
      <c r="G941" s="124"/>
      <c r="L941" s="22"/>
      <c r="O941" s="22"/>
      <c r="P941" s="22"/>
      <c r="Q941" s="22"/>
    </row>
    <row r="942" spans="7:17">
      <c r="G942" s="124"/>
      <c r="L942" s="22"/>
      <c r="O942" s="22"/>
      <c r="P942" s="22"/>
      <c r="Q942" s="22"/>
    </row>
    <row r="943" spans="7:17">
      <c r="G943" s="124"/>
      <c r="L943" s="22"/>
      <c r="O943" s="22"/>
      <c r="P943" s="22"/>
      <c r="Q943" s="22"/>
    </row>
    <row r="944" spans="7:17">
      <c r="G944" s="124"/>
      <c r="L944" s="22"/>
      <c r="O944" s="22"/>
      <c r="P944" s="22"/>
      <c r="Q944" s="22"/>
    </row>
    <row r="945" spans="7:17">
      <c r="G945" s="124"/>
      <c r="L945" s="22"/>
      <c r="O945" s="22"/>
      <c r="P945" s="22"/>
      <c r="Q945" s="22"/>
    </row>
    <row r="946" spans="7:17">
      <c r="G946" s="124"/>
      <c r="L946" s="22"/>
      <c r="O946" s="22"/>
      <c r="P946" s="22"/>
      <c r="Q946" s="22"/>
    </row>
    <row r="947" spans="7:17">
      <c r="G947" s="124"/>
      <c r="L947" s="22"/>
      <c r="O947" s="22"/>
      <c r="P947" s="22"/>
      <c r="Q947" s="22"/>
    </row>
    <row r="948" spans="7:17">
      <c r="G948" s="124"/>
      <c r="L948" s="22"/>
      <c r="O948" s="22"/>
      <c r="P948" s="22"/>
      <c r="Q948" s="22"/>
    </row>
    <row r="949" spans="7:17">
      <c r="G949" s="124"/>
      <c r="L949" s="22"/>
      <c r="O949" s="22"/>
      <c r="P949" s="22"/>
      <c r="Q949" s="22"/>
    </row>
    <row r="950" spans="7:17">
      <c r="G950" s="124"/>
      <c r="L950" s="22"/>
      <c r="O950" s="22"/>
      <c r="P950" s="22"/>
      <c r="Q950" s="22"/>
    </row>
    <row r="951" spans="7:17">
      <c r="G951" s="124"/>
      <c r="L951" s="22"/>
      <c r="O951" s="22"/>
      <c r="P951" s="22"/>
      <c r="Q951" s="22"/>
    </row>
    <row r="952" spans="7:17">
      <c r="G952" s="124"/>
      <c r="L952" s="22"/>
      <c r="O952" s="22"/>
      <c r="P952" s="22"/>
      <c r="Q952" s="22"/>
    </row>
    <row r="953" spans="7:17">
      <c r="G953" s="124"/>
      <c r="L953" s="22"/>
      <c r="O953" s="22"/>
      <c r="P953" s="22"/>
      <c r="Q953" s="22"/>
    </row>
    <row r="954" spans="7:17">
      <c r="G954" s="124"/>
      <c r="L954" s="22"/>
      <c r="O954" s="22"/>
      <c r="P954" s="22"/>
      <c r="Q954" s="22"/>
    </row>
    <row r="955" spans="7:17">
      <c r="G955" s="124"/>
      <c r="L955" s="22"/>
      <c r="O955" s="22"/>
      <c r="P955" s="22"/>
      <c r="Q955" s="22"/>
    </row>
    <row r="956" spans="7:17">
      <c r="G956" s="124"/>
      <c r="L956" s="22"/>
      <c r="O956" s="22"/>
      <c r="P956" s="22"/>
      <c r="Q956" s="22"/>
    </row>
    <row r="957" spans="7:17">
      <c r="G957" s="124"/>
      <c r="L957" s="22"/>
      <c r="O957" s="22"/>
      <c r="P957" s="22"/>
      <c r="Q957" s="22"/>
    </row>
    <row r="958" spans="7:17">
      <c r="G958" s="124"/>
      <c r="L958" s="22"/>
      <c r="O958" s="22"/>
      <c r="P958" s="22"/>
      <c r="Q958" s="22"/>
    </row>
    <row r="959" spans="7:17">
      <c r="G959" s="124"/>
      <c r="L959" s="22"/>
      <c r="O959" s="22"/>
      <c r="P959" s="22"/>
      <c r="Q959" s="22"/>
    </row>
    <row r="960" spans="7:17">
      <c r="G960" s="124"/>
      <c r="L960" s="22"/>
      <c r="O960" s="22"/>
      <c r="P960" s="22"/>
      <c r="Q960" s="22"/>
    </row>
    <row r="961" spans="7:17">
      <c r="G961" s="124"/>
      <c r="L961" s="22"/>
      <c r="O961" s="22"/>
      <c r="P961" s="22"/>
      <c r="Q961" s="22"/>
    </row>
    <row r="962" spans="7:17">
      <c r="G962" s="124"/>
      <c r="L962" s="22"/>
      <c r="O962" s="22"/>
      <c r="P962" s="22"/>
      <c r="Q962" s="22"/>
    </row>
    <row r="963" spans="7:17">
      <c r="G963" s="124"/>
      <c r="L963" s="22"/>
      <c r="O963" s="22"/>
      <c r="P963" s="22"/>
      <c r="Q963" s="22"/>
    </row>
    <row r="964" spans="7:17">
      <c r="G964" s="124"/>
      <c r="L964" s="22"/>
      <c r="O964" s="22"/>
      <c r="P964" s="22"/>
      <c r="Q964" s="22"/>
    </row>
    <row r="965" spans="7:17">
      <c r="G965" s="124"/>
      <c r="L965" s="22"/>
      <c r="O965" s="22"/>
      <c r="P965" s="22"/>
      <c r="Q965" s="22"/>
    </row>
    <row r="966" spans="7:17">
      <c r="G966" s="124"/>
      <c r="L966" s="22"/>
      <c r="O966" s="22"/>
      <c r="P966" s="22"/>
      <c r="Q966" s="22"/>
    </row>
    <row r="967" spans="7:17">
      <c r="G967" s="124"/>
      <c r="L967" s="22"/>
      <c r="O967" s="22"/>
      <c r="P967" s="22"/>
      <c r="Q967" s="22"/>
    </row>
    <row r="968" spans="7:17">
      <c r="G968" s="124"/>
      <c r="L968" s="22"/>
      <c r="O968" s="22"/>
      <c r="P968" s="22"/>
      <c r="Q968" s="22"/>
    </row>
    <row r="969" spans="7:17">
      <c r="G969" s="124"/>
      <c r="L969" s="22"/>
      <c r="O969" s="22"/>
      <c r="P969" s="22"/>
      <c r="Q969" s="22"/>
    </row>
    <row r="970" spans="7:17">
      <c r="G970" s="124"/>
      <c r="L970" s="22"/>
      <c r="O970" s="22"/>
      <c r="P970" s="22"/>
      <c r="Q970" s="22"/>
    </row>
    <row r="971" spans="7:17">
      <c r="G971" s="124"/>
      <c r="L971" s="22"/>
      <c r="O971" s="22"/>
      <c r="P971" s="22"/>
      <c r="Q971" s="22"/>
    </row>
    <row r="972" spans="7:17">
      <c r="G972" s="124"/>
      <c r="L972" s="22"/>
      <c r="O972" s="22"/>
      <c r="P972" s="22"/>
      <c r="Q972" s="22"/>
    </row>
    <row r="973" spans="7:17">
      <c r="G973" s="124"/>
      <c r="L973" s="22"/>
      <c r="O973" s="22"/>
      <c r="P973" s="22"/>
      <c r="Q973" s="22"/>
    </row>
    <row r="974" spans="7:17">
      <c r="G974" s="124"/>
      <c r="L974" s="22"/>
      <c r="O974" s="22"/>
      <c r="P974" s="22"/>
      <c r="Q974" s="22"/>
    </row>
    <row r="975" spans="7:17">
      <c r="G975" s="124"/>
      <c r="L975" s="22"/>
      <c r="O975" s="22"/>
      <c r="P975" s="22"/>
      <c r="Q975" s="22"/>
    </row>
    <row r="976" spans="7:17">
      <c r="G976" s="124"/>
      <c r="L976" s="22"/>
      <c r="O976" s="22"/>
      <c r="P976" s="22"/>
      <c r="Q976" s="22"/>
    </row>
    <row r="977" spans="7:17">
      <c r="G977" s="124"/>
      <c r="L977" s="22"/>
      <c r="O977" s="22"/>
      <c r="P977" s="22"/>
      <c r="Q977" s="22"/>
    </row>
    <row r="978" spans="7:17">
      <c r="G978" s="124"/>
      <c r="L978" s="22"/>
      <c r="O978" s="22"/>
      <c r="P978" s="22"/>
      <c r="Q978" s="22"/>
    </row>
    <row r="979" spans="7:17">
      <c r="G979" s="124"/>
      <c r="L979" s="22"/>
      <c r="O979" s="22"/>
      <c r="P979" s="22"/>
      <c r="Q979" s="22"/>
    </row>
    <row r="980" spans="7:17">
      <c r="G980" s="124"/>
      <c r="L980" s="22"/>
      <c r="O980" s="22"/>
      <c r="P980" s="22"/>
      <c r="Q980" s="22"/>
    </row>
    <row r="981" spans="7:17">
      <c r="G981" s="124"/>
      <c r="L981" s="22"/>
      <c r="O981" s="22"/>
      <c r="P981" s="22"/>
      <c r="Q981" s="22"/>
    </row>
    <row r="982" spans="7:17">
      <c r="G982" s="124"/>
      <c r="L982" s="22"/>
      <c r="O982" s="22"/>
      <c r="P982" s="22"/>
      <c r="Q982" s="22"/>
    </row>
    <row r="983" spans="7:17">
      <c r="G983" s="124"/>
      <c r="L983" s="22"/>
      <c r="O983" s="22"/>
      <c r="P983" s="22"/>
      <c r="Q983" s="22"/>
    </row>
    <row r="984" spans="7:17">
      <c r="G984" s="124"/>
      <c r="L984" s="22"/>
      <c r="O984" s="22"/>
      <c r="P984" s="22"/>
      <c r="Q984" s="22"/>
    </row>
    <row r="985" spans="7:17">
      <c r="G985" s="124"/>
      <c r="L985" s="22"/>
      <c r="O985" s="22"/>
      <c r="P985" s="22"/>
      <c r="Q985" s="22"/>
    </row>
    <row r="986" spans="7:17">
      <c r="G986" s="124"/>
      <c r="L986" s="22"/>
      <c r="O986" s="22"/>
      <c r="P986" s="22"/>
      <c r="Q986" s="22"/>
    </row>
    <row r="987" spans="7:17">
      <c r="G987" s="124"/>
      <c r="L987" s="22"/>
      <c r="O987" s="22"/>
      <c r="P987" s="22"/>
      <c r="Q987" s="22"/>
    </row>
    <row r="988" spans="7:17">
      <c r="G988" s="124"/>
      <c r="L988" s="22"/>
      <c r="O988" s="22"/>
      <c r="P988" s="22"/>
      <c r="Q988" s="22"/>
    </row>
    <row r="989" spans="7:17">
      <c r="G989" s="124"/>
      <c r="L989" s="22"/>
      <c r="O989" s="22"/>
      <c r="P989" s="22"/>
      <c r="Q989" s="22"/>
    </row>
    <row r="990" spans="7:17">
      <c r="G990" s="124"/>
      <c r="L990" s="22"/>
      <c r="O990" s="22"/>
      <c r="P990" s="22"/>
      <c r="Q990" s="22"/>
    </row>
    <row r="991" spans="7:17">
      <c r="G991" s="124"/>
      <c r="L991" s="22"/>
      <c r="O991" s="22"/>
      <c r="P991" s="22"/>
      <c r="Q991" s="22"/>
    </row>
    <row r="992" spans="7:17">
      <c r="G992" s="124"/>
      <c r="L992" s="22"/>
      <c r="O992" s="22"/>
      <c r="P992" s="22"/>
      <c r="Q992" s="22"/>
    </row>
    <row r="993" spans="7:17">
      <c r="G993" s="124"/>
      <c r="L993" s="22"/>
      <c r="O993" s="22"/>
      <c r="P993" s="22"/>
      <c r="Q993" s="22"/>
    </row>
    <row r="994" spans="7:17">
      <c r="G994" s="124"/>
      <c r="L994" s="22"/>
      <c r="O994" s="22"/>
      <c r="P994" s="22"/>
      <c r="Q994" s="22"/>
    </row>
    <row r="995" spans="7:17">
      <c r="G995" s="124"/>
      <c r="L995" s="22"/>
      <c r="O995" s="22"/>
      <c r="P995" s="22"/>
      <c r="Q995" s="22"/>
    </row>
    <row r="996" spans="7:17">
      <c r="G996" s="124"/>
      <c r="L996" s="22"/>
      <c r="O996" s="22"/>
      <c r="P996" s="22"/>
      <c r="Q996" s="22"/>
    </row>
    <row r="997" spans="7:17">
      <c r="G997" s="124"/>
      <c r="L997" s="22"/>
      <c r="O997" s="22"/>
      <c r="P997" s="22"/>
      <c r="Q997" s="22"/>
    </row>
    <row r="998" spans="7:17">
      <c r="G998" s="124"/>
      <c r="L998" s="22"/>
      <c r="O998" s="22"/>
      <c r="P998" s="22"/>
      <c r="Q998" s="22"/>
    </row>
    <row r="999" spans="7:17">
      <c r="G999" s="124"/>
      <c r="L999" s="22"/>
      <c r="O999" s="22"/>
      <c r="P999" s="22"/>
      <c r="Q999" s="22"/>
    </row>
    <row r="1000" spans="7:17">
      <c r="G1000" s="124"/>
      <c r="L1000" s="22"/>
      <c r="O1000" s="22"/>
      <c r="P1000" s="22"/>
      <c r="Q1000" s="22"/>
    </row>
    <row r="1001" spans="7:17">
      <c r="G1001" s="124"/>
      <c r="L1001" s="22"/>
      <c r="O1001" s="22"/>
      <c r="P1001" s="22"/>
      <c r="Q1001" s="22"/>
    </row>
    <row r="1002" spans="7:17">
      <c r="G1002" s="124"/>
      <c r="L1002" s="22"/>
      <c r="O1002" s="22"/>
      <c r="P1002" s="22"/>
      <c r="Q1002" s="22"/>
    </row>
    <row r="1003" spans="7:17">
      <c r="G1003" s="124"/>
      <c r="L1003" s="22"/>
      <c r="O1003" s="22"/>
      <c r="P1003" s="22"/>
      <c r="Q1003" s="22"/>
    </row>
    <row r="1004" spans="7:17">
      <c r="G1004" s="124"/>
      <c r="L1004" s="22"/>
      <c r="O1004" s="22"/>
      <c r="P1004" s="22"/>
      <c r="Q1004" s="22"/>
    </row>
    <row r="1005" spans="7:17">
      <c r="G1005" s="124"/>
      <c r="L1005" s="22"/>
      <c r="O1005" s="22"/>
      <c r="P1005" s="22"/>
      <c r="Q1005" s="22"/>
    </row>
    <row r="1006" spans="7:17">
      <c r="G1006" s="124"/>
      <c r="L1006" s="22"/>
      <c r="O1006" s="22"/>
      <c r="P1006" s="22"/>
      <c r="Q1006" s="22"/>
    </row>
    <row r="1007" spans="7:17">
      <c r="G1007" s="124"/>
      <c r="L1007" s="22"/>
      <c r="O1007" s="22"/>
      <c r="P1007" s="22"/>
      <c r="Q1007" s="22"/>
    </row>
    <row r="1008" spans="7:17">
      <c r="G1008" s="124"/>
      <c r="L1008" s="22"/>
      <c r="O1008" s="22"/>
      <c r="P1008" s="22"/>
      <c r="Q1008" s="22"/>
    </row>
    <row r="1009" spans="7:17">
      <c r="G1009" s="124"/>
      <c r="L1009" s="22"/>
      <c r="O1009" s="22"/>
      <c r="P1009" s="22"/>
      <c r="Q1009" s="22"/>
    </row>
    <row r="1010" spans="7:17">
      <c r="G1010" s="124"/>
      <c r="L1010" s="22"/>
      <c r="O1010" s="22"/>
      <c r="P1010" s="22"/>
      <c r="Q1010" s="22"/>
    </row>
    <row r="1011" spans="7:17">
      <c r="G1011" s="124"/>
      <c r="L1011" s="22"/>
      <c r="O1011" s="22"/>
      <c r="P1011" s="22"/>
      <c r="Q1011" s="22"/>
    </row>
    <row r="1012" spans="7:17">
      <c r="G1012" s="124"/>
      <c r="L1012" s="22"/>
      <c r="O1012" s="22"/>
      <c r="P1012" s="22"/>
      <c r="Q1012" s="22"/>
    </row>
    <row r="1013" spans="7:17">
      <c r="G1013" s="124"/>
      <c r="L1013" s="22"/>
      <c r="O1013" s="22"/>
      <c r="P1013" s="22"/>
      <c r="Q1013" s="22"/>
    </row>
    <row r="1014" spans="7:17">
      <c r="G1014" s="124"/>
      <c r="L1014" s="22"/>
      <c r="O1014" s="22"/>
      <c r="P1014" s="22"/>
      <c r="Q1014" s="22"/>
    </row>
    <row r="1015" spans="7:17">
      <c r="G1015" s="124"/>
      <c r="L1015" s="22"/>
      <c r="O1015" s="22"/>
      <c r="P1015" s="22"/>
      <c r="Q1015" s="22"/>
    </row>
    <row r="1016" spans="7:17">
      <c r="G1016" s="124"/>
      <c r="L1016" s="22"/>
      <c r="O1016" s="22"/>
      <c r="P1016" s="22"/>
      <c r="Q1016" s="22"/>
    </row>
    <row r="1017" spans="7:17">
      <c r="G1017" s="124"/>
      <c r="L1017" s="22"/>
      <c r="O1017" s="22"/>
      <c r="P1017" s="22"/>
      <c r="Q1017" s="22"/>
    </row>
    <row r="1018" spans="7:17">
      <c r="G1018" s="124"/>
      <c r="L1018" s="22"/>
      <c r="O1018" s="22"/>
      <c r="P1018" s="22"/>
      <c r="Q1018" s="22"/>
    </row>
    <row r="1019" spans="7:17">
      <c r="G1019" s="124"/>
      <c r="L1019" s="22"/>
      <c r="O1019" s="22"/>
      <c r="P1019" s="22"/>
      <c r="Q1019" s="22"/>
    </row>
    <row r="1020" spans="7:17">
      <c r="G1020" s="124"/>
      <c r="L1020" s="22"/>
      <c r="O1020" s="22"/>
      <c r="P1020" s="22"/>
      <c r="Q1020" s="22"/>
    </row>
    <row r="1021" spans="7:17">
      <c r="G1021" s="124"/>
      <c r="L1021" s="22"/>
      <c r="O1021" s="22"/>
      <c r="P1021" s="22"/>
      <c r="Q1021" s="22"/>
    </row>
    <row r="1022" spans="7:17">
      <c r="G1022" s="124"/>
      <c r="L1022" s="22"/>
      <c r="O1022" s="22"/>
      <c r="P1022" s="22"/>
      <c r="Q1022" s="22"/>
    </row>
    <row r="1023" spans="7:17">
      <c r="G1023" s="124"/>
      <c r="L1023" s="22"/>
      <c r="O1023" s="22"/>
      <c r="P1023" s="22"/>
      <c r="Q1023" s="22"/>
    </row>
    <row r="1024" spans="7:17">
      <c r="G1024" s="124"/>
      <c r="L1024" s="22"/>
      <c r="O1024" s="22"/>
      <c r="P1024" s="22"/>
      <c r="Q1024" s="22"/>
    </row>
    <row r="1025" spans="7:17">
      <c r="G1025" s="124"/>
      <c r="L1025" s="22"/>
      <c r="O1025" s="22"/>
      <c r="P1025" s="22"/>
      <c r="Q1025" s="22"/>
    </row>
    <row r="1026" spans="7:17">
      <c r="G1026" s="124"/>
      <c r="L1026" s="22"/>
      <c r="O1026" s="22"/>
      <c r="P1026" s="22"/>
      <c r="Q1026" s="22"/>
    </row>
    <row r="1027" spans="7:17">
      <c r="G1027" s="124"/>
      <c r="L1027" s="22"/>
      <c r="O1027" s="22"/>
      <c r="P1027" s="22"/>
      <c r="Q1027" s="22"/>
    </row>
    <row r="1028" spans="7:17">
      <c r="G1028" s="124"/>
      <c r="L1028" s="22"/>
      <c r="O1028" s="22"/>
      <c r="P1028" s="22"/>
      <c r="Q1028" s="22"/>
    </row>
    <row r="1029" spans="7:17">
      <c r="G1029" s="124"/>
      <c r="L1029" s="22"/>
      <c r="O1029" s="22"/>
      <c r="P1029" s="22"/>
      <c r="Q1029" s="22"/>
    </row>
    <row r="1030" spans="7:17">
      <c r="G1030" s="124"/>
      <c r="L1030" s="22"/>
      <c r="O1030" s="22"/>
      <c r="P1030" s="22"/>
      <c r="Q1030" s="22"/>
    </row>
    <row r="1031" spans="7:17">
      <c r="G1031" s="124"/>
      <c r="L1031" s="22"/>
      <c r="O1031" s="22"/>
      <c r="P1031" s="22"/>
      <c r="Q1031" s="22"/>
    </row>
    <row r="1032" spans="7:17">
      <c r="G1032" s="124"/>
      <c r="L1032" s="22"/>
      <c r="O1032" s="22"/>
      <c r="P1032" s="22"/>
      <c r="Q1032" s="22"/>
    </row>
    <row r="1033" spans="7:17">
      <c r="G1033" s="124"/>
      <c r="L1033" s="22"/>
      <c r="O1033" s="22"/>
      <c r="P1033" s="22"/>
      <c r="Q1033" s="22"/>
    </row>
    <row r="1034" spans="7:17">
      <c r="G1034" s="124"/>
      <c r="L1034" s="22"/>
      <c r="O1034" s="22"/>
      <c r="P1034" s="22"/>
      <c r="Q1034" s="22"/>
    </row>
    <row r="1035" spans="7:17">
      <c r="G1035" s="124"/>
      <c r="L1035" s="22"/>
      <c r="O1035" s="22"/>
      <c r="P1035" s="22"/>
      <c r="Q1035" s="22"/>
    </row>
    <row r="1036" spans="7:17">
      <c r="G1036" s="124"/>
      <c r="L1036" s="22"/>
      <c r="O1036" s="22"/>
      <c r="P1036" s="22"/>
      <c r="Q1036" s="22"/>
    </row>
    <row r="1037" spans="7:17">
      <c r="G1037" s="124"/>
      <c r="L1037" s="22"/>
      <c r="O1037" s="22"/>
      <c r="P1037" s="22"/>
      <c r="Q1037" s="22"/>
    </row>
    <row r="1038" spans="7:17">
      <c r="G1038" s="124"/>
      <c r="L1038" s="22"/>
      <c r="O1038" s="22"/>
      <c r="P1038" s="22"/>
      <c r="Q1038" s="22"/>
    </row>
    <row r="1039" spans="7:17">
      <c r="G1039" s="124"/>
      <c r="L1039" s="22"/>
      <c r="O1039" s="22"/>
      <c r="P1039" s="22"/>
      <c r="Q1039" s="22"/>
    </row>
    <row r="1040" spans="7:17">
      <c r="G1040" s="124"/>
      <c r="L1040" s="22"/>
      <c r="O1040" s="22"/>
      <c r="P1040" s="22"/>
      <c r="Q1040" s="22"/>
    </row>
    <row r="1041" spans="7:17">
      <c r="G1041" s="124"/>
      <c r="L1041" s="22"/>
      <c r="O1041" s="22"/>
      <c r="P1041" s="22"/>
      <c r="Q1041" s="22"/>
    </row>
    <row r="1042" spans="7:17">
      <c r="G1042" s="124"/>
      <c r="L1042" s="22"/>
      <c r="O1042" s="22"/>
      <c r="P1042" s="22"/>
      <c r="Q1042" s="22"/>
    </row>
    <row r="1043" spans="7:17">
      <c r="G1043" s="124"/>
      <c r="L1043" s="22"/>
      <c r="O1043" s="22"/>
      <c r="P1043" s="22"/>
      <c r="Q1043" s="22"/>
    </row>
    <row r="1044" spans="7:17">
      <c r="G1044" s="124"/>
      <c r="L1044" s="22"/>
      <c r="O1044" s="22"/>
      <c r="P1044" s="22"/>
      <c r="Q1044" s="22"/>
    </row>
    <row r="1045" spans="7:17">
      <c r="G1045" s="124"/>
      <c r="L1045" s="22"/>
      <c r="O1045" s="22"/>
      <c r="P1045" s="22"/>
      <c r="Q1045" s="22"/>
    </row>
    <row r="1046" spans="7:17">
      <c r="G1046" s="124"/>
      <c r="L1046" s="22"/>
      <c r="O1046" s="22"/>
      <c r="P1046" s="22"/>
      <c r="Q1046" s="22"/>
    </row>
    <row r="1047" spans="7:17">
      <c r="G1047" s="124"/>
      <c r="L1047" s="22"/>
      <c r="O1047" s="22"/>
      <c r="P1047" s="22"/>
      <c r="Q1047" s="22"/>
    </row>
    <row r="1048" spans="7:17">
      <c r="G1048" s="124"/>
      <c r="L1048" s="22"/>
      <c r="O1048" s="22"/>
      <c r="P1048" s="22"/>
      <c r="Q1048" s="22"/>
    </row>
    <row r="1049" spans="7:17">
      <c r="G1049" s="124"/>
      <c r="L1049" s="22"/>
      <c r="O1049" s="22"/>
      <c r="P1049" s="22"/>
      <c r="Q1049" s="22"/>
    </row>
    <row r="1050" spans="7:17">
      <c r="G1050" s="124"/>
      <c r="L1050" s="22"/>
      <c r="O1050" s="22"/>
      <c r="P1050" s="22"/>
      <c r="Q1050" s="22"/>
    </row>
    <row r="1051" spans="7:17">
      <c r="G1051" s="124"/>
      <c r="L1051" s="22"/>
      <c r="O1051" s="22"/>
      <c r="P1051" s="22"/>
      <c r="Q1051" s="22"/>
    </row>
    <row r="1052" spans="7:17">
      <c r="G1052" s="124"/>
      <c r="L1052" s="22"/>
      <c r="O1052" s="22"/>
      <c r="P1052" s="22"/>
      <c r="Q1052" s="22"/>
    </row>
    <row r="1053" spans="7:17">
      <c r="G1053" s="124"/>
      <c r="L1053" s="22"/>
      <c r="O1053" s="22"/>
      <c r="P1053" s="22"/>
      <c r="Q1053" s="22"/>
    </row>
    <row r="1054" spans="7:17">
      <c r="G1054" s="124"/>
      <c r="L1054" s="22"/>
      <c r="O1054" s="22"/>
      <c r="P1054" s="22"/>
      <c r="Q1054" s="22"/>
    </row>
    <row r="1055" spans="7:17">
      <c r="G1055" s="124"/>
      <c r="L1055" s="22"/>
      <c r="O1055" s="22"/>
      <c r="P1055" s="22"/>
      <c r="Q1055" s="22"/>
    </row>
    <row r="1056" spans="7:17">
      <c r="G1056" s="124"/>
      <c r="L1056" s="22"/>
      <c r="O1056" s="22"/>
      <c r="P1056" s="22"/>
      <c r="Q1056" s="22"/>
    </row>
    <row r="1057" spans="7:17">
      <c r="G1057" s="124"/>
      <c r="L1057" s="22"/>
      <c r="O1057" s="22"/>
      <c r="P1057" s="22"/>
      <c r="Q1057" s="22"/>
    </row>
    <row r="1058" spans="7:17">
      <c r="G1058" s="124"/>
      <c r="L1058" s="22"/>
      <c r="O1058" s="22"/>
      <c r="P1058" s="22"/>
      <c r="Q1058" s="22"/>
    </row>
    <row r="1059" spans="7:17">
      <c r="G1059" s="124"/>
      <c r="L1059" s="22"/>
      <c r="O1059" s="22"/>
      <c r="P1059" s="22"/>
      <c r="Q1059" s="22"/>
    </row>
    <row r="1060" spans="7:17">
      <c r="G1060" s="124"/>
      <c r="L1060" s="22"/>
      <c r="O1060" s="22"/>
      <c r="P1060" s="22"/>
      <c r="Q1060" s="22"/>
    </row>
    <row r="1061" spans="7:17">
      <c r="G1061" s="124"/>
      <c r="L1061" s="22"/>
      <c r="O1061" s="22"/>
      <c r="P1061" s="22"/>
      <c r="Q1061" s="22"/>
    </row>
    <row r="1062" spans="7:17">
      <c r="G1062" s="124"/>
      <c r="L1062" s="22"/>
      <c r="O1062" s="22"/>
      <c r="P1062" s="22"/>
      <c r="Q1062" s="22"/>
    </row>
    <row r="1063" spans="7:17">
      <c r="G1063" s="124"/>
      <c r="L1063" s="22"/>
      <c r="O1063" s="22"/>
      <c r="P1063" s="22"/>
      <c r="Q1063" s="22"/>
    </row>
    <row r="1064" spans="7:17">
      <c r="G1064" s="124"/>
      <c r="L1064" s="22"/>
      <c r="O1064" s="22"/>
      <c r="P1064" s="22"/>
      <c r="Q1064" s="22"/>
    </row>
    <row r="1065" spans="7:17">
      <c r="G1065" s="124"/>
      <c r="L1065" s="22"/>
      <c r="O1065" s="22"/>
      <c r="P1065" s="22"/>
      <c r="Q1065" s="22"/>
    </row>
    <row r="1066" spans="7:17">
      <c r="G1066" s="124"/>
      <c r="L1066" s="22"/>
      <c r="O1066" s="22"/>
      <c r="P1066" s="22"/>
      <c r="Q1066" s="22"/>
    </row>
    <row r="1067" spans="7:17">
      <c r="G1067" s="124"/>
      <c r="L1067" s="22"/>
      <c r="O1067" s="22"/>
      <c r="P1067" s="22"/>
      <c r="Q1067" s="22"/>
    </row>
    <row r="1068" spans="7:17">
      <c r="G1068" s="124"/>
      <c r="L1068" s="22"/>
      <c r="O1068" s="22"/>
      <c r="P1068" s="22"/>
      <c r="Q1068" s="22"/>
    </row>
    <row r="1069" spans="7:17">
      <c r="G1069" s="124"/>
      <c r="L1069" s="22"/>
      <c r="O1069" s="22"/>
      <c r="P1069" s="22"/>
      <c r="Q1069" s="22"/>
    </row>
    <row r="1070" spans="7:17">
      <c r="G1070" s="124"/>
      <c r="L1070" s="22"/>
      <c r="O1070" s="22"/>
      <c r="P1070" s="22"/>
      <c r="Q1070" s="22"/>
    </row>
    <row r="1071" spans="7:17">
      <c r="G1071" s="124"/>
      <c r="L1071" s="22"/>
      <c r="O1071" s="22"/>
      <c r="P1071" s="22"/>
      <c r="Q1071" s="22"/>
    </row>
    <row r="1072" spans="7:17">
      <c r="G1072" s="124"/>
      <c r="L1072" s="22"/>
      <c r="O1072" s="22"/>
      <c r="P1072" s="22"/>
      <c r="Q1072" s="22"/>
    </row>
    <row r="1073" spans="7:17">
      <c r="G1073" s="124"/>
      <c r="L1073" s="22"/>
      <c r="O1073" s="22"/>
      <c r="P1073" s="22"/>
      <c r="Q1073" s="22"/>
    </row>
    <row r="1074" spans="7:17">
      <c r="G1074" s="124"/>
      <c r="L1074" s="22"/>
      <c r="O1074" s="22"/>
      <c r="P1074" s="22"/>
      <c r="Q1074" s="22"/>
    </row>
    <row r="1075" spans="7:17">
      <c r="G1075" s="124"/>
      <c r="L1075" s="22"/>
      <c r="O1075" s="22"/>
      <c r="P1075" s="22"/>
      <c r="Q1075" s="22"/>
    </row>
    <row r="1076" spans="7:17">
      <c r="G1076" s="124"/>
      <c r="L1076" s="22"/>
      <c r="O1076" s="22"/>
      <c r="P1076" s="22"/>
      <c r="Q1076" s="22"/>
    </row>
    <row r="1077" spans="7:17">
      <c r="G1077" s="124"/>
      <c r="L1077" s="22"/>
      <c r="O1077" s="22"/>
      <c r="P1077" s="22"/>
      <c r="Q1077" s="22"/>
    </row>
    <row r="1078" spans="7:17">
      <c r="G1078" s="124"/>
      <c r="L1078" s="22"/>
      <c r="O1078" s="22"/>
      <c r="P1078" s="22"/>
      <c r="Q1078" s="22"/>
    </row>
    <row r="1079" spans="7:17">
      <c r="G1079" s="124"/>
      <c r="L1079" s="22"/>
      <c r="O1079" s="22"/>
      <c r="P1079" s="22"/>
      <c r="Q1079" s="22"/>
    </row>
    <row r="1080" spans="7:17">
      <c r="G1080" s="124"/>
      <c r="L1080" s="22"/>
      <c r="O1080" s="22"/>
      <c r="P1080" s="22"/>
      <c r="Q1080" s="22"/>
    </row>
    <row r="1081" spans="7:17">
      <c r="G1081" s="124"/>
      <c r="L1081" s="22"/>
      <c r="O1081" s="22"/>
      <c r="P1081" s="22"/>
      <c r="Q1081" s="22"/>
    </row>
    <row r="1082" spans="7:17">
      <c r="G1082" s="124"/>
      <c r="L1082" s="22"/>
      <c r="O1082" s="22"/>
      <c r="P1082" s="22"/>
      <c r="Q1082" s="22"/>
    </row>
    <row r="1083" spans="7:17">
      <c r="G1083" s="124"/>
      <c r="L1083" s="22"/>
      <c r="O1083" s="22"/>
      <c r="P1083" s="22"/>
      <c r="Q1083" s="22"/>
    </row>
    <row r="1084" spans="7:17">
      <c r="G1084" s="124"/>
      <c r="L1084" s="22"/>
      <c r="O1084" s="22"/>
      <c r="P1084" s="22"/>
      <c r="Q1084" s="22"/>
    </row>
    <row r="1085" spans="7:17">
      <c r="G1085" s="124"/>
      <c r="L1085" s="22"/>
      <c r="O1085" s="22"/>
      <c r="P1085" s="22"/>
      <c r="Q1085" s="22"/>
    </row>
    <row r="1086" spans="7:17">
      <c r="G1086" s="124"/>
      <c r="L1086" s="22"/>
      <c r="O1086" s="22"/>
      <c r="P1086" s="22"/>
      <c r="Q1086" s="22"/>
    </row>
    <row r="1087" spans="7:17">
      <c r="G1087" s="124"/>
      <c r="L1087" s="22"/>
      <c r="O1087" s="22"/>
      <c r="P1087" s="22"/>
      <c r="Q1087" s="22"/>
    </row>
    <row r="1088" spans="7:17">
      <c r="G1088" s="124"/>
      <c r="L1088" s="22"/>
      <c r="O1088" s="22"/>
      <c r="P1088" s="22"/>
      <c r="Q1088" s="22"/>
    </row>
    <row r="1089" spans="7:17">
      <c r="G1089" s="124"/>
      <c r="L1089" s="22"/>
      <c r="O1089" s="22"/>
      <c r="P1089" s="22"/>
      <c r="Q1089" s="22"/>
    </row>
    <row r="1090" spans="7:17">
      <c r="G1090" s="124"/>
      <c r="L1090" s="22"/>
      <c r="O1090" s="22"/>
      <c r="P1090" s="22"/>
      <c r="Q1090" s="22"/>
    </row>
    <row r="1091" spans="7:17">
      <c r="G1091" s="124"/>
      <c r="L1091" s="22"/>
      <c r="O1091" s="22"/>
      <c r="P1091" s="22"/>
      <c r="Q1091" s="22"/>
    </row>
    <row r="1092" spans="7:17">
      <c r="G1092" s="124"/>
      <c r="L1092" s="22"/>
      <c r="O1092" s="22"/>
      <c r="P1092" s="22"/>
      <c r="Q1092" s="22"/>
    </row>
    <row r="1093" spans="7:17">
      <c r="G1093" s="124"/>
      <c r="L1093" s="22"/>
      <c r="O1093" s="22"/>
      <c r="P1093" s="22"/>
      <c r="Q1093" s="22"/>
    </row>
    <row r="1094" spans="7:17">
      <c r="G1094" s="124"/>
      <c r="L1094" s="22"/>
      <c r="O1094" s="22"/>
      <c r="P1094" s="22"/>
      <c r="Q1094" s="22"/>
    </row>
    <row r="1095" spans="7:17">
      <c r="G1095" s="124"/>
      <c r="L1095" s="22"/>
      <c r="O1095" s="22"/>
      <c r="P1095" s="22"/>
      <c r="Q1095" s="22"/>
    </row>
    <row r="1096" spans="7:17">
      <c r="G1096" s="124"/>
      <c r="L1096" s="22"/>
      <c r="O1096" s="22"/>
      <c r="P1096" s="22"/>
      <c r="Q1096" s="22"/>
    </row>
    <row r="1097" spans="7:17">
      <c r="G1097" s="124"/>
      <c r="L1097" s="22"/>
      <c r="O1097" s="22"/>
      <c r="P1097" s="22"/>
      <c r="Q1097" s="22"/>
    </row>
    <row r="1098" spans="7:17">
      <c r="G1098" s="124"/>
      <c r="L1098" s="22"/>
      <c r="O1098" s="22"/>
      <c r="P1098" s="22"/>
      <c r="Q1098" s="22"/>
    </row>
    <row r="1099" spans="7:17">
      <c r="G1099" s="124"/>
      <c r="L1099" s="22"/>
      <c r="O1099" s="22"/>
      <c r="P1099" s="22"/>
      <c r="Q1099" s="22"/>
    </row>
    <row r="1100" spans="7:17">
      <c r="G1100" s="124"/>
      <c r="L1100" s="22"/>
      <c r="O1100" s="22"/>
      <c r="P1100" s="22"/>
      <c r="Q1100" s="22"/>
    </row>
    <row r="1101" spans="7:17">
      <c r="G1101" s="124"/>
      <c r="L1101" s="22"/>
      <c r="O1101" s="22"/>
      <c r="P1101" s="22"/>
      <c r="Q1101" s="22"/>
    </row>
    <row r="1102" spans="7:17">
      <c r="G1102" s="124"/>
      <c r="L1102" s="22"/>
      <c r="O1102" s="22"/>
      <c r="P1102" s="22"/>
      <c r="Q1102" s="22"/>
    </row>
    <row r="1103" spans="7:17">
      <c r="G1103" s="124"/>
      <c r="L1103" s="22"/>
      <c r="O1103" s="22"/>
      <c r="P1103" s="22"/>
      <c r="Q1103" s="22"/>
    </row>
    <row r="1104" spans="7:17">
      <c r="G1104" s="124"/>
      <c r="L1104" s="22"/>
      <c r="O1104" s="22"/>
      <c r="P1104" s="22"/>
      <c r="Q1104" s="22"/>
    </row>
    <row r="1105" spans="7:17">
      <c r="G1105" s="124"/>
      <c r="L1105" s="22"/>
      <c r="O1105" s="22"/>
      <c r="P1105" s="22"/>
      <c r="Q1105" s="22"/>
    </row>
    <row r="1106" spans="7:17">
      <c r="G1106" s="124"/>
      <c r="L1106" s="22"/>
      <c r="O1106" s="22"/>
      <c r="P1106" s="22"/>
      <c r="Q1106" s="22"/>
    </row>
    <row r="1107" spans="7:17">
      <c r="G1107" s="124"/>
      <c r="L1107" s="22"/>
      <c r="O1107" s="22"/>
      <c r="P1107" s="22"/>
      <c r="Q1107" s="22"/>
    </row>
    <row r="1108" spans="7:17">
      <c r="G1108" s="124"/>
      <c r="L1108" s="22"/>
      <c r="O1108" s="22"/>
      <c r="P1108" s="22"/>
      <c r="Q1108" s="22"/>
    </row>
    <row r="1109" spans="7:17">
      <c r="G1109" s="124"/>
      <c r="L1109" s="22"/>
      <c r="O1109" s="22"/>
      <c r="P1109" s="22"/>
      <c r="Q1109" s="22"/>
    </row>
    <row r="1110" spans="7:17">
      <c r="G1110" s="124"/>
      <c r="L1110" s="22"/>
      <c r="O1110" s="22"/>
      <c r="P1110" s="22"/>
      <c r="Q1110" s="22"/>
    </row>
    <row r="1111" spans="7:17">
      <c r="G1111" s="124"/>
      <c r="L1111" s="22"/>
      <c r="O1111" s="22"/>
      <c r="P1111" s="22"/>
      <c r="Q1111" s="22"/>
    </row>
    <row r="1112" spans="7:17">
      <c r="G1112" s="124"/>
      <c r="L1112" s="22"/>
      <c r="O1112" s="22"/>
      <c r="P1112" s="22"/>
      <c r="Q1112" s="22"/>
    </row>
    <row r="1113" spans="7:17">
      <c r="G1113" s="124"/>
      <c r="L1113" s="22"/>
      <c r="O1113" s="22"/>
      <c r="P1113" s="22"/>
      <c r="Q1113" s="22"/>
    </row>
    <row r="1114" spans="7:17">
      <c r="G1114" s="124"/>
      <c r="L1114" s="22"/>
      <c r="O1114" s="22"/>
      <c r="P1114" s="22"/>
      <c r="Q1114" s="22"/>
    </row>
    <row r="1115" spans="7:17">
      <c r="G1115" s="124"/>
      <c r="L1115" s="22"/>
      <c r="O1115" s="22"/>
      <c r="P1115" s="22"/>
      <c r="Q1115" s="22"/>
    </row>
    <row r="1116" spans="7:17">
      <c r="G1116" s="124"/>
      <c r="L1116" s="22"/>
      <c r="O1116" s="22"/>
      <c r="P1116" s="22"/>
      <c r="Q1116" s="22"/>
    </row>
    <row r="1117" spans="7:17">
      <c r="G1117" s="124"/>
      <c r="L1117" s="22"/>
      <c r="O1117" s="22"/>
      <c r="P1117" s="22"/>
      <c r="Q1117" s="22"/>
    </row>
    <row r="1118" spans="7:17">
      <c r="G1118" s="124"/>
      <c r="L1118" s="22"/>
      <c r="O1118" s="22"/>
      <c r="P1118" s="22"/>
      <c r="Q1118" s="22"/>
    </row>
    <row r="1119" spans="7:17">
      <c r="G1119" s="124"/>
      <c r="L1119" s="22"/>
      <c r="O1119" s="22"/>
      <c r="P1119" s="22"/>
      <c r="Q1119" s="22"/>
    </row>
    <row r="1120" spans="7:17">
      <c r="G1120" s="124"/>
      <c r="L1120" s="22"/>
      <c r="O1120" s="22"/>
      <c r="P1120" s="22"/>
      <c r="Q1120" s="22"/>
    </row>
    <row r="1121" spans="7:17">
      <c r="G1121" s="124"/>
      <c r="L1121" s="22"/>
      <c r="O1121" s="22"/>
      <c r="P1121" s="22"/>
      <c r="Q1121" s="22"/>
    </row>
    <row r="1122" spans="7:17">
      <c r="G1122" s="124"/>
      <c r="L1122" s="22"/>
      <c r="O1122" s="22"/>
      <c r="P1122" s="22"/>
      <c r="Q1122" s="22"/>
    </row>
    <row r="1123" spans="7:17">
      <c r="G1123" s="124"/>
      <c r="L1123" s="22"/>
      <c r="O1123" s="22"/>
      <c r="P1123" s="22"/>
      <c r="Q1123" s="22"/>
    </row>
    <row r="1124" spans="7:17">
      <c r="G1124" s="124"/>
      <c r="L1124" s="22"/>
      <c r="O1124" s="22"/>
      <c r="P1124" s="22"/>
      <c r="Q1124" s="22"/>
    </row>
    <row r="1125" spans="7:17">
      <c r="G1125" s="124"/>
      <c r="L1125" s="22"/>
      <c r="O1125" s="22"/>
      <c r="P1125" s="22"/>
      <c r="Q1125" s="22"/>
    </row>
    <row r="1126" spans="7:17">
      <c r="G1126" s="124"/>
      <c r="L1126" s="22"/>
      <c r="O1126" s="22"/>
      <c r="P1126" s="22"/>
      <c r="Q1126" s="22"/>
    </row>
    <row r="1127" spans="7:17">
      <c r="G1127" s="124"/>
      <c r="L1127" s="22"/>
      <c r="O1127" s="22"/>
      <c r="P1127" s="22"/>
      <c r="Q1127" s="22"/>
    </row>
    <row r="1128" spans="7:17">
      <c r="G1128" s="124"/>
      <c r="L1128" s="22"/>
      <c r="O1128" s="22"/>
      <c r="P1128" s="22"/>
      <c r="Q1128" s="22"/>
    </row>
    <row r="1129" spans="7:17">
      <c r="G1129" s="124"/>
      <c r="L1129" s="22"/>
      <c r="O1129" s="22"/>
      <c r="P1129" s="22"/>
      <c r="Q1129" s="22"/>
    </row>
    <row r="1130" spans="7:17">
      <c r="G1130" s="124"/>
      <c r="L1130" s="22"/>
      <c r="O1130" s="22"/>
      <c r="P1130" s="22"/>
      <c r="Q1130" s="22"/>
    </row>
    <row r="1131" spans="7:17">
      <c r="G1131" s="124"/>
      <c r="L1131" s="22"/>
      <c r="O1131" s="22"/>
      <c r="P1131" s="22"/>
      <c r="Q1131" s="22"/>
    </row>
    <row r="1132" spans="7:17">
      <c r="G1132" s="124"/>
      <c r="L1132" s="22"/>
      <c r="O1132" s="22"/>
      <c r="P1132" s="22"/>
      <c r="Q1132" s="22"/>
    </row>
    <row r="1133" spans="7:17">
      <c r="G1133" s="124"/>
      <c r="L1133" s="22"/>
      <c r="O1133" s="22"/>
      <c r="P1133" s="22"/>
      <c r="Q1133" s="22"/>
    </row>
    <row r="1134" spans="7:17">
      <c r="G1134" s="124"/>
      <c r="L1134" s="22"/>
      <c r="O1134" s="22"/>
      <c r="P1134" s="22"/>
      <c r="Q1134" s="22"/>
    </row>
    <row r="1135" spans="7:17">
      <c r="G1135" s="124"/>
      <c r="L1135" s="22"/>
      <c r="O1135" s="22"/>
      <c r="P1135" s="22"/>
      <c r="Q1135" s="22"/>
    </row>
    <row r="1136" spans="7:17">
      <c r="G1136" s="124"/>
      <c r="L1136" s="22"/>
      <c r="O1136" s="22"/>
      <c r="P1136" s="22"/>
      <c r="Q1136" s="22"/>
    </row>
    <row r="1137" spans="7:17">
      <c r="G1137" s="124"/>
      <c r="L1137" s="22"/>
      <c r="O1137" s="22"/>
      <c r="P1137" s="22"/>
      <c r="Q1137" s="22"/>
    </row>
    <row r="1138" spans="7:17">
      <c r="G1138" s="124"/>
      <c r="L1138" s="22"/>
      <c r="O1138" s="22"/>
      <c r="P1138" s="22"/>
      <c r="Q1138" s="22"/>
    </row>
    <row r="1139" spans="7:17">
      <c r="G1139" s="124"/>
      <c r="L1139" s="22"/>
      <c r="O1139" s="22"/>
      <c r="P1139" s="22"/>
      <c r="Q1139" s="22"/>
    </row>
    <row r="1140" spans="7:17">
      <c r="G1140" s="124"/>
      <c r="L1140" s="22"/>
      <c r="O1140" s="22"/>
      <c r="P1140" s="22"/>
      <c r="Q1140" s="22"/>
    </row>
    <row r="1141" spans="7:17">
      <c r="G1141" s="124"/>
      <c r="L1141" s="22"/>
      <c r="O1141" s="22"/>
      <c r="P1141" s="22"/>
      <c r="Q1141" s="22"/>
    </row>
    <row r="1142" spans="7:17">
      <c r="G1142" s="124"/>
      <c r="L1142" s="22"/>
      <c r="O1142" s="22"/>
      <c r="P1142" s="22"/>
      <c r="Q1142" s="22"/>
    </row>
    <row r="1143" spans="7:17">
      <c r="G1143" s="124"/>
      <c r="L1143" s="22"/>
      <c r="O1143" s="22"/>
      <c r="P1143" s="22"/>
      <c r="Q1143" s="22"/>
    </row>
    <row r="1144" spans="7:17">
      <c r="G1144" s="124"/>
      <c r="L1144" s="22"/>
      <c r="O1144" s="22"/>
      <c r="P1144" s="22"/>
      <c r="Q1144" s="22"/>
    </row>
    <row r="1145" spans="7:17">
      <c r="G1145" s="124"/>
      <c r="L1145" s="22"/>
      <c r="O1145" s="22"/>
      <c r="P1145" s="22"/>
      <c r="Q1145" s="22"/>
    </row>
    <row r="1146" spans="7:17">
      <c r="G1146" s="124"/>
      <c r="L1146" s="22"/>
      <c r="O1146" s="22"/>
      <c r="P1146" s="22"/>
      <c r="Q1146" s="22"/>
    </row>
    <row r="1147" spans="7:17">
      <c r="G1147" s="124"/>
      <c r="L1147" s="22"/>
      <c r="O1147" s="22"/>
      <c r="P1147" s="22"/>
      <c r="Q1147" s="22"/>
    </row>
    <row r="1148" spans="7:17">
      <c r="G1148" s="124"/>
      <c r="L1148" s="22"/>
      <c r="O1148" s="22"/>
      <c r="P1148" s="22"/>
      <c r="Q1148" s="22"/>
    </row>
    <row r="1149" spans="7:17">
      <c r="G1149" s="124"/>
      <c r="L1149" s="22"/>
      <c r="O1149" s="22"/>
      <c r="P1149" s="22"/>
      <c r="Q1149" s="22"/>
    </row>
    <row r="1150" spans="7:17">
      <c r="G1150" s="124"/>
      <c r="L1150" s="22"/>
      <c r="O1150" s="22"/>
      <c r="P1150" s="22"/>
      <c r="Q1150" s="22"/>
    </row>
    <row r="1151" spans="7:17">
      <c r="G1151" s="124"/>
      <c r="L1151" s="22"/>
      <c r="O1151" s="22"/>
      <c r="P1151" s="22"/>
      <c r="Q1151" s="22"/>
    </row>
    <row r="1152" spans="7:17">
      <c r="G1152" s="124"/>
      <c r="L1152" s="22"/>
      <c r="O1152" s="22"/>
      <c r="P1152" s="22"/>
      <c r="Q1152" s="22"/>
    </row>
    <row r="1153" spans="7:17">
      <c r="G1153" s="124"/>
      <c r="L1153" s="22"/>
      <c r="O1153" s="22"/>
      <c r="P1153" s="22"/>
      <c r="Q1153" s="22"/>
    </row>
    <row r="1154" spans="7:17">
      <c r="G1154" s="124"/>
      <c r="L1154" s="22"/>
      <c r="O1154" s="22"/>
      <c r="P1154" s="22"/>
      <c r="Q1154" s="22"/>
    </row>
    <row r="1155" spans="7:17">
      <c r="G1155" s="124"/>
      <c r="L1155" s="22"/>
      <c r="O1155" s="22"/>
      <c r="P1155" s="22"/>
      <c r="Q1155" s="22"/>
    </row>
    <row r="1156" spans="7:17">
      <c r="G1156" s="124"/>
      <c r="L1156" s="22"/>
      <c r="O1156" s="22"/>
      <c r="P1156" s="22"/>
      <c r="Q1156" s="22"/>
    </row>
    <row r="1157" spans="7:17">
      <c r="G1157" s="124"/>
      <c r="L1157" s="22"/>
      <c r="O1157" s="22"/>
      <c r="P1157" s="22"/>
      <c r="Q1157" s="22"/>
    </row>
    <row r="1158" spans="7:17">
      <c r="G1158" s="124"/>
      <c r="L1158" s="22"/>
      <c r="O1158" s="22"/>
      <c r="P1158" s="22"/>
      <c r="Q1158" s="22"/>
    </row>
    <row r="1159" spans="7:17">
      <c r="G1159" s="124"/>
      <c r="L1159" s="22"/>
      <c r="O1159" s="22"/>
      <c r="P1159" s="22"/>
      <c r="Q1159" s="22"/>
    </row>
    <row r="1160" spans="7:17">
      <c r="G1160" s="124"/>
      <c r="L1160" s="22"/>
      <c r="O1160" s="22"/>
      <c r="P1160" s="22"/>
      <c r="Q1160" s="22"/>
    </row>
    <row r="1161" spans="7:17">
      <c r="G1161" s="124"/>
      <c r="L1161" s="22"/>
      <c r="O1161" s="22"/>
      <c r="P1161" s="22"/>
      <c r="Q1161" s="22"/>
    </row>
    <row r="1162" spans="7:17">
      <c r="G1162" s="124"/>
      <c r="L1162" s="22"/>
      <c r="O1162" s="22"/>
      <c r="P1162" s="22"/>
      <c r="Q1162" s="22"/>
    </row>
    <row r="1163" spans="7:17">
      <c r="G1163" s="124"/>
      <c r="L1163" s="22"/>
      <c r="O1163" s="22"/>
      <c r="P1163" s="22"/>
      <c r="Q1163" s="22"/>
    </row>
    <row r="1164" spans="7:17">
      <c r="G1164" s="124"/>
      <c r="L1164" s="22"/>
      <c r="O1164" s="22"/>
      <c r="P1164" s="22"/>
      <c r="Q1164" s="22"/>
    </row>
    <row r="1165" spans="7:17">
      <c r="G1165" s="124"/>
      <c r="L1165" s="22"/>
      <c r="O1165" s="22"/>
      <c r="P1165" s="22"/>
      <c r="Q1165" s="22"/>
    </row>
    <row r="1166" spans="7:17">
      <c r="G1166" s="124"/>
      <c r="L1166" s="22"/>
      <c r="O1166" s="22"/>
      <c r="P1166" s="22"/>
      <c r="Q1166" s="22"/>
    </row>
    <row r="1167" spans="7:17">
      <c r="G1167" s="124"/>
      <c r="L1167" s="22"/>
      <c r="O1167" s="22"/>
      <c r="P1167" s="22"/>
      <c r="Q1167" s="22"/>
    </row>
    <row r="1168" spans="7:17">
      <c r="G1168" s="124"/>
      <c r="L1168" s="22"/>
      <c r="O1168" s="22"/>
      <c r="P1168" s="22"/>
      <c r="Q1168" s="22"/>
    </row>
    <row r="1169" spans="7:17">
      <c r="G1169" s="124"/>
      <c r="L1169" s="22"/>
      <c r="O1169" s="22"/>
      <c r="P1169" s="22"/>
      <c r="Q1169" s="22"/>
    </row>
    <row r="1170" spans="7:17">
      <c r="G1170" s="124"/>
      <c r="L1170" s="22"/>
      <c r="O1170" s="22"/>
      <c r="P1170" s="22"/>
      <c r="Q1170" s="22"/>
    </row>
    <row r="1171" spans="7:17">
      <c r="G1171" s="124"/>
      <c r="L1171" s="22"/>
      <c r="O1171" s="22"/>
      <c r="P1171" s="22"/>
      <c r="Q1171" s="22"/>
    </row>
    <row r="1172" spans="7:17">
      <c r="G1172" s="124"/>
      <c r="L1172" s="22"/>
      <c r="O1172" s="22"/>
      <c r="P1172" s="22"/>
      <c r="Q1172" s="22"/>
    </row>
    <row r="1173" spans="7:17">
      <c r="G1173" s="124"/>
      <c r="L1173" s="22"/>
      <c r="O1173" s="22"/>
      <c r="P1173" s="22"/>
      <c r="Q1173" s="22"/>
    </row>
    <row r="1174" spans="7:17">
      <c r="G1174" s="124"/>
      <c r="L1174" s="22"/>
      <c r="O1174" s="22"/>
      <c r="P1174" s="22"/>
      <c r="Q1174" s="22"/>
    </row>
    <row r="1175" spans="7:17">
      <c r="G1175" s="124"/>
      <c r="L1175" s="22"/>
      <c r="O1175" s="22"/>
      <c r="P1175" s="22"/>
      <c r="Q1175" s="22"/>
    </row>
    <row r="1176" spans="7:17">
      <c r="G1176" s="124"/>
      <c r="L1176" s="22"/>
      <c r="O1176" s="22"/>
      <c r="P1176" s="22"/>
      <c r="Q1176" s="22"/>
    </row>
    <row r="1177" spans="7:17">
      <c r="G1177" s="124"/>
      <c r="L1177" s="22"/>
      <c r="O1177" s="22"/>
      <c r="P1177" s="22"/>
      <c r="Q1177" s="22"/>
    </row>
    <row r="1178" spans="7:17">
      <c r="G1178" s="124"/>
      <c r="L1178" s="22"/>
      <c r="O1178" s="22"/>
      <c r="P1178" s="22"/>
      <c r="Q1178" s="22"/>
    </row>
    <row r="1179" spans="7:17">
      <c r="G1179" s="124"/>
      <c r="L1179" s="22"/>
      <c r="O1179" s="22"/>
      <c r="P1179" s="22"/>
      <c r="Q1179" s="22"/>
    </row>
    <row r="1180" spans="7:17">
      <c r="G1180" s="124"/>
      <c r="L1180" s="22"/>
      <c r="O1180" s="22"/>
      <c r="P1180" s="22"/>
      <c r="Q1180" s="22"/>
    </row>
    <row r="1181" spans="7:17">
      <c r="G1181" s="124"/>
      <c r="L1181" s="22"/>
      <c r="O1181" s="22"/>
      <c r="P1181" s="22"/>
      <c r="Q1181" s="22"/>
    </row>
    <row r="1182" spans="7:17">
      <c r="G1182" s="124"/>
      <c r="L1182" s="22"/>
      <c r="O1182" s="22"/>
      <c r="P1182" s="22"/>
      <c r="Q1182" s="22"/>
    </row>
    <row r="1183" spans="7:17">
      <c r="G1183" s="124"/>
      <c r="L1183" s="22"/>
      <c r="O1183" s="22"/>
      <c r="P1183" s="22"/>
      <c r="Q1183" s="22"/>
    </row>
    <row r="1184" spans="7:17">
      <c r="G1184" s="124"/>
      <c r="L1184" s="22"/>
      <c r="O1184" s="22"/>
      <c r="P1184" s="22"/>
      <c r="Q1184" s="22"/>
    </row>
    <row r="1185" spans="7:17">
      <c r="G1185" s="124"/>
      <c r="L1185" s="22"/>
      <c r="O1185" s="22"/>
      <c r="P1185" s="22"/>
      <c r="Q1185" s="22"/>
    </row>
    <row r="1186" spans="7:17">
      <c r="G1186" s="124"/>
      <c r="L1186" s="22"/>
      <c r="O1186" s="22"/>
      <c r="P1186" s="22"/>
      <c r="Q1186" s="22"/>
    </row>
    <row r="1187" spans="7:17">
      <c r="G1187" s="124"/>
      <c r="L1187" s="22"/>
      <c r="O1187" s="22"/>
      <c r="P1187" s="22"/>
      <c r="Q1187" s="22"/>
    </row>
    <row r="1188" spans="7:17">
      <c r="G1188" s="124"/>
      <c r="L1188" s="22"/>
      <c r="O1188" s="22"/>
      <c r="P1188" s="22"/>
      <c r="Q1188" s="22"/>
    </row>
    <row r="1189" spans="7:17">
      <c r="G1189" s="124"/>
      <c r="L1189" s="22"/>
      <c r="O1189" s="22"/>
      <c r="P1189" s="22"/>
      <c r="Q1189" s="22"/>
    </row>
    <row r="1190" spans="7:17">
      <c r="G1190" s="124"/>
      <c r="L1190" s="22"/>
      <c r="O1190" s="22"/>
      <c r="P1190" s="22"/>
      <c r="Q1190" s="22"/>
    </row>
    <row r="1191" spans="7:17">
      <c r="G1191" s="124"/>
      <c r="L1191" s="22"/>
      <c r="O1191" s="22"/>
      <c r="P1191" s="22"/>
      <c r="Q1191" s="22"/>
    </row>
    <row r="1192" spans="7:17">
      <c r="G1192" s="124"/>
      <c r="L1192" s="22"/>
      <c r="O1192" s="22"/>
      <c r="P1192" s="22"/>
      <c r="Q1192" s="22"/>
    </row>
    <row r="1193" spans="7:17">
      <c r="G1193" s="124"/>
      <c r="L1193" s="22"/>
      <c r="O1193" s="22"/>
      <c r="P1193" s="22"/>
      <c r="Q1193" s="22"/>
    </row>
    <row r="1194" spans="7:17">
      <c r="G1194" s="124"/>
      <c r="L1194" s="22"/>
      <c r="O1194" s="22"/>
      <c r="P1194" s="22"/>
      <c r="Q1194" s="22"/>
    </row>
    <row r="1195" spans="7:17">
      <c r="G1195" s="124"/>
      <c r="L1195" s="22"/>
      <c r="O1195" s="22"/>
      <c r="P1195" s="22"/>
      <c r="Q1195" s="22"/>
    </row>
    <row r="1196" spans="7:17">
      <c r="G1196" s="124"/>
      <c r="L1196" s="22"/>
      <c r="O1196" s="22"/>
      <c r="P1196" s="22"/>
      <c r="Q1196" s="22"/>
    </row>
    <row r="1197" spans="7:17">
      <c r="G1197" s="124"/>
      <c r="L1197" s="22"/>
      <c r="O1197" s="22"/>
      <c r="P1197" s="22"/>
      <c r="Q1197" s="22"/>
    </row>
    <row r="1198" spans="7:17">
      <c r="G1198" s="124"/>
      <c r="L1198" s="22"/>
      <c r="O1198" s="22"/>
      <c r="P1198" s="22"/>
      <c r="Q1198" s="22"/>
    </row>
    <row r="1199" spans="7:17">
      <c r="G1199" s="124"/>
      <c r="L1199" s="22"/>
      <c r="O1199" s="22"/>
      <c r="P1199" s="22"/>
      <c r="Q1199" s="22"/>
    </row>
    <row r="1200" spans="7:17">
      <c r="G1200" s="124"/>
      <c r="L1200" s="22"/>
      <c r="O1200" s="22"/>
      <c r="P1200" s="22"/>
      <c r="Q1200" s="22"/>
    </row>
    <row r="1201" spans="7:17">
      <c r="G1201" s="124"/>
      <c r="L1201" s="22"/>
      <c r="O1201" s="22"/>
      <c r="P1201" s="22"/>
      <c r="Q1201" s="22"/>
    </row>
    <row r="1202" spans="7:17">
      <c r="G1202" s="124"/>
      <c r="L1202" s="22"/>
      <c r="O1202" s="22"/>
      <c r="P1202" s="22"/>
      <c r="Q1202" s="22"/>
    </row>
    <row r="1203" spans="7:17">
      <c r="G1203" s="124"/>
      <c r="L1203" s="22"/>
      <c r="O1203" s="22"/>
      <c r="P1203" s="22"/>
      <c r="Q1203" s="22"/>
    </row>
    <row r="1204" spans="7:17">
      <c r="G1204" s="124"/>
      <c r="L1204" s="22"/>
      <c r="O1204" s="22"/>
      <c r="P1204" s="22"/>
      <c r="Q1204" s="22"/>
    </row>
    <row r="1205" spans="7:17">
      <c r="G1205" s="124"/>
      <c r="L1205" s="22"/>
      <c r="O1205" s="22"/>
      <c r="P1205" s="22"/>
      <c r="Q1205" s="22"/>
    </row>
    <row r="1206" spans="7:17">
      <c r="G1206" s="124"/>
      <c r="L1206" s="22"/>
      <c r="O1206" s="22"/>
      <c r="P1206" s="22"/>
      <c r="Q1206" s="22"/>
    </row>
    <row r="1207" spans="7:17">
      <c r="G1207" s="124"/>
      <c r="L1207" s="22"/>
      <c r="O1207" s="22"/>
      <c r="P1207" s="22"/>
      <c r="Q1207" s="22"/>
    </row>
    <row r="1208" spans="7:17">
      <c r="G1208" s="124"/>
      <c r="L1208" s="22"/>
      <c r="O1208" s="22"/>
      <c r="P1208" s="22"/>
      <c r="Q1208" s="22"/>
    </row>
    <row r="1209" spans="7:17">
      <c r="G1209" s="124"/>
      <c r="L1209" s="22"/>
      <c r="O1209" s="22"/>
      <c r="P1209" s="22"/>
      <c r="Q1209" s="22"/>
    </row>
    <row r="1210" spans="7:17">
      <c r="G1210" s="124"/>
      <c r="L1210" s="22"/>
      <c r="O1210" s="22"/>
      <c r="P1210" s="22"/>
      <c r="Q1210" s="22"/>
    </row>
    <row r="1211" spans="7:17">
      <c r="G1211" s="124"/>
      <c r="L1211" s="22"/>
      <c r="O1211" s="22"/>
      <c r="P1211" s="22"/>
      <c r="Q1211" s="22"/>
    </row>
    <row r="1212" spans="7:17">
      <c r="G1212" s="124"/>
      <c r="L1212" s="22"/>
      <c r="O1212" s="22"/>
      <c r="P1212" s="22"/>
      <c r="Q1212" s="22"/>
    </row>
    <row r="1213" spans="7:17">
      <c r="G1213" s="124"/>
      <c r="L1213" s="22"/>
      <c r="O1213" s="22"/>
      <c r="P1213" s="22"/>
      <c r="Q1213" s="22"/>
    </row>
    <row r="1214" spans="7:17">
      <c r="G1214" s="124"/>
      <c r="L1214" s="22"/>
      <c r="O1214" s="22"/>
      <c r="P1214" s="22"/>
      <c r="Q1214" s="22"/>
    </row>
    <row r="1215" spans="7:17">
      <c r="G1215" s="124"/>
      <c r="L1215" s="22"/>
      <c r="O1215" s="22"/>
      <c r="P1215" s="22"/>
      <c r="Q1215" s="22"/>
    </row>
    <row r="1216" spans="7:17">
      <c r="G1216" s="124"/>
      <c r="L1216" s="22"/>
      <c r="O1216" s="22"/>
      <c r="P1216" s="22"/>
      <c r="Q1216" s="22"/>
    </row>
    <row r="1217" spans="7:17">
      <c r="G1217" s="124"/>
      <c r="L1217" s="22"/>
      <c r="O1217" s="22"/>
      <c r="P1217" s="22"/>
      <c r="Q1217" s="22"/>
    </row>
    <row r="1218" spans="7:17">
      <c r="G1218" s="124"/>
      <c r="L1218" s="22"/>
      <c r="O1218" s="22"/>
      <c r="P1218" s="22"/>
      <c r="Q1218" s="22"/>
    </row>
    <row r="1219" spans="7:17">
      <c r="G1219" s="124"/>
      <c r="L1219" s="22"/>
      <c r="O1219" s="22"/>
      <c r="P1219" s="22"/>
      <c r="Q1219" s="22"/>
    </row>
    <row r="1220" spans="7:17">
      <c r="G1220" s="124"/>
      <c r="L1220" s="22"/>
      <c r="O1220" s="22"/>
      <c r="P1220" s="22"/>
      <c r="Q1220" s="22"/>
    </row>
    <row r="1221" spans="7:17">
      <c r="G1221" s="124"/>
      <c r="L1221" s="22"/>
      <c r="O1221" s="22"/>
      <c r="P1221" s="22"/>
      <c r="Q1221" s="22"/>
    </row>
    <row r="1222" spans="7:17">
      <c r="G1222" s="124"/>
      <c r="L1222" s="22"/>
      <c r="O1222" s="22"/>
      <c r="P1222" s="22"/>
      <c r="Q1222" s="22"/>
    </row>
    <row r="1223" spans="7:17">
      <c r="G1223" s="124"/>
      <c r="L1223" s="22"/>
      <c r="O1223" s="22"/>
      <c r="P1223" s="22"/>
      <c r="Q1223" s="22"/>
    </row>
    <row r="1224" spans="7:17">
      <c r="G1224" s="124"/>
      <c r="L1224" s="22"/>
      <c r="O1224" s="22"/>
      <c r="P1224" s="22"/>
      <c r="Q1224" s="22"/>
    </row>
    <row r="1225" spans="7:17">
      <c r="G1225" s="124"/>
      <c r="L1225" s="22"/>
      <c r="O1225" s="22"/>
      <c r="P1225" s="22"/>
      <c r="Q1225" s="22"/>
    </row>
    <row r="1226" spans="7:17">
      <c r="G1226" s="124"/>
      <c r="L1226" s="22"/>
      <c r="O1226" s="22"/>
      <c r="P1226" s="22"/>
      <c r="Q1226" s="22"/>
    </row>
    <row r="1227" spans="7:17">
      <c r="G1227" s="124"/>
      <c r="L1227" s="22"/>
      <c r="O1227" s="22"/>
      <c r="P1227" s="22"/>
      <c r="Q1227" s="22"/>
    </row>
    <row r="1228" spans="7:17">
      <c r="G1228" s="124"/>
      <c r="L1228" s="22"/>
      <c r="O1228" s="22"/>
      <c r="P1228" s="22"/>
      <c r="Q1228" s="22"/>
    </row>
    <row r="1229" spans="7:17">
      <c r="G1229" s="124"/>
      <c r="L1229" s="22"/>
      <c r="O1229" s="22"/>
      <c r="P1229" s="22"/>
      <c r="Q1229" s="22"/>
    </row>
    <row r="1230" spans="7:17">
      <c r="G1230" s="124"/>
      <c r="L1230" s="22"/>
      <c r="O1230" s="22"/>
      <c r="P1230" s="22"/>
      <c r="Q1230" s="22"/>
    </row>
    <row r="1231" spans="7:17">
      <c r="G1231" s="124"/>
      <c r="L1231" s="22"/>
      <c r="O1231" s="22"/>
      <c r="P1231" s="22"/>
      <c r="Q1231" s="22"/>
    </row>
    <row r="1232" spans="7:17">
      <c r="G1232" s="124"/>
      <c r="L1232" s="22"/>
      <c r="O1232" s="22"/>
      <c r="P1232" s="22"/>
      <c r="Q1232" s="22"/>
    </row>
    <row r="1233" spans="7:17">
      <c r="G1233" s="124"/>
      <c r="L1233" s="22"/>
      <c r="O1233" s="22"/>
      <c r="P1233" s="22"/>
      <c r="Q1233" s="22"/>
    </row>
    <row r="1234" spans="7:17">
      <c r="G1234" s="124"/>
      <c r="L1234" s="22"/>
      <c r="O1234" s="22"/>
      <c r="P1234" s="22"/>
      <c r="Q1234" s="22"/>
    </row>
    <row r="1235" spans="7:17">
      <c r="G1235" s="124"/>
      <c r="L1235" s="22"/>
      <c r="O1235" s="22"/>
      <c r="P1235" s="22"/>
      <c r="Q1235" s="22"/>
    </row>
    <row r="1236" spans="7:17">
      <c r="G1236" s="124"/>
      <c r="L1236" s="22"/>
      <c r="O1236" s="22"/>
      <c r="P1236" s="22"/>
      <c r="Q1236" s="22"/>
    </row>
    <row r="1237" spans="7:17">
      <c r="G1237" s="124"/>
      <c r="L1237" s="22"/>
      <c r="O1237" s="22"/>
      <c r="P1237" s="22"/>
      <c r="Q1237" s="22"/>
    </row>
    <row r="1238" spans="7:17">
      <c r="G1238" s="124"/>
      <c r="L1238" s="22"/>
      <c r="O1238" s="22"/>
      <c r="P1238" s="22"/>
      <c r="Q1238" s="22"/>
    </row>
    <row r="1239" spans="7:17">
      <c r="G1239" s="124"/>
      <c r="L1239" s="22"/>
      <c r="O1239" s="22"/>
      <c r="P1239" s="22"/>
      <c r="Q1239" s="22"/>
    </row>
    <row r="1240" spans="7:17">
      <c r="G1240" s="124"/>
      <c r="L1240" s="22"/>
      <c r="O1240" s="22"/>
      <c r="P1240" s="22"/>
      <c r="Q1240" s="22"/>
    </row>
    <row r="1241" spans="7:17">
      <c r="G1241" s="124"/>
      <c r="L1241" s="22"/>
      <c r="O1241" s="22"/>
      <c r="P1241" s="22"/>
      <c r="Q1241" s="22"/>
    </row>
    <row r="1242" spans="7:17">
      <c r="G1242" s="124"/>
      <c r="L1242" s="22"/>
      <c r="O1242" s="22"/>
      <c r="P1242" s="22"/>
      <c r="Q1242" s="22"/>
    </row>
    <row r="1243" spans="7:17">
      <c r="G1243" s="124"/>
      <c r="L1243" s="22"/>
      <c r="O1243" s="22"/>
      <c r="P1243" s="22"/>
      <c r="Q1243" s="22"/>
    </row>
    <row r="1244" spans="7:17">
      <c r="G1244" s="124"/>
      <c r="L1244" s="22"/>
      <c r="O1244" s="22"/>
      <c r="P1244" s="22"/>
      <c r="Q1244" s="22"/>
    </row>
    <row r="1245" spans="7:17">
      <c r="G1245" s="124"/>
      <c r="L1245" s="22"/>
      <c r="O1245" s="22"/>
      <c r="P1245" s="22"/>
      <c r="Q1245" s="22"/>
    </row>
    <row r="1246" spans="7:17">
      <c r="G1246" s="124"/>
      <c r="L1246" s="22"/>
      <c r="O1246" s="22"/>
      <c r="P1246" s="22"/>
      <c r="Q1246" s="22"/>
    </row>
    <row r="1247" spans="7:17">
      <c r="G1247" s="124"/>
      <c r="L1247" s="22"/>
      <c r="O1247" s="22"/>
      <c r="P1247" s="22"/>
      <c r="Q1247" s="22"/>
    </row>
    <row r="1248" spans="7:17">
      <c r="G1248" s="124"/>
      <c r="L1248" s="22"/>
      <c r="O1248" s="22"/>
      <c r="P1248" s="22"/>
      <c r="Q1248" s="22"/>
    </row>
    <row r="1249" spans="7:17">
      <c r="G1249" s="124"/>
      <c r="L1249" s="22"/>
      <c r="O1249" s="22"/>
      <c r="P1249" s="22"/>
      <c r="Q1249" s="22"/>
    </row>
    <row r="1250" spans="7:17">
      <c r="G1250" s="124"/>
      <c r="L1250" s="22"/>
      <c r="O1250" s="22"/>
      <c r="P1250" s="22"/>
      <c r="Q1250" s="22"/>
    </row>
    <row r="1251" spans="7:17">
      <c r="G1251" s="124"/>
      <c r="L1251" s="22"/>
      <c r="O1251" s="22"/>
      <c r="P1251" s="22"/>
      <c r="Q1251" s="22"/>
    </row>
    <row r="1252" spans="7:17">
      <c r="G1252" s="124"/>
      <c r="L1252" s="22"/>
      <c r="O1252" s="22"/>
      <c r="P1252" s="22"/>
      <c r="Q1252" s="22"/>
    </row>
    <row r="1253" spans="7:17">
      <c r="G1253" s="124"/>
      <c r="L1253" s="22"/>
      <c r="O1253" s="22"/>
      <c r="P1253" s="22"/>
      <c r="Q1253" s="22"/>
    </row>
    <row r="1254" spans="7:17">
      <c r="G1254" s="124"/>
      <c r="L1254" s="22"/>
      <c r="O1254" s="22"/>
      <c r="P1254" s="22"/>
      <c r="Q1254" s="22"/>
    </row>
    <row r="1255" spans="7:17">
      <c r="G1255" s="124"/>
      <c r="L1255" s="22"/>
      <c r="O1255" s="22"/>
      <c r="P1255" s="22"/>
      <c r="Q1255" s="22"/>
    </row>
    <row r="1256" spans="7:17">
      <c r="G1256" s="124"/>
      <c r="L1256" s="22"/>
      <c r="O1256" s="22"/>
      <c r="P1256" s="22"/>
      <c r="Q1256" s="22"/>
    </row>
    <row r="1257" spans="7:17">
      <c r="G1257" s="124"/>
      <c r="L1257" s="22"/>
      <c r="O1257" s="22"/>
      <c r="P1257" s="22"/>
      <c r="Q1257" s="22"/>
    </row>
    <row r="1258" spans="7:17">
      <c r="G1258" s="124"/>
      <c r="L1258" s="22"/>
      <c r="O1258" s="22"/>
      <c r="P1258" s="22"/>
      <c r="Q1258" s="22"/>
    </row>
    <row r="1259" spans="7:17">
      <c r="G1259" s="124"/>
      <c r="L1259" s="22"/>
      <c r="O1259" s="22"/>
      <c r="P1259" s="22"/>
      <c r="Q1259" s="22"/>
    </row>
    <row r="1260" spans="7:17">
      <c r="G1260" s="124"/>
      <c r="L1260" s="22"/>
      <c r="O1260" s="22"/>
      <c r="P1260" s="22"/>
      <c r="Q1260" s="22"/>
    </row>
    <row r="1261" spans="7:17">
      <c r="G1261" s="124"/>
      <c r="L1261" s="22"/>
      <c r="O1261" s="22"/>
      <c r="P1261" s="22"/>
      <c r="Q1261" s="22"/>
    </row>
    <row r="1262" spans="7:17">
      <c r="G1262" s="124"/>
      <c r="L1262" s="22"/>
      <c r="O1262" s="22"/>
      <c r="P1262" s="22"/>
      <c r="Q1262" s="22"/>
    </row>
    <row r="1263" spans="7:17">
      <c r="G1263" s="124"/>
      <c r="L1263" s="22"/>
      <c r="O1263" s="22"/>
      <c r="P1263" s="22"/>
      <c r="Q1263" s="22"/>
    </row>
    <row r="1264" spans="7:17">
      <c r="G1264" s="124"/>
      <c r="L1264" s="22"/>
      <c r="O1264" s="22"/>
      <c r="P1264" s="22"/>
      <c r="Q1264" s="22"/>
    </row>
    <row r="1265" spans="7:17">
      <c r="G1265" s="124"/>
      <c r="L1265" s="22"/>
      <c r="O1265" s="22"/>
      <c r="P1265" s="22"/>
      <c r="Q1265" s="22"/>
    </row>
    <row r="1266" spans="7:17">
      <c r="G1266" s="124"/>
      <c r="L1266" s="22"/>
      <c r="O1266" s="22"/>
      <c r="P1266" s="22"/>
      <c r="Q1266" s="22"/>
    </row>
    <row r="1267" spans="7:17">
      <c r="G1267" s="124"/>
      <c r="L1267" s="22"/>
      <c r="O1267" s="22"/>
      <c r="P1267" s="22"/>
      <c r="Q1267" s="22"/>
    </row>
    <row r="1268" spans="7:17">
      <c r="G1268" s="124"/>
      <c r="L1268" s="22"/>
      <c r="O1268" s="22"/>
      <c r="P1268" s="22"/>
      <c r="Q1268" s="22"/>
    </row>
    <row r="1269" spans="7:17">
      <c r="G1269" s="124"/>
      <c r="L1269" s="22"/>
      <c r="O1269" s="22"/>
      <c r="P1269" s="22"/>
      <c r="Q1269" s="22"/>
    </row>
    <row r="1270" spans="7:17">
      <c r="G1270" s="124"/>
      <c r="L1270" s="22"/>
      <c r="O1270" s="22"/>
      <c r="P1270" s="22"/>
      <c r="Q1270" s="22"/>
    </row>
    <row r="1271" spans="7:17">
      <c r="G1271" s="124"/>
      <c r="L1271" s="22"/>
      <c r="O1271" s="22"/>
      <c r="P1271" s="22"/>
      <c r="Q1271" s="22"/>
    </row>
    <row r="1272" spans="7:17">
      <c r="G1272" s="124"/>
      <c r="L1272" s="22"/>
      <c r="O1272" s="22"/>
      <c r="P1272" s="22"/>
      <c r="Q1272" s="22"/>
    </row>
    <row r="1273" spans="7:17">
      <c r="G1273" s="124"/>
      <c r="L1273" s="22"/>
      <c r="O1273" s="22"/>
      <c r="P1273" s="22"/>
      <c r="Q1273" s="22"/>
    </row>
    <row r="1274" spans="7:17">
      <c r="G1274" s="124"/>
      <c r="L1274" s="22"/>
      <c r="O1274" s="22"/>
      <c r="P1274" s="22"/>
      <c r="Q1274" s="22"/>
    </row>
    <row r="1275" spans="7:17">
      <c r="G1275" s="124"/>
      <c r="L1275" s="22"/>
      <c r="O1275" s="22"/>
      <c r="P1275" s="22"/>
      <c r="Q1275" s="22"/>
    </row>
    <row r="1276" spans="7:17">
      <c r="G1276" s="124"/>
      <c r="L1276" s="22"/>
      <c r="O1276" s="22"/>
      <c r="P1276" s="22"/>
      <c r="Q1276" s="22"/>
    </row>
    <row r="1277" spans="7:17">
      <c r="G1277" s="124"/>
      <c r="L1277" s="22"/>
      <c r="O1277" s="22"/>
      <c r="P1277" s="22"/>
      <c r="Q1277" s="22"/>
    </row>
    <row r="1278" spans="7:17">
      <c r="G1278" s="124"/>
      <c r="L1278" s="22"/>
      <c r="O1278" s="22"/>
      <c r="P1278" s="22"/>
      <c r="Q1278" s="22"/>
    </row>
    <row r="1279" spans="7:17">
      <c r="G1279" s="124"/>
      <c r="L1279" s="22"/>
      <c r="O1279" s="22"/>
      <c r="P1279" s="22"/>
      <c r="Q1279" s="22"/>
    </row>
    <row r="1280" spans="7:17">
      <c r="G1280" s="124"/>
      <c r="L1280" s="22"/>
      <c r="O1280" s="22"/>
      <c r="P1280" s="22"/>
      <c r="Q1280" s="22"/>
    </row>
    <row r="1281" spans="7:17">
      <c r="G1281" s="124"/>
      <c r="L1281" s="22"/>
      <c r="O1281" s="22"/>
      <c r="P1281" s="22"/>
      <c r="Q1281" s="22"/>
    </row>
    <row r="1282" spans="7:17">
      <c r="G1282" s="124"/>
      <c r="L1282" s="22"/>
      <c r="O1282" s="22"/>
      <c r="P1282" s="22"/>
      <c r="Q1282" s="22"/>
    </row>
    <row r="1283" spans="7:17">
      <c r="G1283" s="124"/>
      <c r="L1283" s="22"/>
      <c r="O1283" s="22"/>
      <c r="P1283" s="22"/>
      <c r="Q1283" s="22"/>
    </row>
    <row r="1284" spans="7:17">
      <c r="G1284" s="124"/>
      <c r="L1284" s="22"/>
      <c r="O1284" s="22"/>
      <c r="P1284" s="22"/>
      <c r="Q1284" s="22"/>
    </row>
    <row r="1285" spans="7:17">
      <c r="G1285" s="124"/>
      <c r="L1285" s="22"/>
      <c r="O1285" s="22"/>
      <c r="P1285" s="22"/>
      <c r="Q1285" s="22"/>
    </row>
    <row r="1286" spans="7:17">
      <c r="G1286" s="124"/>
      <c r="L1286" s="22"/>
      <c r="O1286" s="22"/>
      <c r="P1286" s="22"/>
      <c r="Q1286" s="22"/>
    </row>
    <row r="1287" spans="7:17">
      <c r="G1287" s="124"/>
      <c r="L1287" s="22"/>
      <c r="O1287" s="22"/>
      <c r="P1287" s="22"/>
      <c r="Q1287" s="22"/>
    </row>
    <row r="1288" spans="7:17">
      <c r="G1288" s="124"/>
      <c r="L1288" s="22"/>
      <c r="O1288" s="22"/>
      <c r="P1288" s="22"/>
      <c r="Q1288" s="22"/>
    </row>
    <row r="1289" spans="7:17">
      <c r="G1289" s="124"/>
      <c r="L1289" s="22"/>
      <c r="O1289" s="22"/>
      <c r="P1289" s="22"/>
      <c r="Q1289" s="22"/>
    </row>
    <row r="1290" spans="7:17">
      <c r="G1290" s="124"/>
      <c r="L1290" s="22"/>
      <c r="O1290" s="22"/>
      <c r="P1290" s="22"/>
      <c r="Q1290" s="22"/>
    </row>
    <row r="1291" spans="7:17">
      <c r="G1291" s="124"/>
      <c r="L1291" s="22"/>
      <c r="O1291" s="22"/>
      <c r="P1291" s="22"/>
      <c r="Q1291" s="22"/>
    </row>
    <row r="1292" spans="7:17">
      <c r="G1292" s="124"/>
      <c r="L1292" s="22"/>
      <c r="O1292" s="22"/>
      <c r="P1292" s="22"/>
      <c r="Q1292" s="22"/>
    </row>
    <row r="1293" spans="7:17">
      <c r="G1293" s="124"/>
      <c r="L1293" s="22"/>
      <c r="O1293" s="22"/>
      <c r="P1293" s="22"/>
      <c r="Q1293" s="22"/>
    </row>
    <row r="1294" spans="7:17">
      <c r="G1294" s="124"/>
      <c r="L1294" s="22"/>
      <c r="O1294" s="22"/>
      <c r="P1294" s="22"/>
      <c r="Q1294" s="22"/>
    </row>
    <row r="1295" spans="7:17">
      <c r="G1295" s="124"/>
      <c r="L1295" s="22"/>
      <c r="O1295" s="22"/>
      <c r="P1295" s="22"/>
      <c r="Q1295" s="22"/>
    </row>
    <row r="1296" spans="7:17">
      <c r="G1296" s="124"/>
      <c r="L1296" s="22"/>
      <c r="O1296" s="22"/>
      <c r="P1296" s="22"/>
      <c r="Q1296" s="22"/>
    </row>
    <row r="1297" spans="7:17">
      <c r="G1297" s="124"/>
      <c r="L1297" s="22"/>
      <c r="O1297" s="22"/>
      <c r="P1297" s="22"/>
      <c r="Q1297" s="22"/>
    </row>
    <row r="1298" spans="7:17">
      <c r="G1298" s="124"/>
      <c r="L1298" s="22"/>
      <c r="O1298" s="22"/>
      <c r="P1298" s="22"/>
      <c r="Q1298" s="22"/>
    </row>
    <row r="1299" spans="7:17">
      <c r="G1299" s="124"/>
      <c r="L1299" s="22"/>
      <c r="O1299" s="22"/>
      <c r="P1299" s="22"/>
      <c r="Q1299" s="22"/>
    </row>
    <row r="1300" spans="7:17">
      <c r="G1300" s="124"/>
      <c r="L1300" s="22"/>
      <c r="O1300" s="22"/>
      <c r="P1300" s="22"/>
      <c r="Q1300" s="22"/>
    </row>
    <row r="1301" spans="7:17">
      <c r="G1301" s="124"/>
      <c r="L1301" s="22"/>
      <c r="O1301" s="22"/>
      <c r="P1301" s="22"/>
      <c r="Q1301" s="22"/>
    </row>
    <row r="1302" spans="7:17">
      <c r="G1302" s="124"/>
      <c r="L1302" s="22"/>
      <c r="O1302" s="22"/>
      <c r="P1302" s="22"/>
      <c r="Q1302" s="22"/>
    </row>
    <row r="1303" spans="7:17">
      <c r="G1303" s="124"/>
      <c r="L1303" s="22"/>
      <c r="O1303" s="22"/>
      <c r="P1303" s="22"/>
      <c r="Q1303" s="22"/>
    </row>
    <row r="1304" spans="7:17">
      <c r="G1304" s="124"/>
      <c r="L1304" s="22"/>
      <c r="O1304" s="22"/>
      <c r="P1304" s="22"/>
      <c r="Q1304" s="22"/>
    </row>
    <row r="1305" spans="7:17">
      <c r="G1305" s="124"/>
      <c r="L1305" s="22"/>
      <c r="O1305" s="22"/>
      <c r="P1305" s="22"/>
      <c r="Q1305" s="22"/>
    </row>
    <row r="1306" spans="7:17">
      <c r="G1306" s="124"/>
      <c r="L1306" s="22"/>
      <c r="O1306" s="22"/>
      <c r="P1306" s="22"/>
      <c r="Q1306" s="22"/>
    </row>
    <row r="1307" spans="7:17">
      <c r="G1307" s="124"/>
      <c r="L1307" s="22"/>
      <c r="O1307" s="22"/>
      <c r="P1307" s="22"/>
      <c r="Q1307" s="22"/>
    </row>
    <row r="1308" spans="7:17">
      <c r="G1308" s="124"/>
      <c r="L1308" s="22"/>
      <c r="O1308" s="22"/>
      <c r="P1308" s="22"/>
      <c r="Q1308" s="22"/>
    </row>
    <row r="1309" spans="7:17">
      <c r="G1309" s="124"/>
      <c r="L1309" s="22"/>
      <c r="O1309" s="22"/>
      <c r="P1309" s="22"/>
      <c r="Q1309" s="22"/>
    </row>
    <row r="1310" spans="7:17">
      <c r="G1310" s="124"/>
      <c r="L1310" s="22"/>
      <c r="O1310" s="22"/>
      <c r="P1310" s="22"/>
      <c r="Q1310" s="22"/>
    </row>
    <row r="1311" spans="7:17">
      <c r="G1311" s="124"/>
      <c r="L1311" s="22"/>
      <c r="O1311" s="22"/>
      <c r="P1311" s="22"/>
      <c r="Q1311" s="22"/>
    </row>
    <row r="1312" spans="7:17">
      <c r="G1312" s="124"/>
      <c r="L1312" s="22"/>
      <c r="O1312" s="22"/>
      <c r="P1312" s="22"/>
      <c r="Q1312" s="22"/>
    </row>
    <row r="1313" spans="7:17">
      <c r="G1313" s="124"/>
      <c r="L1313" s="22"/>
      <c r="O1313" s="22"/>
      <c r="P1313" s="22"/>
      <c r="Q1313" s="22"/>
    </row>
    <row r="1314" spans="7:17">
      <c r="G1314" s="124"/>
      <c r="L1314" s="22"/>
      <c r="O1314" s="22"/>
      <c r="P1314" s="22"/>
      <c r="Q1314" s="22"/>
    </row>
    <row r="1315" spans="7:17">
      <c r="G1315" s="124"/>
      <c r="L1315" s="22"/>
      <c r="O1315" s="22"/>
      <c r="P1315" s="22"/>
      <c r="Q1315" s="22"/>
    </row>
    <row r="1316" spans="7:17">
      <c r="G1316" s="124"/>
      <c r="L1316" s="22"/>
      <c r="O1316" s="22"/>
      <c r="P1316" s="22"/>
      <c r="Q1316" s="22"/>
    </row>
    <row r="1317" spans="7:17">
      <c r="G1317" s="124"/>
      <c r="L1317" s="22"/>
      <c r="O1317" s="22"/>
      <c r="P1317" s="22"/>
      <c r="Q1317" s="22"/>
    </row>
    <row r="1318" spans="7:17">
      <c r="G1318" s="124"/>
      <c r="L1318" s="22"/>
      <c r="O1318" s="22"/>
      <c r="P1318" s="22"/>
      <c r="Q1318" s="22"/>
    </row>
    <row r="1319" spans="7:17">
      <c r="G1319" s="124"/>
      <c r="L1319" s="22"/>
      <c r="O1319" s="22"/>
      <c r="P1319" s="22"/>
      <c r="Q1319" s="22"/>
    </row>
    <row r="1320" spans="7:17">
      <c r="G1320" s="124"/>
      <c r="L1320" s="22"/>
      <c r="O1320" s="22"/>
      <c r="P1320" s="22"/>
      <c r="Q1320" s="22"/>
    </row>
    <row r="1321" spans="7:17">
      <c r="G1321" s="124"/>
      <c r="L1321" s="22"/>
      <c r="O1321" s="22"/>
      <c r="P1321" s="22"/>
      <c r="Q1321" s="22"/>
    </row>
    <row r="1322" spans="7:17">
      <c r="G1322" s="124"/>
      <c r="L1322" s="22"/>
      <c r="O1322" s="22"/>
      <c r="P1322" s="22"/>
      <c r="Q1322" s="22"/>
    </row>
    <row r="1323" spans="7:17">
      <c r="G1323" s="124"/>
      <c r="L1323" s="22"/>
      <c r="O1323" s="22"/>
      <c r="P1323" s="22"/>
      <c r="Q1323" s="22"/>
    </row>
    <row r="1324" spans="7:17">
      <c r="G1324" s="124"/>
      <c r="L1324" s="22"/>
      <c r="O1324" s="22"/>
      <c r="P1324" s="22"/>
      <c r="Q1324" s="22"/>
    </row>
    <row r="1325" spans="7:17">
      <c r="G1325" s="124"/>
      <c r="L1325" s="22"/>
      <c r="O1325" s="22"/>
      <c r="P1325" s="22"/>
      <c r="Q1325" s="22"/>
    </row>
    <row r="1326" spans="7:17">
      <c r="G1326" s="124"/>
      <c r="L1326" s="22"/>
      <c r="O1326" s="22"/>
      <c r="P1326" s="22"/>
      <c r="Q1326" s="22"/>
    </row>
    <row r="1327" spans="7:17">
      <c r="G1327" s="124"/>
      <c r="L1327" s="22"/>
      <c r="O1327" s="22"/>
      <c r="P1327" s="22"/>
      <c r="Q1327" s="22"/>
    </row>
    <row r="1328" spans="7:17">
      <c r="G1328" s="124"/>
      <c r="L1328" s="22"/>
      <c r="O1328" s="22"/>
      <c r="P1328" s="22"/>
      <c r="Q1328" s="22"/>
    </row>
    <row r="1329" spans="7:17">
      <c r="G1329" s="124"/>
      <c r="L1329" s="22"/>
      <c r="O1329" s="22"/>
      <c r="P1329" s="22"/>
      <c r="Q1329" s="22"/>
    </row>
    <row r="1330" spans="7:17">
      <c r="G1330" s="124"/>
      <c r="L1330" s="22"/>
      <c r="O1330" s="22"/>
      <c r="P1330" s="22"/>
      <c r="Q1330" s="22"/>
    </row>
    <row r="1331" spans="7:17">
      <c r="G1331" s="124"/>
      <c r="L1331" s="22"/>
      <c r="O1331" s="22"/>
      <c r="P1331" s="22"/>
      <c r="Q1331" s="22"/>
    </row>
    <row r="1332" spans="7:17">
      <c r="G1332" s="124"/>
      <c r="L1332" s="22"/>
      <c r="O1332" s="22"/>
      <c r="P1332" s="22"/>
      <c r="Q1332" s="22"/>
    </row>
    <row r="1333" spans="7:17">
      <c r="G1333" s="124"/>
      <c r="L1333" s="22"/>
      <c r="O1333" s="22"/>
      <c r="P1333" s="22"/>
      <c r="Q1333" s="22"/>
    </row>
    <row r="1334" spans="7:17">
      <c r="G1334" s="124"/>
      <c r="L1334" s="22"/>
      <c r="O1334" s="22"/>
      <c r="P1334" s="22"/>
      <c r="Q1334" s="22"/>
    </row>
    <row r="1335" spans="7:17">
      <c r="G1335" s="124"/>
      <c r="L1335" s="22"/>
      <c r="O1335" s="22"/>
      <c r="P1335" s="22"/>
      <c r="Q1335" s="22"/>
    </row>
    <row r="1336" spans="7:17">
      <c r="G1336" s="124"/>
      <c r="L1336" s="22"/>
      <c r="O1336" s="22"/>
      <c r="P1336" s="22"/>
      <c r="Q1336" s="22"/>
    </row>
    <row r="1337" spans="7:17">
      <c r="G1337" s="124"/>
      <c r="L1337" s="22"/>
      <c r="O1337" s="22"/>
      <c r="P1337" s="22"/>
      <c r="Q1337" s="22"/>
    </row>
    <row r="1338" spans="7:17">
      <c r="G1338" s="124"/>
      <c r="L1338" s="22"/>
      <c r="O1338" s="22"/>
      <c r="P1338" s="22"/>
      <c r="Q1338" s="22"/>
    </row>
    <row r="1339" spans="7:17">
      <c r="G1339" s="124"/>
      <c r="L1339" s="22"/>
      <c r="O1339" s="22"/>
      <c r="P1339" s="22"/>
      <c r="Q1339" s="22"/>
    </row>
    <row r="1340" spans="7:17">
      <c r="G1340" s="124"/>
      <c r="L1340" s="22"/>
      <c r="O1340" s="22"/>
      <c r="P1340" s="22"/>
      <c r="Q1340" s="22"/>
    </row>
    <row r="1341" spans="7:17">
      <c r="G1341" s="124"/>
      <c r="L1341" s="22"/>
      <c r="O1341" s="22"/>
      <c r="P1341" s="22"/>
      <c r="Q1341" s="22"/>
    </row>
    <row r="1342" spans="7:17">
      <c r="G1342" s="124"/>
      <c r="L1342" s="22"/>
      <c r="O1342" s="22"/>
      <c r="P1342" s="22"/>
      <c r="Q1342" s="22"/>
    </row>
    <row r="1343" spans="7:17">
      <c r="G1343" s="124"/>
      <c r="L1343" s="22"/>
      <c r="O1343" s="22"/>
      <c r="P1343" s="22"/>
      <c r="Q1343" s="22"/>
    </row>
    <row r="1344" spans="7:17">
      <c r="G1344" s="124"/>
      <c r="L1344" s="22"/>
      <c r="O1344" s="22"/>
      <c r="P1344" s="22"/>
      <c r="Q1344" s="22"/>
    </row>
    <row r="1345" spans="7:17">
      <c r="G1345" s="124"/>
      <c r="L1345" s="22"/>
      <c r="O1345" s="22"/>
      <c r="P1345" s="22"/>
      <c r="Q1345" s="22"/>
    </row>
    <row r="1346" spans="7:17">
      <c r="G1346" s="124"/>
      <c r="L1346" s="22"/>
      <c r="O1346" s="22"/>
      <c r="P1346" s="22"/>
      <c r="Q1346" s="22"/>
    </row>
    <row r="1347" spans="7:17">
      <c r="G1347" s="124"/>
      <c r="L1347" s="22"/>
      <c r="O1347" s="22"/>
      <c r="P1347" s="22"/>
      <c r="Q1347" s="22"/>
    </row>
    <row r="1348" spans="7:17">
      <c r="G1348" s="124"/>
      <c r="L1348" s="22"/>
      <c r="O1348" s="22"/>
      <c r="P1348" s="22"/>
      <c r="Q1348" s="22"/>
    </row>
    <row r="1349" spans="7:17">
      <c r="G1349" s="124"/>
      <c r="L1349" s="22"/>
      <c r="O1349" s="22"/>
      <c r="P1349" s="22"/>
      <c r="Q1349" s="22"/>
    </row>
    <row r="1350" spans="7:17">
      <c r="G1350" s="124"/>
      <c r="L1350" s="22"/>
      <c r="O1350" s="22"/>
      <c r="P1350" s="22"/>
      <c r="Q1350" s="22"/>
    </row>
    <row r="1351" spans="7:17">
      <c r="G1351" s="124"/>
      <c r="L1351" s="22"/>
      <c r="O1351" s="22"/>
      <c r="P1351" s="22"/>
      <c r="Q1351" s="22"/>
    </row>
    <row r="1352" spans="7:17">
      <c r="G1352" s="124"/>
      <c r="L1352" s="22"/>
      <c r="O1352" s="22"/>
      <c r="P1352" s="22"/>
      <c r="Q1352" s="22"/>
    </row>
    <row r="1353" spans="7:17">
      <c r="G1353" s="124"/>
      <c r="L1353" s="22"/>
      <c r="O1353" s="22"/>
      <c r="P1353" s="22"/>
      <c r="Q1353" s="22"/>
    </row>
    <row r="1354" spans="7:17">
      <c r="G1354" s="124"/>
      <c r="L1354" s="22"/>
      <c r="O1354" s="22"/>
      <c r="P1354" s="22"/>
      <c r="Q1354" s="22"/>
    </row>
    <row r="1355" spans="7:17">
      <c r="G1355" s="124"/>
      <c r="L1355" s="22"/>
      <c r="O1355" s="22"/>
      <c r="P1355" s="22"/>
      <c r="Q1355" s="22"/>
    </row>
    <row r="1356" spans="7:17">
      <c r="G1356" s="124"/>
      <c r="L1356" s="22"/>
      <c r="O1356" s="22"/>
      <c r="P1356" s="22"/>
      <c r="Q1356" s="22"/>
    </row>
    <row r="1357" spans="7:17">
      <c r="G1357" s="124"/>
      <c r="L1357" s="22"/>
      <c r="O1357" s="22"/>
      <c r="P1357" s="22"/>
      <c r="Q1357" s="22"/>
    </row>
    <row r="1358" spans="7:17">
      <c r="G1358" s="124"/>
      <c r="L1358" s="22"/>
      <c r="O1358" s="22"/>
      <c r="P1358" s="22"/>
      <c r="Q1358" s="22"/>
    </row>
    <row r="1359" spans="7:17">
      <c r="G1359" s="124"/>
      <c r="L1359" s="22"/>
      <c r="O1359" s="22"/>
      <c r="P1359" s="22"/>
      <c r="Q1359" s="22"/>
    </row>
    <row r="1360" spans="7:17">
      <c r="G1360" s="124"/>
      <c r="L1360" s="22"/>
      <c r="O1360" s="22"/>
      <c r="P1360" s="22"/>
      <c r="Q1360" s="22"/>
    </row>
    <row r="1361" spans="7:17">
      <c r="G1361" s="124"/>
      <c r="L1361" s="22"/>
      <c r="O1361" s="22"/>
      <c r="P1361" s="22"/>
      <c r="Q1361" s="22"/>
    </row>
    <row r="1362" spans="7:17">
      <c r="G1362" s="124"/>
      <c r="L1362" s="22"/>
      <c r="O1362" s="22"/>
      <c r="P1362" s="22"/>
      <c r="Q1362" s="22"/>
    </row>
    <row r="1363" spans="7:17">
      <c r="G1363" s="124"/>
      <c r="L1363" s="22"/>
      <c r="O1363" s="22"/>
      <c r="P1363" s="22"/>
      <c r="Q1363" s="22"/>
    </row>
    <row r="1364" spans="7:17">
      <c r="G1364" s="124"/>
      <c r="L1364" s="22"/>
      <c r="O1364" s="22"/>
      <c r="P1364" s="22"/>
      <c r="Q1364" s="22"/>
    </row>
    <row r="1365" spans="7:17">
      <c r="G1365" s="124"/>
      <c r="L1365" s="22"/>
      <c r="O1365" s="22"/>
      <c r="P1365" s="22"/>
      <c r="Q1365" s="22"/>
    </row>
    <row r="1366" spans="7:17">
      <c r="G1366" s="124"/>
      <c r="L1366" s="22"/>
      <c r="O1366" s="22"/>
      <c r="P1366" s="22"/>
      <c r="Q1366" s="22"/>
    </row>
    <row r="1367" spans="7:17">
      <c r="G1367" s="124"/>
      <c r="L1367" s="22"/>
      <c r="O1367" s="22"/>
      <c r="P1367" s="22"/>
      <c r="Q1367" s="22"/>
    </row>
    <row r="1368" spans="7:17">
      <c r="G1368" s="124"/>
      <c r="L1368" s="22"/>
      <c r="O1368" s="22"/>
      <c r="P1368" s="22"/>
      <c r="Q1368" s="22"/>
    </row>
    <row r="1369" spans="7:17">
      <c r="G1369" s="124"/>
      <c r="L1369" s="22"/>
      <c r="O1369" s="22"/>
      <c r="P1369" s="22"/>
      <c r="Q1369" s="22"/>
    </row>
    <row r="1370" spans="7:17">
      <c r="G1370" s="124"/>
      <c r="L1370" s="22"/>
      <c r="O1370" s="22"/>
      <c r="P1370" s="22"/>
      <c r="Q1370" s="22"/>
    </row>
    <row r="1371" spans="7:17">
      <c r="G1371" s="124"/>
      <c r="L1371" s="22"/>
      <c r="O1371" s="22"/>
      <c r="P1371" s="22"/>
      <c r="Q1371" s="22"/>
    </row>
    <row r="1372" spans="7:17">
      <c r="G1372" s="124"/>
      <c r="L1372" s="22"/>
      <c r="O1372" s="22"/>
      <c r="P1372" s="22"/>
      <c r="Q1372" s="22"/>
    </row>
    <row r="1373" spans="7:17">
      <c r="G1373" s="124"/>
      <c r="L1373" s="22"/>
      <c r="O1373" s="22"/>
      <c r="P1373" s="22"/>
      <c r="Q1373" s="22"/>
    </row>
    <row r="1374" spans="7:17">
      <c r="G1374" s="124"/>
      <c r="L1374" s="22"/>
      <c r="O1374" s="22"/>
      <c r="P1374" s="22"/>
      <c r="Q1374" s="22"/>
    </row>
    <row r="1375" spans="7:17">
      <c r="G1375" s="124"/>
      <c r="L1375" s="22"/>
      <c r="O1375" s="22"/>
      <c r="P1375" s="22"/>
      <c r="Q1375" s="22"/>
    </row>
    <row r="1376" spans="7:17">
      <c r="G1376" s="124"/>
      <c r="L1376" s="22"/>
      <c r="O1376" s="22"/>
      <c r="P1376" s="22"/>
      <c r="Q1376" s="22"/>
    </row>
    <row r="1377" spans="7:17">
      <c r="G1377" s="124"/>
      <c r="L1377" s="22"/>
      <c r="O1377" s="22"/>
      <c r="P1377" s="22"/>
      <c r="Q1377" s="22"/>
    </row>
    <row r="1378" spans="7:17">
      <c r="G1378" s="124"/>
      <c r="L1378" s="22"/>
      <c r="O1378" s="22"/>
      <c r="P1378" s="22"/>
      <c r="Q1378" s="22"/>
    </row>
    <row r="1379" spans="7:17">
      <c r="G1379" s="124"/>
      <c r="L1379" s="22"/>
      <c r="O1379" s="22"/>
      <c r="P1379" s="22"/>
      <c r="Q1379" s="22"/>
    </row>
    <row r="1380" spans="7:17">
      <c r="G1380" s="124"/>
      <c r="L1380" s="22"/>
      <c r="O1380" s="22"/>
      <c r="P1380" s="22"/>
      <c r="Q1380" s="22"/>
    </row>
    <row r="1381" spans="7:17">
      <c r="G1381" s="124"/>
      <c r="L1381" s="22"/>
      <c r="O1381" s="22"/>
      <c r="P1381" s="22"/>
      <c r="Q1381" s="22"/>
    </row>
    <row r="1382" spans="7:17">
      <c r="G1382" s="124"/>
      <c r="L1382" s="22"/>
      <c r="O1382" s="22"/>
      <c r="P1382" s="22"/>
      <c r="Q1382" s="22"/>
    </row>
    <row r="1383" spans="7:17">
      <c r="G1383" s="124"/>
      <c r="L1383" s="22"/>
      <c r="O1383" s="22"/>
      <c r="P1383" s="22"/>
      <c r="Q1383" s="22"/>
    </row>
    <row r="1384" spans="7:17">
      <c r="G1384" s="124"/>
      <c r="L1384" s="22"/>
      <c r="O1384" s="22"/>
      <c r="P1384" s="22"/>
      <c r="Q1384" s="22"/>
    </row>
    <row r="1385" spans="7:17">
      <c r="G1385" s="124"/>
      <c r="L1385" s="22"/>
      <c r="O1385" s="22"/>
      <c r="P1385" s="22"/>
      <c r="Q1385" s="22"/>
    </row>
    <row r="1386" spans="7:17">
      <c r="G1386" s="124"/>
      <c r="L1386" s="22"/>
      <c r="O1386" s="22"/>
      <c r="P1386" s="22"/>
      <c r="Q1386" s="22"/>
    </row>
    <row r="1387" spans="7:17">
      <c r="G1387" s="124"/>
      <c r="L1387" s="22"/>
      <c r="O1387" s="22"/>
      <c r="P1387" s="22"/>
      <c r="Q1387" s="22"/>
    </row>
    <row r="1388" spans="7:17">
      <c r="G1388" s="124"/>
      <c r="L1388" s="22"/>
      <c r="O1388" s="22"/>
      <c r="P1388" s="22"/>
      <c r="Q1388" s="22"/>
    </row>
    <row r="1389" spans="7:17">
      <c r="G1389" s="124"/>
      <c r="L1389" s="22"/>
      <c r="O1389" s="22"/>
      <c r="P1389" s="22"/>
      <c r="Q1389" s="22"/>
    </row>
    <row r="1390" spans="7:17">
      <c r="G1390" s="124"/>
      <c r="L1390" s="22"/>
      <c r="O1390" s="22"/>
      <c r="P1390" s="22"/>
      <c r="Q1390" s="22"/>
    </row>
    <row r="1391" spans="7:17">
      <c r="G1391" s="124"/>
      <c r="L1391" s="22"/>
      <c r="O1391" s="22"/>
      <c r="P1391" s="22"/>
      <c r="Q1391" s="22"/>
    </row>
    <row r="1392" spans="7:17">
      <c r="G1392" s="124"/>
      <c r="L1392" s="22"/>
      <c r="O1392" s="22"/>
      <c r="P1392" s="22"/>
      <c r="Q1392" s="22"/>
    </row>
    <row r="1393" spans="7:17">
      <c r="G1393" s="124"/>
      <c r="L1393" s="22"/>
      <c r="O1393" s="22"/>
      <c r="P1393" s="22"/>
      <c r="Q1393" s="22"/>
    </row>
    <row r="1394" spans="7:17">
      <c r="G1394" s="124"/>
      <c r="L1394" s="22"/>
      <c r="O1394" s="22"/>
      <c r="P1394" s="22"/>
      <c r="Q1394" s="22"/>
    </row>
    <row r="1395" spans="7:17">
      <c r="G1395" s="124"/>
      <c r="L1395" s="22"/>
      <c r="O1395" s="22"/>
      <c r="P1395" s="22"/>
      <c r="Q1395" s="22"/>
    </row>
    <row r="1396" spans="7:17">
      <c r="G1396" s="124"/>
      <c r="L1396" s="22"/>
      <c r="O1396" s="22"/>
      <c r="P1396" s="22"/>
      <c r="Q1396" s="22"/>
    </row>
    <row r="1397" spans="7:17">
      <c r="G1397" s="124"/>
      <c r="L1397" s="22"/>
      <c r="O1397" s="22"/>
      <c r="P1397" s="22"/>
      <c r="Q1397" s="22"/>
    </row>
    <row r="1398" spans="7:17">
      <c r="G1398" s="124"/>
      <c r="L1398" s="22"/>
      <c r="O1398" s="22"/>
      <c r="P1398" s="22"/>
      <c r="Q1398" s="22"/>
    </row>
    <row r="1399" spans="7:17">
      <c r="G1399" s="124"/>
      <c r="L1399" s="22"/>
      <c r="O1399" s="22"/>
      <c r="P1399" s="22"/>
      <c r="Q1399" s="22"/>
    </row>
    <row r="1400" spans="7:17">
      <c r="G1400" s="124"/>
      <c r="L1400" s="22"/>
      <c r="O1400" s="22"/>
      <c r="P1400" s="22"/>
      <c r="Q1400" s="22"/>
    </row>
    <row r="1401" spans="7:17">
      <c r="G1401" s="124"/>
      <c r="L1401" s="22"/>
      <c r="O1401" s="22"/>
      <c r="P1401" s="22"/>
      <c r="Q1401" s="22"/>
    </row>
    <row r="1402" spans="7:17">
      <c r="G1402" s="124"/>
      <c r="L1402" s="22"/>
      <c r="O1402" s="22"/>
      <c r="P1402" s="22"/>
      <c r="Q1402" s="22"/>
    </row>
    <row r="1403" spans="7:17">
      <c r="G1403" s="124"/>
      <c r="L1403" s="22"/>
      <c r="O1403" s="22"/>
      <c r="P1403" s="22"/>
      <c r="Q1403" s="22"/>
    </row>
    <row r="1404" spans="7:17">
      <c r="G1404" s="124"/>
      <c r="L1404" s="22"/>
      <c r="O1404" s="22"/>
      <c r="P1404" s="22"/>
      <c r="Q1404" s="22"/>
    </row>
    <row r="1405" spans="7:17">
      <c r="G1405" s="124"/>
      <c r="L1405" s="22"/>
      <c r="O1405" s="22"/>
      <c r="P1405" s="22"/>
      <c r="Q1405" s="22"/>
    </row>
    <row r="1406" spans="7:17">
      <c r="G1406" s="124"/>
      <c r="L1406" s="22"/>
      <c r="O1406" s="22"/>
      <c r="P1406" s="22"/>
      <c r="Q1406" s="22"/>
    </row>
    <row r="1407" spans="7:17">
      <c r="G1407" s="124"/>
      <c r="L1407" s="22"/>
      <c r="O1407" s="22"/>
      <c r="P1407" s="22"/>
      <c r="Q1407" s="22"/>
    </row>
    <row r="1408" spans="7:17">
      <c r="G1408" s="124"/>
      <c r="L1408" s="22"/>
      <c r="O1408" s="22"/>
      <c r="P1408" s="22"/>
      <c r="Q1408" s="22"/>
    </row>
    <row r="1409" spans="7:17">
      <c r="G1409" s="124"/>
      <c r="L1409" s="22"/>
      <c r="O1409" s="22"/>
      <c r="P1409" s="22"/>
      <c r="Q1409" s="22"/>
    </row>
    <row r="1410" spans="7:17">
      <c r="G1410" s="124"/>
      <c r="L1410" s="22"/>
      <c r="O1410" s="22"/>
      <c r="P1410" s="22"/>
      <c r="Q1410" s="22"/>
    </row>
    <row r="1411" spans="7:17">
      <c r="G1411" s="124"/>
      <c r="L1411" s="22"/>
      <c r="O1411" s="22"/>
      <c r="P1411" s="22"/>
      <c r="Q1411" s="22"/>
    </row>
    <row r="1412" spans="7:17">
      <c r="G1412" s="124"/>
      <c r="L1412" s="22"/>
      <c r="O1412" s="22"/>
      <c r="P1412" s="22"/>
      <c r="Q1412" s="22"/>
    </row>
    <row r="1413" spans="7:17">
      <c r="G1413" s="124"/>
      <c r="L1413" s="22"/>
      <c r="O1413" s="22"/>
      <c r="P1413" s="22"/>
      <c r="Q1413" s="22"/>
    </row>
    <row r="1414" spans="7:17">
      <c r="G1414" s="124"/>
      <c r="L1414" s="22"/>
      <c r="O1414" s="22"/>
      <c r="P1414" s="22"/>
      <c r="Q1414" s="22"/>
    </row>
    <row r="1415" spans="7:17">
      <c r="G1415" s="124"/>
      <c r="L1415" s="22"/>
      <c r="O1415" s="22"/>
      <c r="P1415" s="22"/>
      <c r="Q1415" s="22"/>
    </row>
    <row r="1416" spans="7:17">
      <c r="G1416" s="124"/>
      <c r="L1416" s="22"/>
      <c r="O1416" s="22"/>
      <c r="P1416" s="22"/>
      <c r="Q1416" s="22"/>
    </row>
    <row r="1417" spans="7:17">
      <c r="G1417" s="124"/>
      <c r="L1417" s="22"/>
      <c r="O1417" s="22"/>
      <c r="P1417" s="22"/>
      <c r="Q1417" s="22"/>
    </row>
    <row r="1418" spans="7:17">
      <c r="G1418" s="124"/>
      <c r="L1418" s="22"/>
      <c r="O1418" s="22"/>
      <c r="P1418" s="22"/>
      <c r="Q1418" s="22"/>
    </row>
    <row r="1419" spans="7:17">
      <c r="G1419" s="124"/>
      <c r="L1419" s="22"/>
      <c r="O1419" s="22"/>
      <c r="P1419" s="22"/>
      <c r="Q1419" s="22"/>
    </row>
    <row r="1420" spans="7:17">
      <c r="G1420" s="124"/>
      <c r="L1420" s="22"/>
      <c r="O1420" s="22"/>
      <c r="P1420" s="22"/>
      <c r="Q1420" s="22"/>
    </row>
    <row r="1421" spans="7:17">
      <c r="G1421" s="124"/>
      <c r="L1421" s="22"/>
      <c r="O1421" s="22"/>
      <c r="P1421" s="22"/>
      <c r="Q1421" s="22"/>
    </row>
    <row r="1422" spans="7:17">
      <c r="G1422" s="124"/>
      <c r="L1422" s="22"/>
      <c r="O1422" s="22"/>
      <c r="P1422" s="22"/>
      <c r="Q1422" s="22"/>
    </row>
    <row r="1423" spans="7:17">
      <c r="G1423" s="124"/>
      <c r="L1423" s="22"/>
      <c r="O1423" s="22"/>
      <c r="P1423" s="22"/>
      <c r="Q1423" s="22"/>
    </row>
    <row r="1424" spans="7:17">
      <c r="G1424" s="124"/>
      <c r="L1424" s="22"/>
      <c r="O1424" s="22"/>
      <c r="P1424" s="22"/>
      <c r="Q1424" s="22"/>
    </row>
    <row r="1425" spans="7:17">
      <c r="G1425" s="124"/>
      <c r="L1425" s="22"/>
      <c r="O1425" s="22"/>
      <c r="P1425" s="22"/>
      <c r="Q1425" s="22"/>
    </row>
    <row r="1426" spans="7:17">
      <c r="G1426" s="124"/>
      <c r="L1426" s="22"/>
      <c r="O1426" s="22"/>
      <c r="P1426" s="22"/>
      <c r="Q1426" s="22"/>
    </row>
    <row r="1427" spans="7:17">
      <c r="G1427" s="124"/>
      <c r="L1427" s="22"/>
      <c r="O1427" s="22"/>
      <c r="P1427" s="22"/>
      <c r="Q1427" s="22"/>
    </row>
    <row r="1428" spans="7:17">
      <c r="G1428" s="124"/>
      <c r="L1428" s="22"/>
      <c r="O1428" s="22"/>
      <c r="P1428" s="22"/>
      <c r="Q1428" s="22"/>
    </row>
    <row r="1429" spans="7:17">
      <c r="G1429" s="124"/>
      <c r="L1429" s="22"/>
      <c r="O1429" s="22"/>
      <c r="P1429" s="22"/>
      <c r="Q1429" s="22"/>
    </row>
    <row r="1430" spans="7:17">
      <c r="G1430" s="124"/>
      <c r="L1430" s="22"/>
      <c r="O1430" s="22"/>
      <c r="P1430" s="22"/>
      <c r="Q1430" s="22"/>
    </row>
    <row r="1431" spans="7:17">
      <c r="G1431" s="124"/>
      <c r="L1431" s="22"/>
      <c r="O1431" s="22"/>
      <c r="P1431" s="22"/>
      <c r="Q1431" s="22"/>
    </row>
    <row r="1432" spans="7:17">
      <c r="G1432" s="124"/>
      <c r="L1432" s="22"/>
      <c r="O1432" s="22"/>
      <c r="P1432" s="22"/>
      <c r="Q1432" s="22"/>
    </row>
    <row r="1433" spans="7:17">
      <c r="G1433" s="124"/>
      <c r="L1433" s="22"/>
      <c r="O1433" s="22"/>
      <c r="P1433" s="22"/>
      <c r="Q1433" s="22"/>
    </row>
    <row r="1434" spans="7:17">
      <c r="G1434" s="124"/>
      <c r="L1434" s="22"/>
      <c r="O1434" s="22"/>
      <c r="P1434" s="22"/>
      <c r="Q1434" s="22"/>
    </row>
    <row r="1435" spans="7:17">
      <c r="G1435" s="124"/>
      <c r="L1435" s="22"/>
      <c r="O1435" s="22"/>
      <c r="P1435" s="22"/>
      <c r="Q1435" s="22"/>
    </row>
    <row r="1436" spans="7:17">
      <c r="G1436" s="124"/>
      <c r="L1436" s="22"/>
      <c r="O1436" s="22"/>
      <c r="P1436" s="22"/>
      <c r="Q1436" s="22"/>
    </row>
    <row r="1437" spans="7:17">
      <c r="G1437" s="124"/>
      <c r="L1437" s="22"/>
      <c r="O1437" s="22"/>
      <c r="P1437" s="22"/>
      <c r="Q1437" s="22"/>
    </row>
    <row r="1438" spans="7:17">
      <c r="G1438" s="124"/>
      <c r="L1438" s="22"/>
      <c r="O1438" s="22"/>
      <c r="P1438" s="22"/>
      <c r="Q1438" s="22"/>
    </row>
    <row r="1439" spans="7:17">
      <c r="G1439" s="124"/>
      <c r="L1439" s="22"/>
      <c r="O1439" s="22"/>
      <c r="P1439" s="22"/>
      <c r="Q1439" s="22"/>
    </row>
    <row r="1440" spans="7:17">
      <c r="G1440" s="124"/>
      <c r="L1440" s="22"/>
      <c r="O1440" s="22"/>
      <c r="P1440" s="22"/>
      <c r="Q1440" s="22"/>
    </row>
    <row r="1441" spans="7:17">
      <c r="G1441" s="124"/>
      <c r="L1441" s="22"/>
      <c r="O1441" s="22"/>
      <c r="P1441" s="22"/>
      <c r="Q1441" s="22"/>
    </row>
    <row r="1442" spans="7:17">
      <c r="G1442" s="124"/>
      <c r="L1442" s="22"/>
      <c r="O1442" s="22"/>
      <c r="P1442" s="22"/>
      <c r="Q1442" s="22"/>
    </row>
    <row r="1443" spans="7:17">
      <c r="G1443" s="124"/>
      <c r="L1443" s="22"/>
      <c r="O1443" s="22"/>
      <c r="P1443" s="22"/>
      <c r="Q1443" s="22"/>
    </row>
    <row r="1444" spans="7:17">
      <c r="G1444" s="124"/>
      <c r="L1444" s="22"/>
      <c r="O1444" s="22"/>
      <c r="P1444" s="22"/>
      <c r="Q1444" s="22"/>
    </row>
    <row r="1445" spans="7:17">
      <c r="G1445" s="124"/>
      <c r="L1445" s="22"/>
      <c r="O1445" s="22"/>
      <c r="P1445" s="22"/>
      <c r="Q1445" s="22"/>
    </row>
    <row r="1446" spans="7:17">
      <c r="G1446" s="124"/>
      <c r="L1446" s="22"/>
      <c r="O1446" s="22"/>
      <c r="P1446" s="22"/>
      <c r="Q1446" s="22"/>
    </row>
    <row r="1447" spans="7:17">
      <c r="G1447" s="124"/>
      <c r="L1447" s="22"/>
      <c r="O1447" s="22"/>
      <c r="P1447" s="22"/>
      <c r="Q1447" s="22"/>
    </row>
    <row r="1448" spans="7:17">
      <c r="G1448" s="124"/>
      <c r="L1448" s="22"/>
      <c r="O1448" s="22"/>
      <c r="P1448" s="22"/>
      <c r="Q1448" s="22"/>
    </row>
    <row r="1449" spans="7:17">
      <c r="G1449" s="124"/>
      <c r="L1449" s="22"/>
      <c r="O1449" s="22"/>
      <c r="P1449" s="22"/>
      <c r="Q1449" s="22"/>
    </row>
    <row r="1450" spans="7:17">
      <c r="G1450" s="124"/>
      <c r="L1450" s="22"/>
      <c r="O1450" s="22"/>
      <c r="P1450" s="22"/>
      <c r="Q1450" s="22"/>
    </row>
    <row r="1451" spans="7:17">
      <c r="G1451" s="124"/>
      <c r="L1451" s="22"/>
      <c r="O1451" s="22"/>
      <c r="P1451" s="22"/>
      <c r="Q1451" s="22"/>
    </row>
    <row r="1452" spans="7:17">
      <c r="G1452" s="124"/>
      <c r="L1452" s="22"/>
      <c r="O1452" s="22"/>
      <c r="P1452" s="22"/>
      <c r="Q1452" s="22"/>
    </row>
    <row r="1453" spans="7:17">
      <c r="G1453" s="124"/>
      <c r="L1453" s="22"/>
      <c r="O1453" s="22"/>
      <c r="P1453" s="22"/>
      <c r="Q1453" s="22"/>
    </row>
    <row r="1454" spans="7:17">
      <c r="G1454" s="124"/>
      <c r="L1454" s="22"/>
      <c r="O1454" s="22"/>
      <c r="P1454" s="22"/>
      <c r="Q1454" s="22"/>
    </row>
    <row r="1455" spans="7:17">
      <c r="G1455" s="124"/>
      <c r="L1455" s="22"/>
      <c r="O1455" s="22"/>
      <c r="P1455" s="22"/>
      <c r="Q1455" s="22"/>
    </row>
    <row r="1456" spans="7:17">
      <c r="G1456" s="124"/>
      <c r="L1456" s="22"/>
      <c r="O1456" s="22"/>
      <c r="P1456" s="22"/>
      <c r="Q1456" s="22"/>
    </row>
    <row r="1457" spans="7:17">
      <c r="G1457" s="124"/>
      <c r="L1457" s="22"/>
      <c r="O1457" s="22"/>
      <c r="P1457" s="22"/>
      <c r="Q1457" s="22"/>
    </row>
    <row r="1458" spans="7:17">
      <c r="G1458" s="124"/>
      <c r="L1458" s="22"/>
      <c r="O1458" s="22"/>
      <c r="P1458" s="22"/>
      <c r="Q1458" s="22"/>
    </row>
    <row r="1459" spans="7:17">
      <c r="G1459" s="124"/>
      <c r="L1459" s="22"/>
      <c r="O1459" s="22"/>
      <c r="P1459" s="22"/>
      <c r="Q1459" s="22"/>
    </row>
    <row r="1460" spans="7:17">
      <c r="G1460" s="124"/>
      <c r="L1460" s="22"/>
      <c r="O1460" s="22"/>
      <c r="P1460" s="22"/>
      <c r="Q1460" s="22"/>
    </row>
    <row r="1461" spans="7:17">
      <c r="G1461" s="124"/>
      <c r="L1461" s="22"/>
      <c r="O1461" s="22"/>
      <c r="P1461" s="22"/>
      <c r="Q1461" s="22"/>
    </row>
    <row r="1462" spans="7:17">
      <c r="G1462" s="124"/>
      <c r="L1462" s="22"/>
      <c r="O1462" s="22"/>
      <c r="P1462" s="22"/>
      <c r="Q1462" s="22"/>
    </row>
    <row r="1463" spans="7:17">
      <c r="G1463" s="124"/>
      <c r="L1463" s="22"/>
      <c r="O1463" s="22"/>
      <c r="P1463" s="22"/>
      <c r="Q1463" s="22"/>
    </row>
    <row r="1464" spans="7:17">
      <c r="G1464" s="124"/>
      <c r="L1464" s="22"/>
      <c r="O1464" s="22"/>
      <c r="P1464" s="22"/>
      <c r="Q1464" s="22"/>
    </row>
    <row r="1465" spans="7:17">
      <c r="G1465" s="124"/>
      <c r="L1465" s="22"/>
      <c r="O1465" s="22"/>
      <c r="P1465" s="22"/>
      <c r="Q1465" s="22"/>
    </row>
    <row r="1466" spans="7:17">
      <c r="G1466" s="124"/>
      <c r="L1466" s="22"/>
      <c r="O1466" s="22"/>
      <c r="P1466" s="22"/>
      <c r="Q1466" s="22"/>
    </row>
    <row r="1467" spans="7:17">
      <c r="G1467" s="124"/>
      <c r="L1467" s="22"/>
      <c r="O1467" s="22"/>
      <c r="P1467" s="22"/>
      <c r="Q1467" s="22"/>
    </row>
    <row r="1468" spans="7:17">
      <c r="G1468" s="124"/>
      <c r="L1468" s="22"/>
      <c r="O1468" s="22"/>
      <c r="P1468" s="22"/>
      <c r="Q1468" s="22"/>
    </row>
    <row r="1469" spans="7:17">
      <c r="G1469" s="124"/>
      <c r="L1469" s="22"/>
      <c r="O1469" s="22"/>
      <c r="P1469" s="22"/>
      <c r="Q1469" s="22"/>
    </row>
    <row r="1470" spans="7:17">
      <c r="G1470" s="124"/>
      <c r="L1470" s="22"/>
      <c r="O1470" s="22"/>
      <c r="P1470" s="22"/>
      <c r="Q1470" s="22"/>
    </row>
    <row r="1471" spans="7:17">
      <c r="G1471" s="124"/>
      <c r="L1471" s="22"/>
      <c r="O1471" s="22"/>
      <c r="P1471" s="22"/>
      <c r="Q1471" s="22"/>
    </row>
    <row r="1472" spans="7:17">
      <c r="G1472" s="124"/>
      <c r="L1472" s="22"/>
      <c r="O1472" s="22"/>
      <c r="P1472" s="22"/>
      <c r="Q1472" s="22"/>
    </row>
    <row r="1473" spans="7:17">
      <c r="G1473" s="124"/>
      <c r="L1473" s="22"/>
      <c r="O1473" s="22"/>
      <c r="P1473" s="22"/>
      <c r="Q1473" s="22"/>
    </row>
    <row r="1474" spans="7:17">
      <c r="G1474" s="124"/>
      <c r="L1474" s="22"/>
      <c r="O1474" s="22"/>
      <c r="P1474" s="22"/>
      <c r="Q1474" s="22"/>
    </row>
    <row r="1475" spans="7:17">
      <c r="G1475" s="124"/>
      <c r="L1475" s="22"/>
      <c r="O1475" s="22"/>
      <c r="P1475" s="22"/>
      <c r="Q1475" s="22"/>
    </row>
    <row r="1476" spans="7:17">
      <c r="G1476" s="124"/>
      <c r="L1476" s="22"/>
      <c r="O1476" s="22"/>
      <c r="P1476" s="22"/>
      <c r="Q1476" s="22"/>
    </row>
    <row r="1477" spans="7:17">
      <c r="G1477" s="124"/>
      <c r="L1477" s="22"/>
      <c r="O1477" s="22"/>
      <c r="P1477" s="22"/>
      <c r="Q1477" s="22"/>
    </row>
    <row r="1478" spans="7:17">
      <c r="G1478" s="124"/>
      <c r="L1478" s="22"/>
      <c r="O1478" s="22"/>
      <c r="P1478" s="22"/>
      <c r="Q1478" s="22"/>
    </row>
    <row r="1479" spans="7:17">
      <c r="G1479" s="124"/>
      <c r="L1479" s="22"/>
      <c r="O1479" s="22"/>
      <c r="P1479" s="22"/>
      <c r="Q1479" s="22"/>
    </row>
    <row r="1480" spans="7:17">
      <c r="G1480" s="124"/>
      <c r="L1480" s="22"/>
      <c r="O1480" s="22"/>
      <c r="P1480" s="22"/>
      <c r="Q1480" s="22"/>
    </row>
    <row r="1481" spans="7:17">
      <c r="G1481" s="124"/>
      <c r="L1481" s="22"/>
      <c r="O1481" s="22"/>
      <c r="P1481" s="22"/>
      <c r="Q1481" s="22"/>
    </row>
    <row r="1482" spans="7:17">
      <c r="G1482" s="124"/>
      <c r="L1482" s="22"/>
      <c r="O1482" s="22"/>
      <c r="P1482" s="22"/>
      <c r="Q1482" s="22"/>
    </row>
    <row r="1483" spans="7:17">
      <c r="G1483" s="124"/>
      <c r="L1483" s="22"/>
      <c r="O1483" s="22"/>
      <c r="P1483" s="22"/>
      <c r="Q1483" s="22"/>
    </row>
    <row r="1484" spans="7:17">
      <c r="G1484" s="124"/>
      <c r="L1484" s="22"/>
      <c r="O1484" s="22"/>
      <c r="P1484" s="22"/>
      <c r="Q1484" s="22"/>
    </row>
    <row r="1485" spans="7:17">
      <c r="G1485" s="124"/>
      <c r="L1485" s="22"/>
      <c r="O1485" s="22"/>
      <c r="P1485" s="22"/>
      <c r="Q1485" s="22"/>
    </row>
    <row r="1486" spans="7:17">
      <c r="G1486" s="124"/>
      <c r="L1486" s="22"/>
      <c r="O1486" s="22"/>
      <c r="P1486" s="22"/>
      <c r="Q1486" s="22"/>
    </row>
    <row r="1487" spans="7:17">
      <c r="G1487" s="124"/>
      <c r="L1487" s="22"/>
      <c r="O1487" s="22"/>
      <c r="P1487" s="22"/>
      <c r="Q1487" s="22"/>
    </row>
    <row r="1488" spans="7:17">
      <c r="G1488" s="124"/>
      <c r="L1488" s="22"/>
      <c r="O1488" s="22"/>
      <c r="P1488" s="22"/>
      <c r="Q1488" s="22"/>
    </row>
    <row r="1489" spans="7:17">
      <c r="G1489" s="124"/>
      <c r="L1489" s="22"/>
      <c r="O1489" s="22"/>
      <c r="P1489" s="22"/>
      <c r="Q1489" s="22"/>
    </row>
    <row r="1490" spans="7:17">
      <c r="G1490" s="124"/>
      <c r="L1490" s="22"/>
      <c r="O1490" s="22"/>
      <c r="P1490" s="22"/>
      <c r="Q1490" s="22"/>
    </row>
    <row r="1491" spans="7:17">
      <c r="G1491" s="124"/>
      <c r="L1491" s="22"/>
      <c r="O1491" s="22"/>
      <c r="P1491" s="22"/>
      <c r="Q1491" s="22"/>
    </row>
    <row r="1492" spans="7:17">
      <c r="G1492" s="124"/>
      <c r="L1492" s="22"/>
      <c r="O1492" s="22"/>
      <c r="P1492" s="22"/>
      <c r="Q1492" s="22"/>
    </row>
    <row r="1493" spans="7:17">
      <c r="G1493" s="124"/>
      <c r="L1493" s="22"/>
      <c r="O1493" s="22"/>
      <c r="P1493" s="22"/>
      <c r="Q1493" s="22"/>
    </row>
    <row r="1494" spans="7:17">
      <c r="G1494" s="124"/>
      <c r="L1494" s="22"/>
      <c r="O1494" s="22"/>
      <c r="P1494" s="22"/>
      <c r="Q1494" s="22"/>
    </row>
    <row r="1495" spans="7:17">
      <c r="G1495" s="124"/>
      <c r="L1495" s="22"/>
      <c r="O1495" s="22"/>
      <c r="P1495" s="22"/>
      <c r="Q1495" s="22"/>
    </row>
    <row r="1496" spans="7:17">
      <c r="G1496" s="124"/>
      <c r="L1496" s="22"/>
      <c r="O1496" s="22"/>
      <c r="P1496" s="22"/>
      <c r="Q1496" s="22"/>
    </row>
    <row r="1497" spans="7:17">
      <c r="G1497" s="124"/>
      <c r="L1497" s="22"/>
      <c r="O1497" s="22"/>
      <c r="P1497" s="22"/>
      <c r="Q1497" s="22"/>
    </row>
    <row r="1498" spans="7:17">
      <c r="G1498" s="124"/>
      <c r="L1498" s="22"/>
      <c r="O1498" s="22"/>
      <c r="P1498" s="22"/>
      <c r="Q1498" s="22"/>
    </row>
    <row r="1499" spans="7:17">
      <c r="G1499" s="124"/>
      <c r="L1499" s="22"/>
      <c r="O1499" s="22"/>
      <c r="P1499" s="22"/>
      <c r="Q1499" s="22"/>
    </row>
    <row r="1500" spans="7:17">
      <c r="G1500" s="124"/>
      <c r="L1500" s="22"/>
      <c r="O1500" s="22"/>
      <c r="P1500" s="22"/>
      <c r="Q1500" s="22"/>
    </row>
    <row r="1501" spans="7:17">
      <c r="G1501" s="124"/>
      <c r="L1501" s="22"/>
      <c r="O1501" s="22"/>
      <c r="P1501" s="22"/>
      <c r="Q1501" s="22"/>
    </row>
    <row r="1502" spans="7:17">
      <c r="G1502" s="124"/>
      <c r="L1502" s="22"/>
      <c r="O1502" s="22"/>
      <c r="P1502" s="22"/>
      <c r="Q1502" s="22"/>
    </row>
    <row r="1503" spans="7:17">
      <c r="G1503" s="124"/>
      <c r="L1503" s="22"/>
      <c r="O1503" s="22"/>
      <c r="P1503" s="22"/>
      <c r="Q1503" s="22"/>
    </row>
    <row r="1504" spans="7:17">
      <c r="G1504" s="124"/>
      <c r="L1504" s="22"/>
      <c r="O1504" s="22"/>
      <c r="P1504" s="22"/>
      <c r="Q1504" s="22"/>
    </row>
    <row r="1505" spans="7:17">
      <c r="G1505" s="124"/>
      <c r="L1505" s="22"/>
      <c r="O1505" s="22"/>
      <c r="P1505" s="22"/>
      <c r="Q1505" s="22"/>
    </row>
    <row r="1506" spans="7:17">
      <c r="G1506" s="124"/>
      <c r="L1506" s="22"/>
      <c r="O1506" s="22"/>
      <c r="P1506" s="22"/>
      <c r="Q1506" s="22"/>
    </row>
    <row r="1507" spans="7:17">
      <c r="G1507" s="124"/>
      <c r="L1507" s="22"/>
      <c r="O1507" s="22"/>
      <c r="P1507" s="22"/>
      <c r="Q1507" s="22"/>
    </row>
    <row r="1508" spans="7:17">
      <c r="G1508" s="124"/>
      <c r="L1508" s="22"/>
      <c r="O1508" s="22"/>
      <c r="P1508" s="22"/>
      <c r="Q1508" s="22"/>
    </row>
    <row r="1509" spans="7:17">
      <c r="G1509" s="124"/>
      <c r="L1509" s="22"/>
      <c r="O1509" s="22"/>
      <c r="P1509" s="22"/>
      <c r="Q1509" s="22"/>
    </row>
    <row r="1510" spans="7:17">
      <c r="G1510" s="124"/>
      <c r="L1510" s="22"/>
      <c r="O1510" s="22"/>
      <c r="P1510" s="22"/>
      <c r="Q1510" s="22"/>
    </row>
    <row r="1511" spans="7:17">
      <c r="G1511" s="124"/>
      <c r="L1511" s="22"/>
      <c r="O1511" s="22"/>
      <c r="P1511" s="22"/>
      <c r="Q1511" s="22"/>
    </row>
    <row r="1512" spans="7:17">
      <c r="G1512" s="124"/>
      <c r="L1512" s="22"/>
      <c r="O1512" s="22"/>
      <c r="P1512" s="22"/>
      <c r="Q1512" s="22"/>
    </row>
    <row r="1513" spans="7:17">
      <c r="G1513" s="124"/>
      <c r="L1513" s="22"/>
      <c r="O1513" s="22"/>
      <c r="P1513" s="22"/>
      <c r="Q1513" s="22"/>
    </row>
    <row r="1514" spans="7:17">
      <c r="G1514" s="124"/>
      <c r="L1514" s="22"/>
      <c r="O1514" s="22"/>
      <c r="P1514" s="22"/>
      <c r="Q1514" s="22"/>
    </row>
    <row r="1515" spans="7:17">
      <c r="G1515" s="124"/>
      <c r="L1515" s="22"/>
      <c r="O1515" s="22"/>
      <c r="P1515" s="22"/>
      <c r="Q1515" s="22"/>
    </row>
    <row r="1516" spans="7:17">
      <c r="G1516" s="124"/>
      <c r="L1516" s="22"/>
      <c r="O1516" s="22"/>
      <c r="P1516" s="22"/>
      <c r="Q1516" s="22"/>
    </row>
    <row r="1517" spans="7:17">
      <c r="G1517" s="124"/>
      <c r="L1517" s="22"/>
      <c r="O1517" s="22"/>
      <c r="P1517" s="22"/>
      <c r="Q1517" s="22"/>
    </row>
    <row r="1518" spans="7:17">
      <c r="G1518" s="124"/>
      <c r="L1518" s="22"/>
      <c r="O1518" s="22"/>
      <c r="P1518" s="22"/>
      <c r="Q1518" s="22"/>
    </row>
    <row r="1519" spans="7:17">
      <c r="G1519" s="124"/>
      <c r="L1519" s="22"/>
      <c r="O1519" s="22"/>
      <c r="P1519" s="22"/>
      <c r="Q1519" s="22"/>
    </row>
    <row r="1520" spans="7:17">
      <c r="G1520" s="124"/>
      <c r="L1520" s="22"/>
      <c r="O1520" s="22"/>
      <c r="P1520" s="22"/>
      <c r="Q1520" s="22"/>
    </row>
    <row r="1521" spans="7:17">
      <c r="G1521" s="124"/>
      <c r="L1521" s="22"/>
      <c r="O1521" s="22"/>
      <c r="P1521" s="22"/>
      <c r="Q1521" s="22"/>
    </row>
    <row r="1522" spans="7:17">
      <c r="G1522" s="124"/>
      <c r="L1522" s="22"/>
      <c r="O1522" s="22"/>
      <c r="P1522" s="22"/>
      <c r="Q1522" s="22"/>
    </row>
    <row r="1523" spans="7:17">
      <c r="G1523" s="124"/>
      <c r="L1523" s="22"/>
      <c r="O1523" s="22"/>
      <c r="P1523" s="22"/>
      <c r="Q1523" s="22"/>
    </row>
    <row r="1524" spans="7:17">
      <c r="G1524" s="124"/>
      <c r="L1524" s="22"/>
      <c r="O1524" s="22"/>
      <c r="P1524" s="22"/>
      <c r="Q1524" s="22"/>
    </row>
    <row r="1525" spans="7:17">
      <c r="G1525" s="124"/>
      <c r="L1525" s="22"/>
      <c r="O1525" s="22"/>
      <c r="P1525" s="22"/>
      <c r="Q1525" s="22"/>
    </row>
    <row r="1526" spans="7:17">
      <c r="G1526" s="124"/>
      <c r="L1526" s="22"/>
      <c r="O1526" s="22"/>
      <c r="P1526" s="22"/>
      <c r="Q1526" s="22"/>
    </row>
    <row r="1527" spans="7:17">
      <c r="G1527" s="124"/>
      <c r="L1527" s="22"/>
      <c r="O1527" s="22"/>
      <c r="P1527" s="22"/>
      <c r="Q1527" s="22"/>
    </row>
    <row r="1528" spans="7:17">
      <c r="G1528" s="124"/>
      <c r="L1528" s="22"/>
      <c r="O1528" s="22"/>
      <c r="P1528" s="22"/>
      <c r="Q1528" s="22"/>
    </row>
    <row r="1529" spans="7:17">
      <c r="G1529" s="124"/>
      <c r="L1529" s="22"/>
      <c r="O1529" s="22"/>
      <c r="P1529" s="22"/>
      <c r="Q1529" s="22"/>
    </row>
    <row r="1530" spans="7:17">
      <c r="G1530" s="124"/>
      <c r="L1530" s="22"/>
      <c r="O1530" s="22"/>
      <c r="P1530" s="22"/>
      <c r="Q1530" s="22"/>
    </row>
    <row r="1531" spans="7:17">
      <c r="G1531" s="124"/>
      <c r="L1531" s="22"/>
      <c r="O1531" s="22"/>
      <c r="P1531" s="22"/>
      <c r="Q1531" s="22"/>
    </row>
    <row r="1532" spans="7:17">
      <c r="G1532" s="124"/>
      <c r="L1532" s="22"/>
      <c r="O1532" s="22"/>
      <c r="P1532" s="22"/>
      <c r="Q1532" s="22"/>
    </row>
    <row r="1533" spans="7:17">
      <c r="G1533" s="124"/>
      <c r="L1533" s="22"/>
      <c r="O1533" s="22"/>
      <c r="P1533" s="22"/>
      <c r="Q1533" s="22"/>
    </row>
    <row r="1534" spans="7:17">
      <c r="G1534" s="124"/>
      <c r="L1534" s="22"/>
      <c r="O1534" s="22"/>
      <c r="P1534" s="22"/>
      <c r="Q1534" s="22"/>
    </row>
    <row r="1535" spans="7:17">
      <c r="G1535" s="124"/>
      <c r="L1535" s="22"/>
      <c r="O1535" s="22"/>
      <c r="P1535" s="22"/>
      <c r="Q1535" s="22"/>
    </row>
    <row r="1536" spans="7:17">
      <c r="G1536" s="124"/>
      <c r="L1536" s="22"/>
      <c r="O1536" s="22"/>
      <c r="P1536" s="22"/>
      <c r="Q1536" s="22"/>
    </row>
    <row r="1537" spans="7:17">
      <c r="G1537" s="124"/>
      <c r="L1537" s="22"/>
      <c r="O1537" s="22"/>
      <c r="P1537" s="22"/>
      <c r="Q1537" s="22"/>
    </row>
    <row r="1538" spans="7:17">
      <c r="G1538" s="124"/>
      <c r="L1538" s="22"/>
      <c r="O1538" s="22"/>
      <c r="P1538" s="22"/>
      <c r="Q1538" s="22"/>
    </row>
    <row r="1539" spans="7:17">
      <c r="G1539" s="124"/>
      <c r="L1539" s="22"/>
      <c r="O1539" s="22"/>
      <c r="P1539" s="22"/>
      <c r="Q1539" s="22"/>
    </row>
    <row r="1540" spans="7:17">
      <c r="G1540" s="124"/>
      <c r="L1540" s="22"/>
      <c r="O1540" s="22"/>
      <c r="P1540" s="22"/>
      <c r="Q1540" s="22"/>
    </row>
    <row r="1541" spans="7:17">
      <c r="G1541" s="124"/>
      <c r="L1541" s="22"/>
      <c r="O1541" s="22"/>
      <c r="P1541" s="22"/>
      <c r="Q1541" s="22"/>
    </row>
    <row r="1542" spans="7:17">
      <c r="G1542" s="124"/>
      <c r="L1542" s="22"/>
      <c r="O1542" s="22"/>
      <c r="P1542" s="22"/>
      <c r="Q1542" s="22"/>
    </row>
    <row r="1543" spans="7:17">
      <c r="G1543" s="124"/>
      <c r="L1543" s="22"/>
      <c r="O1543" s="22"/>
      <c r="P1543" s="22"/>
      <c r="Q1543" s="22"/>
    </row>
    <row r="1544" spans="7:17">
      <c r="G1544" s="124"/>
      <c r="L1544" s="22"/>
      <c r="O1544" s="22"/>
      <c r="P1544" s="22"/>
      <c r="Q1544" s="22"/>
    </row>
    <row r="1545" spans="7:17">
      <c r="G1545" s="124"/>
      <c r="L1545" s="22"/>
      <c r="O1545" s="22"/>
      <c r="P1545" s="22"/>
      <c r="Q1545" s="22"/>
    </row>
    <row r="1546" spans="7:17">
      <c r="G1546" s="124"/>
      <c r="L1546" s="22"/>
      <c r="O1546" s="22"/>
      <c r="P1546" s="22"/>
      <c r="Q1546" s="22"/>
    </row>
    <row r="1547" spans="7:17">
      <c r="G1547" s="124"/>
      <c r="L1547" s="22"/>
      <c r="O1547" s="22"/>
      <c r="P1547" s="22"/>
      <c r="Q1547" s="22"/>
    </row>
    <row r="1548" spans="7:17">
      <c r="G1548" s="124"/>
      <c r="L1548" s="22"/>
      <c r="O1548" s="22"/>
      <c r="P1548" s="22"/>
      <c r="Q1548" s="22"/>
    </row>
    <row r="1549" spans="7:17">
      <c r="G1549" s="124"/>
      <c r="L1549" s="22"/>
      <c r="O1549" s="22"/>
      <c r="P1549" s="22"/>
      <c r="Q1549" s="22"/>
    </row>
    <row r="1550" spans="7:17">
      <c r="G1550" s="124"/>
      <c r="L1550" s="22"/>
      <c r="O1550" s="22"/>
      <c r="P1550" s="22"/>
      <c r="Q1550" s="22"/>
    </row>
    <row r="1551" spans="7:17">
      <c r="G1551" s="124"/>
      <c r="L1551" s="22"/>
      <c r="O1551" s="22"/>
      <c r="P1551" s="22"/>
      <c r="Q1551" s="22"/>
    </row>
    <row r="1552" spans="7:17">
      <c r="G1552" s="124"/>
      <c r="L1552" s="22"/>
      <c r="O1552" s="22"/>
      <c r="P1552" s="22"/>
      <c r="Q1552" s="22"/>
    </row>
    <row r="1553" spans="7:17">
      <c r="G1553" s="124"/>
      <c r="L1553" s="22"/>
      <c r="O1553" s="22"/>
      <c r="P1553" s="22"/>
      <c r="Q1553" s="22"/>
    </row>
    <row r="1554" spans="7:17">
      <c r="G1554" s="124"/>
      <c r="L1554" s="22"/>
      <c r="O1554" s="22"/>
      <c r="P1554" s="22"/>
      <c r="Q1554" s="22"/>
    </row>
    <row r="1555" spans="7:17">
      <c r="G1555" s="124"/>
      <c r="L1555" s="22"/>
      <c r="O1555" s="22"/>
      <c r="P1555" s="22"/>
      <c r="Q1555" s="22"/>
    </row>
    <row r="1556" spans="7:17">
      <c r="G1556" s="124"/>
      <c r="L1556" s="22"/>
      <c r="O1556" s="22"/>
      <c r="P1556" s="22"/>
      <c r="Q1556" s="22"/>
    </row>
    <row r="1557" spans="7:17">
      <c r="G1557" s="124"/>
      <c r="L1557" s="22"/>
      <c r="O1557" s="22"/>
      <c r="P1557" s="22"/>
      <c r="Q1557" s="22"/>
    </row>
    <row r="1558" spans="7:17">
      <c r="G1558" s="124"/>
      <c r="L1558" s="22"/>
      <c r="O1558" s="22"/>
      <c r="P1558" s="22"/>
      <c r="Q1558" s="22"/>
    </row>
    <row r="1559" spans="7:17">
      <c r="G1559" s="124"/>
      <c r="L1559" s="22"/>
      <c r="O1559" s="22"/>
      <c r="P1559" s="22"/>
      <c r="Q1559" s="22"/>
    </row>
    <row r="1560" spans="7:17">
      <c r="G1560" s="124"/>
      <c r="L1560" s="22"/>
      <c r="O1560" s="22"/>
      <c r="P1560" s="22"/>
      <c r="Q1560" s="22"/>
    </row>
    <row r="1561" spans="7:17">
      <c r="G1561" s="124"/>
      <c r="L1561" s="22"/>
      <c r="O1561" s="22"/>
      <c r="P1561" s="22"/>
      <c r="Q1561" s="22"/>
    </row>
    <row r="1562" spans="7:17">
      <c r="G1562" s="124"/>
      <c r="L1562" s="22"/>
      <c r="O1562" s="22"/>
      <c r="P1562" s="22"/>
      <c r="Q1562" s="22"/>
    </row>
    <row r="1563" spans="7:17">
      <c r="G1563" s="124"/>
      <c r="L1563" s="22"/>
      <c r="O1563" s="22"/>
      <c r="P1563" s="22"/>
      <c r="Q1563" s="22"/>
    </row>
    <row r="1564" spans="7:17">
      <c r="G1564" s="124"/>
      <c r="L1564" s="22"/>
      <c r="O1564" s="22"/>
      <c r="P1564" s="22"/>
      <c r="Q1564" s="22"/>
    </row>
    <row r="1565" spans="7:17">
      <c r="G1565" s="124"/>
      <c r="L1565" s="22"/>
      <c r="O1565" s="22"/>
      <c r="P1565" s="22"/>
      <c r="Q1565" s="22"/>
    </row>
    <row r="1566" spans="7:17">
      <c r="G1566" s="124"/>
      <c r="L1566" s="22"/>
      <c r="O1566" s="22"/>
      <c r="P1566" s="22"/>
      <c r="Q1566" s="22"/>
    </row>
    <row r="1567" spans="7:17">
      <c r="G1567" s="124"/>
      <c r="L1567" s="22"/>
      <c r="O1567" s="22"/>
      <c r="P1567" s="22"/>
      <c r="Q1567" s="22"/>
    </row>
    <row r="1568" spans="7:17">
      <c r="G1568" s="124"/>
      <c r="L1568" s="22"/>
      <c r="O1568" s="22"/>
      <c r="P1568" s="22"/>
      <c r="Q1568" s="22"/>
    </row>
    <row r="1569" spans="7:17">
      <c r="G1569" s="124"/>
      <c r="L1569" s="22"/>
      <c r="O1569" s="22"/>
      <c r="P1569" s="22"/>
      <c r="Q1569" s="22"/>
    </row>
    <row r="1570" spans="7:17">
      <c r="G1570" s="124"/>
      <c r="L1570" s="22"/>
      <c r="O1570" s="22"/>
      <c r="P1570" s="22"/>
      <c r="Q1570" s="22"/>
    </row>
    <row r="1571" spans="7:17">
      <c r="G1571" s="124"/>
      <c r="L1571" s="22"/>
      <c r="O1571" s="22"/>
      <c r="P1571" s="22"/>
      <c r="Q1571" s="22"/>
    </row>
    <row r="1572" spans="7:17">
      <c r="G1572" s="124"/>
      <c r="L1572" s="22"/>
      <c r="O1572" s="22"/>
      <c r="P1572" s="22"/>
      <c r="Q1572" s="22"/>
    </row>
    <row r="1573" spans="7:17">
      <c r="G1573" s="124"/>
      <c r="L1573" s="22"/>
      <c r="O1573" s="22"/>
      <c r="P1573" s="22"/>
      <c r="Q1573" s="22"/>
    </row>
    <row r="1574" spans="7:17">
      <c r="G1574" s="124"/>
      <c r="L1574" s="22"/>
      <c r="O1574" s="22"/>
      <c r="P1574" s="22"/>
      <c r="Q1574" s="22"/>
    </row>
    <row r="1575" spans="7:17">
      <c r="G1575" s="124"/>
      <c r="L1575" s="22"/>
      <c r="O1575" s="22"/>
      <c r="P1575" s="22"/>
      <c r="Q1575" s="22"/>
    </row>
    <row r="1576" spans="7:17">
      <c r="G1576" s="124"/>
      <c r="L1576" s="22"/>
      <c r="O1576" s="22"/>
      <c r="P1576" s="22"/>
      <c r="Q1576" s="22"/>
    </row>
    <row r="1577" spans="7:17">
      <c r="G1577" s="124"/>
      <c r="L1577" s="22"/>
      <c r="O1577" s="22"/>
      <c r="P1577" s="22"/>
      <c r="Q1577" s="22"/>
    </row>
    <row r="1578" spans="7:17">
      <c r="G1578" s="124"/>
      <c r="L1578" s="22"/>
      <c r="O1578" s="22"/>
      <c r="P1578" s="22"/>
      <c r="Q1578" s="22"/>
    </row>
    <row r="1579" spans="7:17">
      <c r="G1579" s="124"/>
      <c r="L1579" s="22"/>
      <c r="O1579" s="22"/>
      <c r="P1579" s="22"/>
      <c r="Q1579" s="22"/>
    </row>
    <row r="1580" spans="7:17">
      <c r="G1580" s="124"/>
      <c r="L1580" s="22"/>
      <c r="O1580" s="22"/>
      <c r="P1580" s="22"/>
      <c r="Q1580" s="22"/>
    </row>
    <row r="1581" spans="7:17">
      <c r="G1581" s="124"/>
      <c r="L1581" s="22"/>
      <c r="O1581" s="22"/>
      <c r="P1581" s="22"/>
      <c r="Q1581" s="22"/>
    </row>
    <row r="1582" spans="7:17">
      <c r="G1582" s="124"/>
      <c r="L1582" s="22"/>
      <c r="O1582" s="22"/>
      <c r="P1582" s="22"/>
      <c r="Q1582" s="22"/>
    </row>
    <row r="1583" spans="7:17">
      <c r="G1583" s="124"/>
      <c r="L1583" s="22"/>
      <c r="O1583" s="22"/>
      <c r="P1583" s="22"/>
      <c r="Q1583" s="22"/>
    </row>
    <row r="1584" spans="7:17">
      <c r="G1584" s="124"/>
      <c r="L1584" s="22"/>
      <c r="O1584" s="22"/>
      <c r="P1584" s="22"/>
      <c r="Q1584" s="22"/>
    </row>
    <row r="1585" spans="7:17">
      <c r="G1585" s="124"/>
      <c r="L1585" s="22"/>
      <c r="O1585" s="22"/>
      <c r="P1585" s="22"/>
      <c r="Q1585" s="22"/>
    </row>
    <row r="1586" spans="7:17">
      <c r="G1586" s="124"/>
      <c r="L1586" s="22"/>
      <c r="O1586" s="22"/>
      <c r="P1586" s="22"/>
      <c r="Q1586" s="22"/>
    </row>
    <row r="1587" spans="7:17">
      <c r="G1587" s="124"/>
      <c r="L1587" s="22"/>
      <c r="O1587" s="22"/>
      <c r="P1587" s="22"/>
      <c r="Q1587" s="22"/>
    </row>
    <row r="1588" spans="7:17">
      <c r="G1588" s="124"/>
      <c r="L1588" s="22"/>
      <c r="O1588" s="22"/>
      <c r="P1588" s="22"/>
      <c r="Q1588" s="22"/>
    </row>
    <row r="1589" spans="7:17">
      <c r="G1589" s="124"/>
      <c r="L1589" s="22"/>
      <c r="O1589" s="22"/>
      <c r="P1589" s="22"/>
      <c r="Q1589" s="22"/>
    </row>
    <row r="1590" spans="7:17">
      <c r="G1590" s="124"/>
      <c r="L1590" s="22"/>
      <c r="O1590" s="22"/>
      <c r="P1590" s="22"/>
      <c r="Q1590" s="22"/>
    </row>
    <row r="1591" spans="7:17">
      <c r="G1591" s="124"/>
      <c r="L1591" s="22"/>
      <c r="O1591" s="22"/>
      <c r="P1591" s="22"/>
      <c r="Q1591" s="22"/>
    </row>
    <row r="1592" spans="7:17">
      <c r="G1592" s="124"/>
      <c r="L1592" s="22"/>
      <c r="O1592" s="22"/>
      <c r="P1592" s="22"/>
      <c r="Q1592" s="22"/>
    </row>
    <row r="1593" spans="7:17">
      <c r="G1593" s="124"/>
      <c r="L1593" s="22"/>
      <c r="O1593" s="22"/>
      <c r="P1593" s="22"/>
      <c r="Q1593" s="22"/>
    </row>
    <row r="1594" spans="7:17">
      <c r="G1594" s="124"/>
      <c r="L1594" s="22"/>
      <c r="O1594" s="22"/>
      <c r="P1594" s="22"/>
      <c r="Q1594" s="22"/>
    </row>
    <row r="1595" spans="7:17">
      <c r="G1595" s="124"/>
      <c r="L1595" s="22"/>
      <c r="O1595" s="22"/>
      <c r="P1595" s="22"/>
      <c r="Q1595" s="22"/>
    </row>
    <row r="1596" spans="7:17">
      <c r="G1596" s="124"/>
      <c r="L1596" s="22"/>
      <c r="O1596" s="22"/>
      <c r="P1596" s="22"/>
      <c r="Q1596" s="22"/>
    </row>
    <row r="1597" spans="7:17">
      <c r="G1597" s="124"/>
      <c r="L1597" s="22"/>
      <c r="O1597" s="22"/>
      <c r="P1597" s="22"/>
      <c r="Q1597" s="22"/>
    </row>
    <row r="1598" spans="7:17">
      <c r="G1598" s="124"/>
      <c r="L1598" s="22"/>
      <c r="O1598" s="22"/>
      <c r="P1598" s="22"/>
      <c r="Q1598" s="22"/>
    </row>
    <row r="1599" spans="7:17">
      <c r="G1599" s="124"/>
      <c r="L1599" s="22"/>
      <c r="O1599" s="22"/>
      <c r="P1599" s="22"/>
      <c r="Q1599" s="22"/>
    </row>
    <row r="1600" spans="7:17">
      <c r="G1600" s="124"/>
      <c r="L1600" s="22"/>
      <c r="O1600" s="22"/>
      <c r="P1600" s="22"/>
      <c r="Q1600" s="22"/>
    </row>
    <row r="1601" spans="7:17">
      <c r="G1601" s="124"/>
      <c r="L1601" s="22"/>
      <c r="O1601" s="22"/>
      <c r="P1601" s="22"/>
      <c r="Q1601" s="22"/>
    </row>
    <row r="1602" spans="7:17">
      <c r="G1602" s="124"/>
      <c r="L1602" s="22"/>
      <c r="O1602" s="22"/>
      <c r="P1602" s="22"/>
      <c r="Q1602" s="22"/>
    </row>
    <row r="1603" spans="7:17">
      <c r="G1603" s="124"/>
      <c r="L1603" s="22"/>
      <c r="O1603" s="22"/>
      <c r="P1603" s="22"/>
      <c r="Q1603" s="22"/>
    </row>
    <row r="1604" spans="7:17">
      <c r="G1604" s="124"/>
      <c r="L1604" s="22"/>
      <c r="O1604" s="22"/>
      <c r="P1604" s="22"/>
      <c r="Q1604" s="22"/>
    </row>
    <row r="1605" spans="7:17">
      <c r="G1605" s="124"/>
      <c r="L1605" s="22"/>
      <c r="O1605" s="22"/>
      <c r="P1605" s="22"/>
      <c r="Q1605" s="22"/>
    </row>
    <row r="1606" spans="7:17">
      <c r="G1606" s="124"/>
      <c r="L1606" s="22"/>
      <c r="O1606" s="22"/>
      <c r="P1606" s="22"/>
      <c r="Q1606" s="22"/>
    </row>
    <row r="1607" spans="7:17">
      <c r="G1607" s="124"/>
      <c r="L1607" s="22"/>
      <c r="O1607" s="22"/>
      <c r="P1607" s="22"/>
      <c r="Q1607" s="22"/>
    </row>
    <row r="1608" spans="7:17">
      <c r="G1608" s="124"/>
      <c r="L1608" s="22"/>
      <c r="O1608" s="22"/>
      <c r="P1608" s="22"/>
      <c r="Q1608" s="22"/>
    </row>
    <row r="1609" spans="7:17">
      <c r="G1609" s="124"/>
      <c r="L1609" s="22"/>
      <c r="O1609" s="22"/>
      <c r="P1609" s="22"/>
      <c r="Q1609" s="22"/>
    </row>
    <row r="1610" spans="7:17">
      <c r="G1610" s="124"/>
      <c r="L1610" s="22"/>
      <c r="O1610" s="22"/>
      <c r="P1610" s="22"/>
      <c r="Q1610" s="22"/>
    </row>
    <row r="1611" spans="7:17">
      <c r="G1611" s="124"/>
      <c r="L1611" s="22"/>
      <c r="O1611" s="22"/>
      <c r="P1611" s="22"/>
      <c r="Q1611" s="22"/>
    </row>
    <row r="1612" spans="7:17">
      <c r="G1612" s="124"/>
      <c r="L1612" s="22"/>
      <c r="O1612" s="22"/>
      <c r="P1612" s="22"/>
      <c r="Q1612" s="22"/>
    </row>
    <row r="1613" spans="7:17">
      <c r="G1613" s="124"/>
      <c r="L1613" s="22"/>
      <c r="O1613" s="22"/>
      <c r="P1613" s="22"/>
      <c r="Q1613" s="22"/>
    </row>
    <row r="1614" spans="7:17">
      <c r="G1614" s="124"/>
      <c r="L1614" s="22"/>
      <c r="O1614" s="22"/>
      <c r="P1614" s="22"/>
      <c r="Q1614" s="22"/>
    </row>
    <row r="1615" spans="7:17">
      <c r="G1615" s="124"/>
      <c r="L1615" s="22"/>
      <c r="O1615" s="22"/>
      <c r="P1615" s="22"/>
      <c r="Q1615" s="22"/>
    </row>
    <row r="1616" spans="7:17">
      <c r="G1616" s="124"/>
      <c r="L1616" s="22"/>
      <c r="O1616" s="22"/>
      <c r="P1616" s="22"/>
      <c r="Q1616" s="22"/>
    </row>
    <row r="1617" spans="7:17">
      <c r="G1617" s="124"/>
      <c r="L1617" s="22"/>
      <c r="O1617" s="22"/>
      <c r="P1617" s="22"/>
      <c r="Q1617" s="22"/>
    </row>
    <row r="1618" spans="7:17">
      <c r="G1618" s="124"/>
      <c r="L1618" s="22"/>
      <c r="O1618" s="22"/>
      <c r="P1618" s="22"/>
      <c r="Q1618" s="22"/>
    </row>
    <row r="1619" spans="7:17">
      <c r="G1619" s="124"/>
      <c r="L1619" s="22"/>
      <c r="O1619" s="22"/>
      <c r="P1619" s="22"/>
      <c r="Q1619" s="22"/>
    </row>
    <row r="1620" spans="7:17">
      <c r="G1620" s="124"/>
      <c r="L1620" s="22"/>
      <c r="O1620" s="22"/>
      <c r="P1620" s="22"/>
      <c r="Q1620" s="22"/>
    </row>
    <row r="1621" spans="7:17">
      <c r="G1621" s="124"/>
      <c r="L1621" s="22"/>
      <c r="O1621" s="22"/>
      <c r="P1621" s="22"/>
      <c r="Q1621" s="22"/>
    </row>
    <row r="1622" spans="7:17">
      <c r="G1622" s="124"/>
      <c r="L1622" s="22"/>
      <c r="O1622" s="22"/>
      <c r="P1622" s="22"/>
      <c r="Q1622" s="22"/>
    </row>
    <row r="1623" spans="7:17">
      <c r="G1623" s="124"/>
      <c r="L1623" s="22"/>
      <c r="O1623" s="22"/>
      <c r="P1623" s="22"/>
      <c r="Q1623" s="22"/>
    </row>
    <row r="1624" spans="7:17">
      <c r="G1624" s="124"/>
      <c r="L1624" s="22"/>
      <c r="O1624" s="22"/>
      <c r="P1624" s="22"/>
      <c r="Q1624" s="22"/>
    </row>
    <row r="1625" spans="7:17">
      <c r="G1625" s="124"/>
      <c r="L1625" s="22"/>
      <c r="O1625" s="22"/>
      <c r="P1625" s="22"/>
      <c r="Q1625" s="22"/>
    </row>
    <row r="1626" spans="7:17">
      <c r="G1626" s="124"/>
      <c r="L1626" s="22"/>
      <c r="O1626" s="22"/>
      <c r="P1626" s="22"/>
      <c r="Q1626" s="22"/>
    </row>
    <row r="1627" spans="7:17">
      <c r="G1627" s="124"/>
      <c r="L1627" s="22"/>
      <c r="O1627" s="22"/>
      <c r="P1627" s="22"/>
      <c r="Q1627" s="22"/>
    </row>
    <row r="1628" spans="7:17">
      <c r="G1628" s="124"/>
      <c r="L1628" s="22"/>
      <c r="O1628" s="22"/>
      <c r="P1628" s="22"/>
      <c r="Q1628" s="22"/>
    </row>
    <row r="1629" spans="7:17">
      <c r="G1629" s="124"/>
      <c r="L1629" s="22"/>
      <c r="O1629" s="22"/>
      <c r="P1629" s="22"/>
      <c r="Q1629" s="22"/>
    </row>
    <row r="1630" spans="7:17">
      <c r="G1630" s="124"/>
      <c r="L1630" s="22"/>
      <c r="O1630" s="22"/>
      <c r="P1630" s="22"/>
      <c r="Q1630" s="22"/>
    </row>
    <row r="1631" spans="7:17">
      <c r="G1631" s="124"/>
      <c r="L1631" s="22"/>
      <c r="O1631" s="22"/>
      <c r="P1631" s="22"/>
      <c r="Q1631" s="22"/>
    </row>
    <row r="1632" spans="7:17">
      <c r="G1632" s="124"/>
      <c r="L1632" s="22"/>
      <c r="O1632" s="22"/>
      <c r="P1632" s="22"/>
      <c r="Q1632" s="22"/>
    </row>
    <row r="1633" spans="7:17">
      <c r="G1633" s="124"/>
      <c r="L1633" s="22"/>
      <c r="O1633" s="22"/>
      <c r="P1633" s="22"/>
      <c r="Q1633" s="22"/>
    </row>
    <row r="1634" spans="7:17">
      <c r="G1634" s="124"/>
      <c r="L1634" s="22"/>
      <c r="O1634" s="22"/>
      <c r="P1634" s="22"/>
      <c r="Q1634" s="22"/>
    </row>
    <row r="1635" spans="7:17">
      <c r="G1635" s="124"/>
      <c r="L1635" s="22"/>
      <c r="O1635" s="22"/>
      <c r="P1635" s="22"/>
      <c r="Q1635" s="22"/>
    </row>
    <row r="1636" spans="7:17">
      <c r="G1636" s="124"/>
      <c r="L1636" s="22"/>
      <c r="O1636" s="22"/>
      <c r="P1636" s="22"/>
      <c r="Q1636" s="22"/>
    </row>
    <row r="1637" spans="7:17">
      <c r="G1637" s="124"/>
      <c r="L1637" s="22"/>
      <c r="O1637" s="22"/>
      <c r="P1637" s="22"/>
      <c r="Q1637" s="22"/>
    </row>
    <row r="1638" spans="7:17">
      <c r="G1638" s="124"/>
      <c r="L1638" s="22"/>
      <c r="O1638" s="22"/>
      <c r="P1638" s="22"/>
      <c r="Q1638" s="22"/>
    </row>
    <row r="1639" spans="7:17">
      <c r="G1639" s="124"/>
      <c r="L1639" s="22"/>
      <c r="O1639" s="22"/>
      <c r="P1639" s="22"/>
      <c r="Q1639" s="22"/>
    </row>
    <row r="1640" spans="7:17">
      <c r="G1640" s="124"/>
      <c r="L1640" s="22"/>
      <c r="O1640" s="22"/>
      <c r="P1640" s="22"/>
      <c r="Q1640" s="22"/>
    </row>
    <row r="1641" spans="7:17">
      <c r="G1641" s="124"/>
      <c r="L1641" s="22"/>
      <c r="O1641" s="22"/>
      <c r="P1641" s="22"/>
      <c r="Q1641" s="22"/>
    </row>
    <row r="1642" spans="7:17">
      <c r="G1642" s="124"/>
      <c r="L1642" s="22"/>
      <c r="O1642" s="22"/>
      <c r="P1642" s="22"/>
      <c r="Q1642" s="22"/>
    </row>
    <row r="1643" spans="7:17">
      <c r="G1643" s="124"/>
      <c r="L1643" s="22"/>
      <c r="O1643" s="22"/>
      <c r="P1643" s="22"/>
      <c r="Q1643" s="22"/>
    </row>
    <row r="1644" spans="7:17">
      <c r="G1644" s="124"/>
      <c r="L1644" s="22"/>
      <c r="O1644" s="22"/>
      <c r="P1644" s="22"/>
      <c r="Q1644" s="22"/>
    </row>
    <row r="1645" spans="7:17">
      <c r="G1645" s="124"/>
      <c r="L1645" s="22"/>
      <c r="O1645" s="22"/>
      <c r="P1645" s="22"/>
      <c r="Q1645" s="22"/>
    </row>
    <row r="1646" spans="7:17">
      <c r="G1646" s="124"/>
      <c r="L1646" s="22"/>
      <c r="O1646" s="22"/>
      <c r="P1646" s="22"/>
      <c r="Q1646" s="22"/>
    </row>
    <row r="1647" spans="7:17">
      <c r="G1647" s="124"/>
      <c r="L1647" s="22"/>
      <c r="O1647" s="22"/>
      <c r="P1647" s="22"/>
      <c r="Q1647" s="22"/>
    </row>
    <row r="1648" spans="7:17">
      <c r="G1648" s="124"/>
      <c r="L1648" s="22"/>
      <c r="O1648" s="22"/>
      <c r="P1648" s="22"/>
      <c r="Q1648" s="22"/>
    </row>
    <row r="1649" spans="7:17">
      <c r="G1649" s="124"/>
      <c r="L1649" s="22"/>
      <c r="O1649" s="22"/>
      <c r="P1649" s="22"/>
      <c r="Q1649" s="22"/>
    </row>
    <row r="1650" spans="7:17">
      <c r="G1650" s="124"/>
      <c r="L1650" s="22"/>
      <c r="O1650" s="22"/>
      <c r="P1650" s="22"/>
      <c r="Q1650" s="22"/>
    </row>
    <row r="1651" spans="7:17">
      <c r="G1651" s="124"/>
      <c r="L1651" s="22"/>
      <c r="O1651" s="22"/>
      <c r="P1651" s="22"/>
      <c r="Q1651" s="22"/>
    </row>
    <row r="1652" spans="7:17">
      <c r="G1652" s="124"/>
      <c r="L1652" s="22"/>
      <c r="O1652" s="22"/>
      <c r="P1652" s="22"/>
      <c r="Q1652" s="22"/>
    </row>
    <row r="1653" spans="7:17">
      <c r="G1653" s="124"/>
      <c r="L1653" s="22"/>
      <c r="O1653" s="22"/>
      <c r="P1653" s="22"/>
      <c r="Q1653" s="22"/>
    </row>
    <row r="1654" spans="7:17">
      <c r="G1654" s="124"/>
      <c r="L1654" s="22"/>
      <c r="O1654" s="22"/>
      <c r="P1654" s="22"/>
      <c r="Q1654" s="22"/>
    </row>
    <row r="1655" spans="7:17">
      <c r="G1655" s="124"/>
      <c r="L1655" s="22"/>
      <c r="O1655" s="22"/>
      <c r="P1655" s="22"/>
      <c r="Q1655" s="22"/>
    </row>
    <row r="1656" spans="7:17">
      <c r="G1656" s="124"/>
      <c r="L1656" s="22"/>
      <c r="O1656" s="22"/>
      <c r="P1656" s="22"/>
      <c r="Q1656" s="22"/>
    </row>
    <row r="1657" spans="7:17">
      <c r="G1657" s="124"/>
      <c r="L1657" s="22"/>
      <c r="O1657" s="22"/>
      <c r="P1657" s="22"/>
      <c r="Q1657" s="22"/>
    </row>
    <row r="1658" spans="7:17">
      <c r="G1658" s="124"/>
      <c r="L1658" s="22"/>
      <c r="O1658" s="22"/>
      <c r="P1658" s="22"/>
      <c r="Q1658" s="22"/>
    </row>
    <row r="1659" spans="7:17">
      <c r="G1659" s="124"/>
      <c r="L1659" s="22"/>
      <c r="O1659" s="22"/>
      <c r="P1659" s="22"/>
      <c r="Q1659" s="22"/>
    </row>
    <row r="1660" spans="7:17">
      <c r="G1660" s="124"/>
      <c r="L1660" s="22"/>
      <c r="O1660" s="22"/>
      <c r="P1660" s="22"/>
      <c r="Q1660" s="22"/>
    </row>
    <row r="1661" spans="7:17">
      <c r="G1661" s="124"/>
      <c r="L1661" s="22"/>
      <c r="O1661" s="22"/>
      <c r="P1661" s="22"/>
      <c r="Q1661" s="22"/>
    </row>
    <row r="1662" spans="7:17">
      <c r="G1662" s="124"/>
      <c r="L1662" s="22"/>
      <c r="O1662" s="22"/>
      <c r="P1662" s="22"/>
      <c r="Q1662" s="22"/>
    </row>
    <row r="1663" spans="7:17">
      <c r="G1663" s="124"/>
      <c r="L1663" s="22"/>
      <c r="O1663" s="22"/>
      <c r="P1663" s="22"/>
      <c r="Q1663" s="22"/>
    </row>
    <row r="1664" spans="7:17">
      <c r="G1664" s="124"/>
      <c r="L1664" s="22"/>
      <c r="O1664" s="22"/>
      <c r="P1664" s="22"/>
      <c r="Q1664" s="22"/>
    </row>
    <row r="1665" spans="7:17">
      <c r="G1665" s="124"/>
      <c r="L1665" s="22"/>
      <c r="O1665" s="22"/>
      <c r="P1665" s="22"/>
      <c r="Q1665" s="22"/>
    </row>
    <row r="1666" spans="7:17">
      <c r="G1666" s="124"/>
      <c r="L1666" s="22"/>
      <c r="O1666" s="22"/>
      <c r="P1666" s="22"/>
      <c r="Q1666" s="22"/>
    </row>
    <row r="1667" spans="7:17">
      <c r="G1667" s="124"/>
      <c r="L1667" s="22"/>
      <c r="O1667" s="22"/>
      <c r="P1667" s="22"/>
      <c r="Q1667" s="22"/>
    </row>
    <row r="1668" spans="7:17">
      <c r="G1668" s="124"/>
      <c r="L1668" s="22"/>
      <c r="O1668" s="22"/>
      <c r="P1668" s="22"/>
      <c r="Q1668" s="22"/>
    </row>
    <row r="1669" spans="7:17">
      <c r="G1669" s="124"/>
      <c r="L1669" s="22"/>
      <c r="O1669" s="22"/>
      <c r="P1669" s="22"/>
      <c r="Q1669" s="22"/>
    </row>
    <row r="1670" spans="7:17">
      <c r="G1670" s="124"/>
      <c r="L1670" s="22"/>
      <c r="O1670" s="22"/>
      <c r="P1670" s="22"/>
      <c r="Q1670" s="22"/>
    </row>
    <row r="1671" spans="7:17">
      <c r="G1671" s="124"/>
      <c r="L1671" s="22"/>
      <c r="O1671" s="22"/>
      <c r="P1671" s="22"/>
      <c r="Q1671" s="22"/>
    </row>
    <row r="1672" spans="7:17">
      <c r="G1672" s="124"/>
      <c r="L1672" s="22"/>
      <c r="O1672" s="22"/>
      <c r="P1672" s="22"/>
      <c r="Q1672" s="22"/>
    </row>
    <row r="1673" spans="7:17">
      <c r="G1673" s="124"/>
      <c r="L1673" s="22"/>
      <c r="O1673" s="22"/>
      <c r="P1673" s="22"/>
      <c r="Q1673" s="22"/>
    </row>
    <row r="1674" spans="7:17">
      <c r="G1674" s="124"/>
      <c r="L1674" s="22"/>
      <c r="O1674" s="22"/>
      <c r="P1674" s="22"/>
      <c r="Q1674" s="22"/>
    </row>
    <row r="1675" spans="7:17">
      <c r="G1675" s="124"/>
      <c r="L1675" s="22"/>
      <c r="O1675" s="22"/>
      <c r="P1675" s="22"/>
      <c r="Q1675" s="22"/>
    </row>
    <row r="1676" spans="7:17">
      <c r="G1676" s="124"/>
      <c r="L1676" s="22"/>
      <c r="O1676" s="22"/>
      <c r="P1676" s="22"/>
      <c r="Q1676" s="22"/>
    </row>
    <row r="1677" spans="7:17">
      <c r="G1677" s="124"/>
      <c r="L1677" s="22"/>
      <c r="O1677" s="22"/>
      <c r="P1677" s="22"/>
      <c r="Q1677" s="22"/>
    </row>
    <row r="1678" spans="7:17">
      <c r="G1678" s="124"/>
      <c r="L1678" s="22"/>
      <c r="O1678" s="22"/>
      <c r="P1678" s="22"/>
      <c r="Q1678" s="22"/>
    </row>
    <row r="1679" spans="7:17">
      <c r="G1679" s="124"/>
      <c r="L1679" s="22"/>
      <c r="O1679" s="22"/>
      <c r="P1679" s="22"/>
      <c r="Q1679" s="22"/>
    </row>
    <row r="1680" spans="7:17">
      <c r="G1680" s="124"/>
      <c r="L1680" s="22"/>
      <c r="O1680" s="22"/>
      <c r="P1680" s="22"/>
      <c r="Q1680" s="22"/>
    </row>
    <row r="1681" spans="7:17">
      <c r="G1681" s="124"/>
      <c r="L1681" s="22"/>
      <c r="O1681" s="22"/>
      <c r="P1681" s="22"/>
      <c r="Q1681" s="22"/>
    </row>
    <row r="1682" spans="7:17">
      <c r="G1682" s="124"/>
      <c r="L1682" s="22"/>
      <c r="O1682" s="22"/>
      <c r="P1682" s="22"/>
      <c r="Q1682" s="22"/>
    </row>
    <row r="1683" spans="7:17">
      <c r="G1683" s="124"/>
      <c r="L1683" s="22"/>
      <c r="O1683" s="22"/>
      <c r="P1683" s="22"/>
      <c r="Q1683" s="22"/>
    </row>
    <row r="1684" spans="7:17">
      <c r="G1684" s="124"/>
      <c r="L1684" s="22"/>
      <c r="O1684" s="22"/>
      <c r="P1684" s="22"/>
      <c r="Q1684" s="22"/>
    </row>
    <row r="1685" spans="7:17">
      <c r="G1685" s="124"/>
      <c r="L1685" s="22"/>
      <c r="O1685" s="22"/>
      <c r="P1685" s="22"/>
      <c r="Q1685" s="22"/>
    </row>
    <row r="1686" spans="7:17">
      <c r="G1686" s="124"/>
      <c r="L1686" s="22"/>
      <c r="O1686" s="22"/>
      <c r="P1686" s="22"/>
      <c r="Q1686" s="22"/>
    </row>
    <row r="1687" spans="7:17">
      <c r="G1687" s="124"/>
      <c r="L1687" s="22"/>
      <c r="O1687" s="22"/>
      <c r="P1687" s="22"/>
      <c r="Q1687" s="22"/>
    </row>
    <row r="1688" spans="7:17">
      <c r="G1688" s="124"/>
      <c r="L1688" s="22"/>
      <c r="O1688" s="22"/>
      <c r="P1688" s="22"/>
      <c r="Q1688" s="22"/>
    </row>
    <row r="1689" spans="7:17">
      <c r="G1689" s="124"/>
      <c r="L1689" s="22"/>
      <c r="O1689" s="22"/>
      <c r="P1689" s="22"/>
      <c r="Q1689" s="22"/>
    </row>
    <row r="1690" spans="7:17">
      <c r="G1690" s="124"/>
      <c r="L1690" s="22"/>
      <c r="O1690" s="22"/>
      <c r="P1690" s="22"/>
      <c r="Q1690" s="22"/>
    </row>
    <row r="1691" spans="7:17">
      <c r="G1691" s="124"/>
      <c r="L1691" s="22"/>
      <c r="O1691" s="22"/>
      <c r="P1691" s="22"/>
      <c r="Q1691" s="22"/>
    </row>
    <row r="1692" spans="7:17">
      <c r="G1692" s="124"/>
      <c r="L1692" s="22"/>
      <c r="O1692" s="22"/>
      <c r="P1692" s="22"/>
      <c r="Q1692" s="22"/>
    </row>
    <row r="1693" spans="7:17">
      <c r="G1693" s="124"/>
      <c r="L1693" s="22"/>
      <c r="O1693" s="22"/>
      <c r="P1693" s="22"/>
      <c r="Q1693" s="22"/>
    </row>
    <row r="1694" spans="7:17">
      <c r="G1694" s="124"/>
      <c r="L1694" s="22"/>
      <c r="O1694" s="22"/>
      <c r="P1694" s="22"/>
      <c r="Q1694" s="22"/>
    </row>
    <row r="1695" spans="7:17">
      <c r="G1695" s="124"/>
      <c r="L1695" s="22"/>
      <c r="O1695" s="22"/>
      <c r="P1695" s="22"/>
      <c r="Q1695" s="22"/>
    </row>
    <row r="1696" spans="7:17">
      <c r="G1696" s="124"/>
      <c r="L1696" s="22"/>
      <c r="O1696" s="22"/>
      <c r="P1696" s="22"/>
      <c r="Q1696" s="22"/>
    </row>
    <row r="1697" spans="7:17">
      <c r="G1697" s="124"/>
      <c r="L1697" s="22"/>
      <c r="O1697" s="22"/>
      <c r="P1697" s="22"/>
      <c r="Q1697" s="22"/>
    </row>
    <row r="1698" spans="7:17">
      <c r="G1698" s="124"/>
      <c r="L1698" s="22"/>
      <c r="O1698" s="22"/>
      <c r="P1698" s="22"/>
      <c r="Q1698" s="22"/>
    </row>
    <row r="1699" spans="7:17">
      <c r="G1699" s="124"/>
      <c r="L1699" s="22"/>
      <c r="O1699" s="22"/>
      <c r="P1699" s="22"/>
      <c r="Q1699" s="22"/>
    </row>
    <row r="1700" spans="7:17">
      <c r="G1700" s="124"/>
      <c r="L1700" s="22"/>
      <c r="O1700" s="22"/>
      <c r="P1700" s="22"/>
      <c r="Q1700" s="22"/>
    </row>
    <row r="1701" spans="7:17">
      <c r="G1701" s="124"/>
      <c r="L1701" s="22"/>
      <c r="O1701" s="22"/>
      <c r="P1701" s="22"/>
      <c r="Q1701" s="22"/>
    </row>
    <row r="1702" spans="7:17">
      <c r="G1702" s="124"/>
      <c r="L1702" s="22"/>
      <c r="O1702" s="22"/>
      <c r="P1702" s="22"/>
      <c r="Q1702" s="22"/>
    </row>
    <row r="1703" spans="7:17">
      <c r="G1703" s="124"/>
      <c r="L1703" s="22"/>
      <c r="O1703" s="22"/>
      <c r="P1703" s="22"/>
      <c r="Q1703" s="22"/>
    </row>
    <row r="1704" spans="7:17">
      <c r="G1704" s="124"/>
      <c r="L1704" s="22"/>
      <c r="O1704" s="22"/>
      <c r="P1704" s="22"/>
      <c r="Q1704" s="22"/>
    </row>
    <row r="1705" spans="7:17">
      <c r="G1705" s="124"/>
      <c r="L1705" s="22"/>
      <c r="O1705" s="22"/>
      <c r="P1705" s="22"/>
      <c r="Q1705" s="22"/>
    </row>
    <row r="1706" spans="7:17">
      <c r="G1706" s="124"/>
      <c r="L1706" s="22"/>
      <c r="O1706" s="22"/>
      <c r="P1706" s="22"/>
      <c r="Q1706" s="22"/>
    </row>
    <row r="1707" spans="7:17">
      <c r="G1707" s="124"/>
      <c r="L1707" s="22"/>
      <c r="O1707" s="22"/>
      <c r="P1707" s="22"/>
      <c r="Q1707" s="22"/>
    </row>
    <row r="1708" spans="7:17">
      <c r="G1708" s="124"/>
      <c r="L1708" s="22"/>
      <c r="O1708" s="22"/>
      <c r="P1708" s="22"/>
      <c r="Q1708" s="22"/>
    </row>
    <row r="1709" spans="7:17">
      <c r="G1709" s="124"/>
      <c r="L1709" s="22"/>
      <c r="O1709" s="22"/>
      <c r="P1709" s="22"/>
      <c r="Q1709" s="22"/>
    </row>
    <row r="1710" spans="7:17">
      <c r="G1710" s="124"/>
      <c r="L1710" s="22"/>
      <c r="O1710" s="22"/>
      <c r="P1710" s="22"/>
      <c r="Q1710" s="22"/>
    </row>
    <row r="1711" spans="7:17">
      <c r="G1711" s="124"/>
      <c r="L1711" s="22"/>
      <c r="O1711" s="22"/>
      <c r="P1711" s="22"/>
      <c r="Q1711" s="22"/>
    </row>
    <row r="1712" spans="7:17">
      <c r="G1712" s="124"/>
      <c r="L1712" s="22"/>
      <c r="O1712" s="22"/>
      <c r="P1712" s="22"/>
      <c r="Q1712" s="22"/>
    </row>
    <row r="1713" spans="7:17">
      <c r="G1713" s="124"/>
      <c r="L1713" s="22"/>
      <c r="O1713" s="22"/>
      <c r="P1713" s="22"/>
      <c r="Q1713" s="22"/>
    </row>
    <row r="1714" spans="7:17">
      <c r="G1714" s="124"/>
      <c r="L1714" s="22"/>
      <c r="O1714" s="22"/>
      <c r="P1714" s="22"/>
      <c r="Q1714" s="22"/>
    </row>
    <row r="1715" spans="7:17">
      <c r="G1715" s="124"/>
      <c r="L1715" s="22"/>
      <c r="O1715" s="22"/>
      <c r="P1715" s="22"/>
      <c r="Q1715" s="22"/>
    </row>
    <row r="1716" spans="7:17">
      <c r="G1716" s="124"/>
      <c r="L1716" s="22"/>
      <c r="O1716" s="22"/>
      <c r="P1716" s="22"/>
      <c r="Q1716" s="22"/>
    </row>
    <row r="1717" spans="7:17">
      <c r="G1717" s="124"/>
      <c r="L1717" s="22"/>
      <c r="O1717" s="22"/>
      <c r="P1717" s="22"/>
      <c r="Q1717" s="22"/>
    </row>
    <row r="1718" spans="7:17">
      <c r="G1718" s="124"/>
      <c r="L1718" s="22"/>
      <c r="O1718" s="22"/>
      <c r="P1718" s="22"/>
      <c r="Q1718" s="22"/>
    </row>
    <row r="1719" spans="7:17">
      <c r="G1719" s="124"/>
      <c r="L1719" s="22"/>
      <c r="O1719" s="22"/>
      <c r="P1719" s="22"/>
      <c r="Q1719" s="22"/>
    </row>
    <row r="1720" spans="7:17">
      <c r="G1720" s="124"/>
      <c r="L1720" s="22"/>
      <c r="O1720" s="22"/>
      <c r="P1720" s="22"/>
      <c r="Q1720" s="22"/>
    </row>
    <row r="1721" spans="7:17">
      <c r="G1721" s="124"/>
      <c r="L1721" s="22"/>
      <c r="O1721" s="22"/>
      <c r="P1721" s="22"/>
      <c r="Q1721" s="22"/>
    </row>
    <row r="1722" spans="7:17">
      <c r="G1722" s="124"/>
      <c r="L1722" s="22"/>
      <c r="O1722" s="22"/>
      <c r="P1722" s="22"/>
      <c r="Q1722" s="22"/>
    </row>
    <row r="1723" spans="7:17">
      <c r="G1723" s="124"/>
      <c r="L1723" s="22"/>
      <c r="O1723" s="22"/>
      <c r="P1723" s="22"/>
      <c r="Q1723" s="22"/>
    </row>
    <row r="1724" spans="7:17">
      <c r="G1724" s="124"/>
      <c r="L1724" s="22"/>
      <c r="O1724" s="22"/>
      <c r="P1724" s="22"/>
      <c r="Q1724" s="22"/>
    </row>
    <row r="1725" spans="7:17">
      <c r="G1725" s="124"/>
      <c r="L1725" s="22"/>
      <c r="O1725" s="22"/>
      <c r="P1725" s="22"/>
      <c r="Q1725" s="22"/>
    </row>
    <row r="1726" spans="7:17">
      <c r="G1726" s="124"/>
      <c r="L1726" s="22"/>
      <c r="O1726" s="22"/>
      <c r="P1726" s="22"/>
      <c r="Q1726" s="22"/>
    </row>
    <row r="1727" spans="7:17">
      <c r="G1727" s="124"/>
      <c r="L1727" s="22"/>
      <c r="O1727" s="22"/>
      <c r="P1727" s="22"/>
      <c r="Q1727" s="22"/>
    </row>
    <row r="1728" spans="7:17">
      <c r="G1728" s="124"/>
      <c r="L1728" s="22"/>
      <c r="O1728" s="22"/>
      <c r="P1728" s="22"/>
      <c r="Q1728" s="22"/>
    </row>
    <row r="1729" spans="7:17">
      <c r="G1729" s="124"/>
      <c r="L1729" s="22"/>
      <c r="O1729" s="22"/>
      <c r="P1729" s="22"/>
      <c r="Q1729" s="22"/>
    </row>
    <row r="1730" spans="7:17">
      <c r="G1730" s="124"/>
      <c r="L1730" s="22"/>
      <c r="O1730" s="22"/>
      <c r="P1730" s="22"/>
      <c r="Q1730" s="22"/>
    </row>
    <row r="1731" spans="7:17">
      <c r="G1731" s="124"/>
      <c r="L1731" s="22"/>
      <c r="O1731" s="22"/>
      <c r="P1731" s="22"/>
      <c r="Q1731" s="22"/>
    </row>
    <row r="1732" spans="7:17">
      <c r="G1732" s="124"/>
      <c r="L1732" s="22"/>
      <c r="O1732" s="22"/>
      <c r="P1732" s="22"/>
      <c r="Q1732" s="22"/>
    </row>
    <row r="1733" spans="7:17">
      <c r="G1733" s="124"/>
      <c r="L1733" s="22"/>
      <c r="O1733" s="22"/>
      <c r="P1733" s="22"/>
      <c r="Q1733" s="22"/>
    </row>
    <row r="1734" spans="7:17">
      <c r="G1734" s="124"/>
      <c r="L1734" s="22"/>
      <c r="O1734" s="22"/>
      <c r="P1734" s="22"/>
      <c r="Q1734" s="22"/>
    </row>
    <row r="1735" spans="7:17">
      <c r="G1735" s="124"/>
      <c r="L1735" s="22"/>
      <c r="O1735" s="22"/>
      <c r="P1735" s="22"/>
      <c r="Q1735" s="22"/>
    </row>
    <row r="1736" spans="7:17">
      <c r="G1736" s="124"/>
      <c r="L1736" s="22"/>
      <c r="O1736" s="22"/>
      <c r="P1736" s="22"/>
      <c r="Q1736" s="22"/>
    </row>
    <row r="1737" spans="7:17">
      <c r="G1737" s="124"/>
      <c r="L1737" s="22"/>
      <c r="O1737" s="22"/>
      <c r="P1737" s="22"/>
      <c r="Q1737" s="22"/>
    </row>
    <row r="1738" spans="7:17">
      <c r="G1738" s="124"/>
      <c r="L1738" s="22"/>
      <c r="O1738" s="22"/>
      <c r="P1738" s="22"/>
      <c r="Q1738" s="22"/>
    </row>
    <row r="1739" spans="7:17">
      <c r="G1739" s="124"/>
      <c r="L1739" s="22"/>
      <c r="O1739" s="22"/>
      <c r="P1739" s="22"/>
      <c r="Q1739" s="22"/>
    </row>
    <row r="1740" spans="7:17">
      <c r="G1740" s="124"/>
      <c r="L1740" s="22"/>
      <c r="O1740" s="22"/>
      <c r="P1740" s="22"/>
      <c r="Q1740" s="22"/>
    </row>
    <row r="1741" spans="7:17">
      <c r="G1741" s="124"/>
      <c r="L1741" s="22"/>
      <c r="O1741" s="22"/>
      <c r="P1741" s="22"/>
      <c r="Q1741" s="22"/>
    </row>
    <row r="1742" spans="7:17">
      <c r="G1742" s="124"/>
      <c r="L1742" s="22"/>
      <c r="O1742" s="22"/>
      <c r="P1742" s="22"/>
      <c r="Q1742" s="22"/>
    </row>
    <row r="1743" spans="7:17">
      <c r="G1743" s="124"/>
      <c r="L1743" s="22"/>
      <c r="O1743" s="22"/>
      <c r="P1743" s="22"/>
      <c r="Q1743" s="22"/>
    </row>
    <row r="1744" spans="7:17">
      <c r="G1744" s="124"/>
      <c r="L1744" s="22"/>
      <c r="O1744" s="22"/>
      <c r="P1744" s="22"/>
      <c r="Q1744" s="22"/>
    </row>
    <row r="1745" spans="7:17">
      <c r="G1745" s="124"/>
      <c r="L1745" s="22"/>
      <c r="O1745" s="22"/>
      <c r="P1745" s="22"/>
      <c r="Q1745" s="22"/>
    </row>
    <row r="1746" spans="7:17">
      <c r="G1746" s="124"/>
      <c r="L1746" s="22"/>
      <c r="O1746" s="22"/>
      <c r="P1746" s="22"/>
      <c r="Q1746" s="22"/>
    </row>
    <row r="1747" spans="7:17">
      <c r="G1747" s="124"/>
      <c r="L1747" s="22"/>
      <c r="O1747" s="22"/>
      <c r="P1747" s="22"/>
      <c r="Q1747" s="22"/>
    </row>
    <row r="1748" spans="7:17">
      <c r="G1748" s="124"/>
      <c r="L1748" s="22"/>
      <c r="O1748" s="22"/>
      <c r="P1748" s="22"/>
      <c r="Q1748" s="22"/>
    </row>
    <row r="1749" spans="7:17">
      <c r="G1749" s="124"/>
      <c r="L1749" s="22"/>
      <c r="O1749" s="22"/>
      <c r="P1749" s="22"/>
      <c r="Q1749" s="22"/>
    </row>
    <row r="1750" spans="7:17">
      <c r="G1750" s="124"/>
      <c r="L1750" s="22"/>
      <c r="O1750" s="22"/>
      <c r="P1750" s="22"/>
      <c r="Q1750" s="22"/>
    </row>
    <row r="1751" spans="7:17">
      <c r="G1751" s="124"/>
      <c r="L1751" s="22"/>
      <c r="O1751" s="22"/>
      <c r="P1751" s="22"/>
      <c r="Q1751" s="22"/>
    </row>
    <row r="1752" spans="7:17">
      <c r="G1752" s="124"/>
      <c r="L1752" s="22"/>
      <c r="O1752" s="22"/>
      <c r="P1752" s="22"/>
      <c r="Q1752" s="22"/>
    </row>
    <row r="1753" spans="7:17">
      <c r="G1753" s="124"/>
      <c r="L1753" s="22"/>
      <c r="O1753" s="22"/>
      <c r="P1753" s="22"/>
      <c r="Q1753" s="22"/>
    </row>
    <row r="1754" spans="7:17">
      <c r="G1754" s="124"/>
      <c r="L1754" s="22"/>
      <c r="O1754" s="22"/>
      <c r="P1754" s="22"/>
      <c r="Q1754" s="22"/>
    </row>
    <row r="1755" spans="7:17">
      <c r="G1755" s="124"/>
      <c r="L1755" s="22"/>
      <c r="O1755" s="22"/>
      <c r="P1755" s="22"/>
      <c r="Q1755" s="22"/>
    </row>
    <row r="1756" spans="7:17">
      <c r="G1756" s="124"/>
      <c r="L1756" s="22"/>
      <c r="O1756" s="22"/>
      <c r="P1756" s="22"/>
      <c r="Q1756" s="22"/>
    </row>
    <row r="1757" spans="7:17">
      <c r="G1757" s="124"/>
      <c r="L1757" s="22"/>
      <c r="O1757" s="22"/>
      <c r="P1757" s="22"/>
      <c r="Q1757" s="22"/>
    </row>
    <row r="1758" spans="7:17">
      <c r="G1758" s="124"/>
      <c r="L1758" s="22"/>
      <c r="O1758" s="22"/>
      <c r="P1758" s="22"/>
      <c r="Q1758" s="22"/>
    </row>
    <row r="1759" spans="7:17">
      <c r="G1759" s="124"/>
      <c r="L1759" s="22"/>
      <c r="O1759" s="22"/>
      <c r="P1759" s="22"/>
      <c r="Q1759" s="22"/>
    </row>
    <row r="1760" spans="7:17">
      <c r="G1760" s="124"/>
      <c r="L1760" s="22"/>
      <c r="O1760" s="22"/>
      <c r="P1760" s="22"/>
      <c r="Q1760" s="22"/>
    </row>
    <row r="1761" spans="7:17">
      <c r="G1761" s="124"/>
      <c r="L1761" s="22"/>
      <c r="O1761" s="22"/>
      <c r="P1761" s="22"/>
      <c r="Q1761" s="22"/>
    </row>
    <row r="1762" spans="7:17">
      <c r="G1762" s="124"/>
      <c r="L1762" s="22"/>
      <c r="O1762" s="22"/>
      <c r="P1762" s="22"/>
      <c r="Q1762" s="22"/>
    </row>
    <row r="1763" spans="7:17">
      <c r="G1763" s="124"/>
      <c r="L1763" s="22"/>
      <c r="O1763" s="22"/>
      <c r="P1763" s="22"/>
      <c r="Q1763" s="22"/>
    </row>
    <row r="1764" spans="7:17">
      <c r="G1764" s="124"/>
      <c r="L1764" s="22"/>
      <c r="O1764" s="22"/>
      <c r="P1764" s="22"/>
      <c r="Q1764" s="22"/>
    </row>
    <row r="1765" spans="7:17">
      <c r="G1765" s="124"/>
      <c r="L1765" s="22"/>
      <c r="O1765" s="22"/>
      <c r="P1765" s="22"/>
      <c r="Q1765" s="22"/>
    </row>
    <row r="1766" spans="7:17">
      <c r="G1766" s="124"/>
      <c r="L1766" s="22"/>
      <c r="O1766" s="22"/>
      <c r="P1766" s="22"/>
      <c r="Q1766" s="22"/>
    </row>
    <row r="1767" spans="7:17">
      <c r="G1767" s="124"/>
      <c r="L1767" s="22"/>
      <c r="O1767" s="22"/>
      <c r="P1767" s="22"/>
      <c r="Q1767" s="22"/>
    </row>
    <row r="1768" spans="7:17">
      <c r="G1768" s="124"/>
      <c r="L1768" s="22"/>
      <c r="O1768" s="22"/>
      <c r="P1768" s="22"/>
      <c r="Q1768" s="22"/>
    </row>
    <row r="1769" spans="7:17">
      <c r="G1769" s="124"/>
      <c r="L1769" s="22"/>
      <c r="O1769" s="22"/>
      <c r="P1769" s="22"/>
      <c r="Q1769" s="22"/>
    </row>
    <row r="1770" spans="7:17">
      <c r="G1770" s="124"/>
      <c r="L1770" s="22"/>
      <c r="O1770" s="22"/>
      <c r="P1770" s="22"/>
      <c r="Q1770" s="22"/>
    </row>
    <row r="1771" spans="7:17">
      <c r="G1771" s="124"/>
      <c r="L1771" s="22"/>
      <c r="O1771" s="22"/>
      <c r="P1771" s="22"/>
      <c r="Q1771" s="22"/>
    </row>
    <row r="1772" spans="7:17">
      <c r="G1772" s="124"/>
      <c r="L1772" s="22"/>
      <c r="O1772" s="22"/>
      <c r="P1772" s="22"/>
      <c r="Q1772" s="22"/>
    </row>
    <row r="1773" spans="7:17">
      <c r="G1773" s="124"/>
      <c r="L1773" s="22"/>
      <c r="O1773" s="22"/>
      <c r="P1773" s="22"/>
      <c r="Q1773" s="22"/>
    </row>
    <row r="1774" spans="7:17">
      <c r="G1774" s="124"/>
      <c r="L1774" s="22"/>
      <c r="O1774" s="22"/>
      <c r="P1774" s="22"/>
      <c r="Q1774" s="22"/>
    </row>
    <row r="1775" spans="7:17">
      <c r="G1775" s="124"/>
      <c r="L1775" s="22"/>
      <c r="O1775" s="22"/>
      <c r="P1775" s="22"/>
      <c r="Q1775" s="22"/>
    </row>
    <row r="1776" spans="7:17">
      <c r="G1776" s="124"/>
      <c r="L1776" s="22"/>
      <c r="O1776" s="22"/>
      <c r="P1776" s="22"/>
      <c r="Q1776" s="22"/>
    </row>
    <row r="1777" spans="7:17">
      <c r="G1777" s="124"/>
      <c r="L1777" s="22"/>
      <c r="O1777" s="22"/>
      <c r="P1777" s="22"/>
      <c r="Q1777" s="22"/>
    </row>
    <row r="1778" spans="7:17">
      <c r="G1778" s="124"/>
      <c r="L1778" s="22"/>
      <c r="O1778" s="22"/>
      <c r="P1778" s="22"/>
      <c r="Q1778" s="22"/>
    </row>
    <row r="1779" spans="7:17">
      <c r="G1779" s="124"/>
      <c r="L1779" s="22"/>
      <c r="O1779" s="22"/>
      <c r="P1779" s="22"/>
      <c r="Q1779" s="22"/>
    </row>
    <row r="1780" spans="7:17">
      <c r="G1780" s="124"/>
      <c r="L1780" s="22"/>
      <c r="O1780" s="22"/>
      <c r="P1780" s="22"/>
      <c r="Q1780" s="22"/>
    </row>
    <row r="1781" spans="7:17">
      <c r="G1781" s="124"/>
      <c r="L1781" s="22"/>
      <c r="O1781" s="22"/>
      <c r="P1781" s="22"/>
      <c r="Q1781" s="22"/>
    </row>
    <row r="1782" spans="7:17">
      <c r="G1782" s="124"/>
      <c r="L1782" s="22"/>
      <c r="O1782" s="22"/>
      <c r="P1782" s="22"/>
      <c r="Q1782" s="22"/>
    </row>
    <row r="1783" spans="7:17">
      <c r="G1783" s="124"/>
      <c r="L1783" s="22"/>
      <c r="O1783" s="22"/>
      <c r="P1783" s="22"/>
      <c r="Q1783" s="22"/>
    </row>
    <row r="1784" spans="7:17">
      <c r="G1784" s="124"/>
      <c r="L1784" s="22"/>
      <c r="O1784" s="22"/>
      <c r="P1784" s="22"/>
      <c r="Q1784" s="22"/>
    </row>
    <row r="1785" spans="7:17">
      <c r="G1785" s="124"/>
      <c r="L1785" s="22"/>
      <c r="O1785" s="22"/>
      <c r="P1785" s="22"/>
      <c r="Q1785" s="22"/>
    </row>
    <row r="1786" spans="7:17">
      <c r="G1786" s="124"/>
      <c r="L1786" s="22"/>
      <c r="O1786" s="22"/>
      <c r="P1786" s="22"/>
      <c r="Q1786" s="22"/>
    </row>
    <row r="1787" spans="7:17">
      <c r="G1787" s="124"/>
      <c r="L1787" s="22"/>
      <c r="O1787" s="22"/>
      <c r="P1787" s="22"/>
      <c r="Q1787" s="22"/>
    </row>
    <row r="1788" spans="7:17">
      <c r="G1788" s="124"/>
      <c r="L1788" s="22"/>
      <c r="O1788" s="22"/>
      <c r="P1788" s="22"/>
      <c r="Q1788" s="22"/>
    </row>
    <row r="1789" spans="7:17">
      <c r="G1789" s="124"/>
      <c r="L1789" s="22"/>
      <c r="O1789" s="22"/>
      <c r="P1789" s="22"/>
      <c r="Q1789" s="22"/>
    </row>
    <row r="1790" spans="7:17">
      <c r="G1790" s="124"/>
      <c r="L1790" s="22"/>
      <c r="O1790" s="22"/>
      <c r="P1790" s="22"/>
      <c r="Q1790" s="22"/>
    </row>
    <row r="1791" spans="7:17">
      <c r="G1791" s="124"/>
      <c r="L1791" s="22"/>
      <c r="O1791" s="22"/>
      <c r="P1791" s="22"/>
      <c r="Q1791" s="22"/>
    </row>
    <row r="1792" spans="7:17">
      <c r="G1792" s="124"/>
      <c r="L1792" s="22"/>
      <c r="O1792" s="22"/>
      <c r="P1792" s="22"/>
      <c r="Q1792" s="22"/>
    </row>
    <row r="1793" spans="7:17">
      <c r="G1793" s="124"/>
      <c r="L1793" s="22"/>
      <c r="O1793" s="22"/>
      <c r="P1793" s="22"/>
      <c r="Q1793" s="22"/>
    </row>
    <row r="1794" spans="7:17">
      <c r="G1794" s="124"/>
      <c r="L1794" s="22"/>
      <c r="O1794" s="22"/>
      <c r="P1794" s="22"/>
      <c r="Q1794" s="22"/>
    </row>
    <row r="1795" spans="7:17">
      <c r="G1795" s="124"/>
      <c r="L1795" s="22"/>
      <c r="O1795" s="22"/>
      <c r="P1795" s="22"/>
      <c r="Q1795" s="22"/>
    </row>
    <row r="1796" spans="7:17">
      <c r="G1796" s="124"/>
      <c r="L1796" s="22"/>
      <c r="O1796" s="22"/>
      <c r="P1796" s="22"/>
      <c r="Q1796" s="22"/>
    </row>
    <row r="1797" spans="7:17">
      <c r="G1797" s="124"/>
      <c r="L1797" s="22"/>
      <c r="O1797" s="22"/>
      <c r="P1797" s="22"/>
      <c r="Q1797" s="22"/>
    </row>
    <row r="1798" spans="7:17">
      <c r="G1798" s="124"/>
      <c r="L1798" s="22"/>
      <c r="O1798" s="22"/>
      <c r="P1798" s="22"/>
      <c r="Q1798" s="22"/>
    </row>
    <row r="1799" spans="7:17">
      <c r="G1799" s="124"/>
      <c r="L1799" s="22"/>
      <c r="O1799" s="22"/>
      <c r="P1799" s="22"/>
      <c r="Q1799" s="22"/>
    </row>
    <row r="1800" spans="7:17">
      <c r="G1800" s="124"/>
      <c r="L1800" s="22"/>
      <c r="O1800" s="22"/>
      <c r="P1800" s="22"/>
      <c r="Q1800" s="22"/>
    </row>
    <row r="1801" spans="7:17">
      <c r="G1801" s="124"/>
      <c r="L1801" s="22"/>
      <c r="O1801" s="22"/>
      <c r="P1801" s="22"/>
      <c r="Q1801" s="22"/>
    </row>
    <row r="1802" spans="7:17">
      <c r="G1802" s="124"/>
      <c r="L1802" s="22"/>
      <c r="O1802" s="22"/>
      <c r="P1802" s="22"/>
      <c r="Q1802" s="22"/>
    </row>
    <row r="1803" spans="7:17">
      <c r="G1803" s="124"/>
      <c r="L1803" s="22"/>
      <c r="O1803" s="22"/>
      <c r="P1803" s="22"/>
      <c r="Q1803" s="22"/>
    </row>
    <row r="1804" spans="7:17">
      <c r="G1804" s="124"/>
      <c r="L1804" s="22"/>
      <c r="O1804" s="22"/>
      <c r="P1804" s="22"/>
      <c r="Q1804" s="22"/>
    </row>
    <row r="1805" spans="7:17">
      <c r="G1805" s="124"/>
      <c r="L1805" s="22"/>
      <c r="O1805" s="22"/>
      <c r="P1805" s="22"/>
      <c r="Q1805" s="22"/>
    </row>
    <row r="1806" spans="7:17">
      <c r="G1806" s="124"/>
      <c r="L1806" s="22"/>
      <c r="O1806" s="22"/>
      <c r="P1806" s="22"/>
      <c r="Q1806" s="22"/>
    </row>
    <row r="1807" spans="7:17">
      <c r="G1807" s="124"/>
      <c r="L1807" s="22"/>
      <c r="O1807" s="22"/>
      <c r="P1807" s="22"/>
      <c r="Q1807" s="22"/>
    </row>
    <row r="1808" spans="7:17">
      <c r="G1808" s="124"/>
      <c r="L1808" s="22"/>
      <c r="O1808" s="22"/>
      <c r="P1808" s="22"/>
      <c r="Q1808" s="22"/>
    </row>
    <row r="1809" spans="7:17">
      <c r="G1809" s="124"/>
      <c r="L1809" s="22"/>
      <c r="O1809" s="22"/>
      <c r="P1809" s="22"/>
      <c r="Q1809" s="22"/>
    </row>
    <row r="1810" spans="7:17">
      <c r="G1810" s="124"/>
      <c r="L1810" s="22"/>
      <c r="O1810" s="22"/>
      <c r="P1810" s="22"/>
      <c r="Q1810" s="22"/>
    </row>
    <row r="1811" spans="7:17">
      <c r="G1811" s="124"/>
      <c r="L1811" s="22"/>
      <c r="O1811" s="22"/>
      <c r="P1811" s="22"/>
      <c r="Q1811" s="22"/>
    </row>
    <row r="1812" spans="7:17">
      <c r="G1812" s="124"/>
      <c r="L1812" s="22"/>
      <c r="O1812" s="22"/>
      <c r="P1812" s="22"/>
      <c r="Q1812" s="22"/>
    </row>
    <row r="1813" spans="7:17">
      <c r="G1813" s="124"/>
      <c r="L1813" s="22"/>
      <c r="O1813" s="22"/>
      <c r="P1813" s="22"/>
      <c r="Q1813" s="22"/>
    </row>
    <row r="1814" spans="7:17">
      <c r="G1814" s="124"/>
      <c r="L1814" s="22"/>
      <c r="O1814" s="22"/>
      <c r="P1814" s="22"/>
      <c r="Q1814" s="22"/>
    </row>
    <row r="1815" spans="7:17">
      <c r="G1815" s="124"/>
      <c r="L1815" s="22"/>
      <c r="O1815" s="22"/>
      <c r="P1815" s="22"/>
      <c r="Q1815" s="22"/>
    </row>
    <row r="1816" spans="7:17">
      <c r="G1816" s="124"/>
      <c r="L1816" s="22"/>
      <c r="O1816" s="22"/>
      <c r="P1816" s="22"/>
      <c r="Q1816" s="22"/>
    </row>
    <row r="1817" spans="7:17">
      <c r="G1817" s="124"/>
      <c r="L1817" s="22"/>
      <c r="O1817" s="22"/>
      <c r="P1817" s="22"/>
      <c r="Q1817" s="22"/>
    </row>
    <row r="1818" spans="7:17">
      <c r="G1818" s="124"/>
      <c r="L1818" s="22"/>
      <c r="O1818" s="22"/>
      <c r="P1818" s="22"/>
      <c r="Q1818" s="22"/>
    </row>
    <row r="1819" spans="7:17">
      <c r="G1819" s="124"/>
      <c r="L1819" s="22"/>
      <c r="O1819" s="22"/>
      <c r="P1819" s="22"/>
      <c r="Q1819" s="22"/>
    </row>
    <row r="1820" spans="7:17">
      <c r="G1820" s="124"/>
      <c r="L1820" s="22"/>
      <c r="O1820" s="22"/>
      <c r="P1820" s="22"/>
      <c r="Q1820" s="22"/>
    </row>
    <row r="1821" spans="7:17">
      <c r="G1821" s="124"/>
      <c r="L1821" s="22"/>
      <c r="O1821" s="22"/>
      <c r="P1821" s="22"/>
      <c r="Q1821" s="22"/>
    </row>
    <row r="1822" spans="7:17">
      <c r="G1822" s="124"/>
      <c r="L1822" s="22"/>
      <c r="O1822" s="22"/>
      <c r="P1822" s="22"/>
      <c r="Q1822" s="22"/>
    </row>
    <row r="1823" spans="7:17">
      <c r="G1823" s="124"/>
      <c r="L1823" s="22"/>
      <c r="O1823" s="22"/>
      <c r="P1823" s="22"/>
      <c r="Q1823" s="22"/>
    </row>
    <row r="1824" spans="7:17">
      <c r="G1824" s="124"/>
      <c r="L1824" s="22"/>
      <c r="O1824" s="22"/>
      <c r="P1824" s="22"/>
      <c r="Q1824" s="22"/>
    </row>
    <row r="1825" spans="7:17">
      <c r="G1825" s="124"/>
      <c r="L1825" s="22"/>
      <c r="O1825" s="22"/>
      <c r="P1825" s="22"/>
      <c r="Q1825" s="22"/>
    </row>
    <row r="1826" spans="7:17">
      <c r="G1826" s="124"/>
      <c r="L1826" s="22"/>
      <c r="O1826" s="22"/>
      <c r="P1826" s="22"/>
      <c r="Q1826" s="22"/>
    </row>
    <row r="1827" spans="7:17">
      <c r="G1827" s="124"/>
      <c r="L1827" s="22"/>
      <c r="O1827" s="22"/>
      <c r="P1827" s="22"/>
      <c r="Q1827" s="22"/>
    </row>
    <row r="1828" spans="7:17">
      <c r="G1828" s="124"/>
      <c r="L1828" s="22"/>
      <c r="O1828" s="22"/>
      <c r="P1828" s="22"/>
      <c r="Q1828" s="22"/>
    </row>
    <row r="1829" spans="7:17">
      <c r="G1829" s="124"/>
      <c r="L1829" s="22"/>
      <c r="O1829" s="22"/>
      <c r="P1829" s="22"/>
      <c r="Q1829" s="22"/>
    </row>
    <row r="1830" spans="7:17">
      <c r="G1830" s="124"/>
      <c r="L1830" s="22"/>
      <c r="O1830" s="22"/>
      <c r="P1830" s="22"/>
      <c r="Q1830" s="22"/>
    </row>
    <row r="1831" spans="7:17">
      <c r="G1831" s="124"/>
      <c r="L1831" s="22"/>
      <c r="O1831" s="22"/>
      <c r="P1831" s="22"/>
      <c r="Q1831" s="22"/>
    </row>
    <row r="1832" spans="7:17">
      <c r="G1832" s="124"/>
      <c r="L1832" s="22"/>
      <c r="O1832" s="22"/>
      <c r="P1832" s="22"/>
      <c r="Q1832" s="22"/>
    </row>
    <row r="1833" spans="7:17">
      <c r="G1833" s="124"/>
      <c r="L1833" s="22"/>
      <c r="O1833" s="22"/>
      <c r="P1833" s="22"/>
      <c r="Q1833" s="22"/>
    </row>
    <row r="1834" spans="7:17">
      <c r="G1834" s="124"/>
      <c r="L1834" s="22"/>
      <c r="O1834" s="22"/>
      <c r="P1834" s="22"/>
      <c r="Q1834" s="22"/>
    </row>
    <row r="1835" spans="7:17">
      <c r="G1835" s="124"/>
      <c r="L1835" s="22"/>
      <c r="O1835" s="22"/>
      <c r="P1835" s="22"/>
      <c r="Q1835" s="22"/>
    </row>
    <row r="1836" spans="7:17">
      <c r="G1836" s="124"/>
      <c r="L1836" s="22"/>
      <c r="O1836" s="22"/>
      <c r="P1836" s="22"/>
      <c r="Q1836" s="22"/>
    </row>
    <row r="1837" spans="7:17">
      <c r="G1837" s="124"/>
      <c r="L1837" s="22"/>
      <c r="O1837" s="22"/>
      <c r="P1837" s="22"/>
      <c r="Q1837" s="22"/>
    </row>
    <row r="1838" spans="7:17">
      <c r="G1838" s="124"/>
      <c r="L1838" s="22"/>
      <c r="O1838" s="22"/>
      <c r="P1838" s="22"/>
      <c r="Q1838" s="22"/>
    </row>
    <row r="1839" spans="7:17">
      <c r="G1839" s="124"/>
      <c r="L1839" s="22"/>
      <c r="O1839" s="22"/>
      <c r="P1839" s="22"/>
      <c r="Q1839" s="22"/>
    </row>
    <row r="1840" spans="7:17">
      <c r="G1840" s="124"/>
      <c r="L1840" s="22"/>
      <c r="O1840" s="22"/>
      <c r="P1840" s="22"/>
      <c r="Q1840" s="22"/>
    </row>
    <row r="1841" spans="7:17">
      <c r="G1841" s="124"/>
      <c r="L1841" s="22"/>
      <c r="O1841" s="22"/>
      <c r="P1841" s="22"/>
      <c r="Q1841" s="22"/>
    </row>
    <row r="1842" spans="7:17">
      <c r="G1842" s="124"/>
      <c r="L1842" s="22"/>
      <c r="O1842" s="22"/>
      <c r="P1842" s="22"/>
      <c r="Q1842" s="22"/>
    </row>
    <row r="1843" spans="7:17">
      <c r="G1843" s="124"/>
      <c r="L1843" s="22"/>
      <c r="O1843" s="22"/>
      <c r="P1843" s="22"/>
      <c r="Q1843" s="22"/>
    </row>
    <row r="1844" spans="7:17">
      <c r="G1844" s="124"/>
      <c r="L1844" s="22"/>
      <c r="O1844" s="22"/>
      <c r="P1844" s="22"/>
      <c r="Q1844" s="22"/>
    </row>
    <row r="1845" spans="7:17">
      <c r="G1845" s="124"/>
      <c r="L1845" s="22"/>
      <c r="O1845" s="22"/>
      <c r="P1845" s="22"/>
      <c r="Q1845" s="22"/>
    </row>
    <row r="1846" spans="7:17">
      <c r="G1846" s="124"/>
      <c r="L1846" s="22"/>
      <c r="O1846" s="22"/>
      <c r="P1846" s="22"/>
      <c r="Q1846" s="22"/>
    </row>
    <row r="1847" spans="7:17">
      <c r="G1847" s="124"/>
      <c r="L1847" s="22"/>
      <c r="O1847" s="22"/>
      <c r="P1847" s="22"/>
      <c r="Q1847" s="22"/>
    </row>
    <row r="1848" spans="7:17">
      <c r="G1848" s="124"/>
      <c r="L1848" s="22"/>
      <c r="O1848" s="22"/>
      <c r="P1848" s="22"/>
      <c r="Q1848" s="22"/>
    </row>
    <row r="1849" spans="7:17">
      <c r="G1849" s="124"/>
      <c r="L1849" s="22"/>
      <c r="O1849" s="22"/>
      <c r="P1849" s="22"/>
      <c r="Q1849" s="22"/>
    </row>
    <row r="1850" spans="7:17">
      <c r="G1850" s="124"/>
      <c r="L1850" s="22"/>
      <c r="O1850" s="22"/>
      <c r="P1850" s="22"/>
      <c r="Q1850" s="22"/>
    </row>
    <row r="1851" spans="7:17">
      <c r="G1851" s="124"/>
      <c r="L1851" s="22"/>
      <c r="O1851" s="22"/>
      <c r="P1851" s="22"/>
      <c r="Q1851" s="22"/>
    </row>
    <row r="1852" spans="7:17">
      <c r="G1852" s="124"/>
      <c r="L1852" s="22"/>
      <c r="O1852" s="22"/>
      <c r="P1852" s="22"/>
      <c r="Q1852" s="22"/>
    </row>
    <row r="1853" spans="7:17">
      <c r="G1853" s="124"/>
      <c r="L1853" s="22"/>
      <c r="O1853" s="22"/>
      <c r="P1853" s="22"/>
      <c r="Q1853" s="22"/>
    </row>
    <row r="1854" spans="7:17">
      <c r="G1854" s="124"/>
      <c r="L1854" s="22"/>
      <c r="O1854" s="22"/>
      <c r="P1854" s="22"/>
      <c r="Q1854" s="22"/>
    </row>
    <row r="1855" spans="7:17">
      <c r="G1855" s="124"/>
      <c r="L1855" s="22"/>
      <c r="O1855" s="22"/>
      <c r="P1855" s="22"/>
      <c r="Q1855" s="22"/>
    </row>
    <row r="1856" spans="7:17">
      <c r="G1856" s="124"/>
      <c r="L1856" s="22"/>
      <c r="O1856" s="22"/>
      <c r="P1856" s="22"/>
      <c r="Q1856" s="22"/>
    </row>
    <row r="1857" spans="7:17">
      <c r="G1857" s="124"/>
      <c r="L1857" s="22"/>
      <c r="O1857" s="22"/>
      <c r="P1857" s="22"/>
      <c r="Q1857" s="22"/>
    </row>
    <row r="1858" spans="7:17">
      <c r="G1858" s="124"/>
      <c r="L1858" s="22"/>
      <c r="O1858" s="22"/>
      <c r="P1858" s="22"/>
      <c r="Q1858" s="22"/>
    </row>
    <row r="1859" spans="7:17">
      <c r="G1859" s="124"/>
      <c r="L1859" s="22"/>
      <c r="O1859" s="22"/>
      <c r="P1859" s="22"/>
      <c r="Q1859" s="22"/>
    </row>
    <row r="1860" spans="7:17">
      <c r="G1860" s="124"/>
      <c r="L1860" s="22"/>
      <c r="O1860" s="22"/>
      <c r="P1860" s="22"/>
      <c r="Q1860" s="22"/>
    </row>
    <row r="1861" spans="7:17">
      <c r="G1861" s="124"/>
      <c r="L1861" s="22"/>
      <c r="O1861" s="22"/>
      <c r="P1861" s="22"/>
      <c r="Q1861" s="22"/>
    </row>
    <row r="1862" spans="7:17">
      <c r="G1862" s="124"/>
      <c r="L1862" s="22"/>
      <c r="O1862" s="22"/>
      <c r="P1862" s="22"/>
      <c r="Q1862" s="22"/>
    </row>
    <row r="1863" spans="7:17">
      <c r="G1863" s="124"/>
      <c r="L1863" s="22"/>
      <c r="O1863" s="22"/>
      <c r="P1863" s="22"/>
      <c r="Q1863" s="22"/>
    </row>
    <row r="1864" spans="7:17">
      <c r="G1864" s="124"/>
      <c r="L1864" s="22"/>
      <c r="O1864" s="22"/>
      <c r="P1864" s="22"/>
      <c r="Q1864" s="22"/>
    </row>
    <row r="1865" spans="7:17">
      <c r="G1865" s="124"/>
      <c r="L1865" s="22"/>
      <c r="O1865" s="22"/>
      <c r="P1865" s="22"/>
      <c r="Q1865" s="22"/>
    </row>
    <row r="1866" spans="7:17">
      <c r="G1866" s="124"/>
      <c r="L1866" s="22"/>
      <c r="O1866" s="22"/>
      <c r="P1866" s="22"/>
      <c r="Q1866" s="22"/>
    </row>
    <row r="1867" spans="7:17">
      <c r="G1867" s="124"/>
      <c r="L1867" s="22"/>
      <c r="O1867" s="22"/>
      <c r="P1867" s="22"/>
      <c r="Q1867" s="22"/>
    </row>
    <row r="1868" spans="7:17">
      <c r="G1868" s="124"/>
      <c r="L1868" s="22"/>
      <c r="O1868" s="22"/>
      <c r="P1868" s="22"/>
      <c r="Q1868" s="22"/>
    </row>
    <row r="1869" spans="7:17">
      <c r="G1869" s="124"/>
      <c r="L1869" s="22"/>
      <c r="O1869" s="22"/>
      <c r="P1869" s="22"/>
      <c r="Q1869" s="22"/>
    </row>
    <row r="1870" spans="7:17">
      <c r="G1870" s="124"/>
      <c r="L1870" s="22"/>
      <c r="O1870" s="22"/>
      <c r="P1870" s="22"/>
      <c r="Q1870" s="22"/>
    </row>
    <row r="1871" spans="7:17">
      <c r="G1871" s="124"/>
      <c r="L1871" s="22"/>
      <c r="O1871" s="22"/>
      <c r="P1871" s="22"/>
      <c r="Q1871" s="22"/>
    </row>
    <row r="1872" spans="7:17">
      <c r="G1872" s="124"/>
      <c r="L1872" s="22"/>
      <c r="O1872" s="22"/>
      <c r="P1872" s="22"/>
      <c r="Q1872" s="22"/>
    </row>
    <row r="1873" spans="7:17">
      <c r="G1873" s="124"/>
      <c r="L1873" s="22"/>
      <c r="O1873" s="22"/>
      <c r="P1873" s="22"/>
      <c r="Q1873" s="22"/>
    </row>
    <row r="1874" spans="7:17">
      <c r="G1874" s="124"/>
      <c r="L1874" s="22"/>
      <c r="O1874" s="22"/>
      <c r="P1874" s="22"/>
      <c r="Q1874" s="22"/>
    </row>
    <row r="1875" spans="7:17">
      <c r="G1875" s="124"/>
      <c r="L1875" s="22"/>
      <c r="O1875" s="22"/>
      <c r="P1875" s="22"/>
      <c r="Q1875" s="22"/>
    </row>
    <row r="1876" spans="7:17">
      <c r="G1876" s="124"/>
      <c r="L1876" s="22"/>
      <c r="O1876" s="22"/>
      <c r="P1876" s="22"/>
      <c r="Q1876" s="22"/>
    </row>
    <row r="1877" spans="7:17">
      <c r="G1877" s="124"/>
      <c r="L1877" s="22"/>
      <c r="O1877" s="22"/>
      <c r="P1877" s="22"/>
      <c r="Q1877" s="22"/>
    </row>
    <row r="1878" spans="7:17">
      <c r="G1878" s="124"/>
      <c r="L1878" s="22"/>
      <c r="O1878" s="22"/>
      <c r="P1878" s="22"/>
      <c r="Q1878" s="22"/>
    </row>
    <row r="1879" spans="7:17">
      <c r="G1879" s="124"/>
      <c r="L1879" s="22"/>
      <c r="O1879" s="22"/>
      <c r="P1879" s="22"/>
      <c r="Q1879" s="22"/>
    </row>
    <row r="1880" spans="7:17">
      <c r="G1880" s="124"/>
      <c r="L1880" s="22"/>
      <c r="O1880" s="22"/>
      <c r="P1880" s="22"/>
      <c r="Q1880" s="22"/>
    </row>
    <row r="1881" spans="7:17">
      <c r="G1881" s="124"/>
      <c r="L1881" s="22"/>
      <c r="O1881" s="22"/>
      <c r="P1881" s="22"/>
      <c r="Q1881" s="22"/>
    </row>
    <row r="1882" spans="7:17">
      <c r="G1882" s="124"/>
      <c r="L1882" s="22"/>
      <c r="O1882" s="22"/>
      <c r="P1882" s="22"/>
      <c r="Q1882" s="22"/>
    </row>
    <row r="1883" spans="7:17">
      <c r="G1883" s="124"/>
      <c r="L1883" s="22"/>
      <c r="O1883" s="22"/>
      <c r="P1883" s="22"/>
      <c r="Q1883" s="22"/>
    </row>
    <row r="1884" spans="7:17">
      <c r="G1884" s="124"/>
      <c r="L1884" s="22"/>
      <c r="O1884" s="22"/>
      <c r="P1884" s="22"/>
      <c r="Q1884" s="22"/>
    </row>
    <row r="1885" spans="7:17">
      <c r="G1885" s="124"/>
      <c r="L1885" s="22"/>
      <c r="O1885" s="22"/>
      <c r="P1885" s="22"/>
      <c r="Q1885" s="22"/>
    </row>
    <row r="1886" spans="7:17">
      <c r="G1886" s="124"/>
      <c r="L1886" s="22"/>
      <c r="O1886" s="22"/>
      <c r="P1886" s="22"/>
      <c r="Q1886" s="22"/>
    </row>
    <row r="1887" spans="7:17">
      <c r="G1887" s="124"/>
      <c r="L1887" s="22"/>
      <c r="O1887" s="22"/>
      <c r="P1887" s="22"/>
      <c r="Q1887" s="22"/>
    </row>
    <row r="1888" spans="7:17">
      <c r="G1888" s="124"/>
      <c r="L1888" s="22"/>
      <c r="O1888" s="22"/>
      <c r="P1888" s="22"/>
      <c r="Q1888" s="22"/>
    </row>
    <row r="1889" spans="7:17">
      <c r="G1889" s="124"/>
      <c r="L1889" s="22"/>
      <c r="O1889" s="22"/>
      <c r="P1889" s="22"/>
      <c r="Q1889" s="22"/>
    </row>
    <row r="1890" spans="7:17">
      <c r="G1890" s="124"/>
      <c r="L1890" s="22"/>
      <c r="O1890" s="22"/>
      <c r="P1890" s="22"/>
      <c r="Q1890" s="22"/>
    </row>
    <row r="1891" spans="7:17">
      <c r="G1891" s="124"/>
      <c r="L1891" s="22"/>
      <c r="O1891" s="22"/>
      <c r="P1891" s="22"/>
      <c r="Q1891" s="22"/>
    </row>
    <row r="1892" spans="7:17">
      <c r="G1892" s="124"/>
      <c r="L1892" s="22"/>
      <c r="O1892" s="22"/>
      <c r="P1892" s="22"/>
      <c r="Q1892" s="22"/>
    </row>
    <row r="1893" spans="7:17">
      <c r="G1893" s="124"/>
      <c r="L1893" s="22"/>
      <c r="O1893" s="22"/>
      <c r="P1893" s="22"/>
      <c r="Q1893" s="22"/>
    </row>
    <row r="1894" spans="7:17">
      <c r="G1894" s="124"/>
      <c r="L1894" s="22"/>
      <c r="O1894" s="22"/>
      <c r="P1894" s="22"/>
      <c r="Q1894" s="22"/>
    </row>
    <row r="1895" spans="7:17">
      <c r="G1895" s="124"/>
      <c r="L1895" s="22"/>
      <c r="O1895" s="22"/>
      <c r="P1895" s="22"/>
      <c r="Q1895" s="22"/>
    </row>
    <row r="1896" spans="7:17">
      <c r="G1896" s="124"/>
      <c r="L1896" s="22"/>
      <c r="O1896" s="22"/>
      <c r="P1896" s="22"/>
      <c r="Q1896" s="22"/>
    </row>
    <row r="1897" spans="7:17">
      <c r="G1897" s="124"/>
      <c r="L1897" s="22"/>
      <c r="O1897" s="22"/>
      <c r="P1897" s="22"/>
      <c r="Q1897" s="22"/>
    </row>
    <row r="1898" spans="7:17">
      <c r="G1898" s="124"/>
      <c r="L1898" s="22"/>
      <c r="O1898" s="22"/>
      <c r="P1898" s="22"/>
      <c r="Q1898" s="22"/>
    </row>
    <row r="1899" spans="7:17">
      <c r="G1899" s="124"/>
      <c r="L1899" s="22"/>
      <c r="O1899" s="22"/>
      <c r="P1899" s="22"/>
      <c r="Q1899" s="22"/>
    </row>
    <row r="1900" spans="7:17">
      <c r="G1900" s="124"/>
      <c r="L1900" s="22"/>
      <c r="O1900" s="22"/>
      <c r="P1900" s="22"/>
      <c r="Q1900" s="22"/>
    </row>
    <row r="1901" spans="7:17">
      <c r="G1901" s="124"/>
      <c r="L1901" s="22"/>
      <c r="O1901" s="22"/>
      <c r="P1901" s="22"/>
      <c r="Q1901" s="22"/>
    </row>
    <row r="1902" spans="7:17">
      <c r="G1902" s="124"/>
      <c r="L1902" s="22"/>
      <c r="O1902" s="22"/>
      <c r="P1902" s="22"/>
      <c r="Q1902" s="22"/>
    </row>
    <row r="1903" spans="7:17">
      <c r="G1903" s="124"/>
      <c r="L1903" s="22"/>
      <c r="O1903" s="22"/>
      <c r="P1903" s="22"/>
      <c r="Q1903" s="22"/>
    </row>
    <row r="1904" spans="7:17">
      <c r="G1904" s="124"/>
      <c r="L1904" s="22"/>
      <c r="O1904" s="22"/>
      <c r="P1904" s="22"/>
      <c r="Q1904" s="22"/>
    </row>
    <row r="1905" spans="7:17">
      <c r="G1905" s="124"/>
      <c r="L1905" s="22"/>
      <c r="O1905" s="22"/>
      <c r="P1905" s="22"/>
      <c r="Q1905" s="22"/>
    </row>
    <row r="1906" spans="7:17">
      <c r="G1906" s="124"/>
      <c r="L1906" s="22"/>
      <c r="O1906" s="22"/>
      <c r="P1906" s="22"/>
      <c r="Q1906" s="22"/>
    </row>
    <row r="1907" spans="7:17">
      <c r="G1907" s="124"/>
      <c r="L1907" s="22"/>
      <c r="O1907" s="22"/>
      <c r="P1907" s="22"/>
      <c r="Q1907" s="22"/>
    </row>
    <row r="1908" spans="7:17">
      <c r="G1908" s="124"/>
      <c r="L1908" s="22"/>
      <c r="O1908" s="22"/>
      <c r="P1908" s="22"/>
      <c r="Q1908" s="22"/>
    </row>
    <row r="1909" spans="7:17">
      <c r="G1909" s="124"/>
      <c r="L1909" s="22"/>
      <c r="O1909" s="22"/>
      <c r="P1909" s="22"/>
      <c r="Q1909" s="22"/>
    </row>
    <row r="1910" spans="7:17">
      <c r="G1910" s="124"/>
      <c r="L1910" s="22"/>
      <c r="O1910" s="22"/>
      <c r="P1910" s="22"/>
      <c r="Q1910" s="22"/>
    </row>
    <row r="1911" spans="7:17">
      <c r="G1911" s="124"/>
      <c r="L1911" s="22"/>
      <c r="O1911" s="22"/>
      <c r="P1911" s="22"/>
      <c r="Q1911" s="22"/>
    </row>
    <row r="1912" spans="7:17">
      <c r="G1912" s="124"/>
      <c r="L1912" s="22"/>
      <c r="O1912" s="22"/>
      <c r="P1912" s="22"/>
      <c r="Q1912" s="22"/>
    </row>
    <row r="1913" spans="7:17">
      <c r="G1913" s="124"/>
      <c r="L1913" s="22"/>
      <c r="O1913" s="22"/>
      <c r="P1913" s="22"/>
      <c r="Q1913" s="22"/>
    </row>
    <row r="1914" spans="7:17">
      <c r="G1914" s="124"/>
      <c r="L1914" s="22"/>
      <c r="O1914" s="22"/>
      <c r="P1914" s="22"/>
      <c r="Q1914" s="22"/>
    </row>
    <row r="1915" spans="7:17">
      <c r="G1915" s="124"/>
      <c r="L1915" s="22"/>
      <c r="O1915" s="22"/>
      <c r="P1915" s="22"/>
      <c r="Q1915" s="22"/>
    </row>
    <row r="1916" spans="7:17">
      <c r="G1916" s="124"/>
      <c r="L1916" s="22"/>
      <c r="O1916" s="22"/>
      <c r="P1916" s="22"/>
      <c r="Q1916" s="22"/>
    </row>
    <row r="1917" spans="7:17">
      <c r="G1917" s="124"/>
      <c r="L1917" s="22"/>
      <c r="O1917" s="22"/>
      <c r="P1917" s="22"/>
      <c r="Q1917" s="22"/>
    </row>
    <row r="1918" spans="7:17">
      <c r="G1918" s="124"/>
      <c r="L1918" s="22"/>
      <c r="O1918" s="22"/>
      <c r="P1918" s="22"/>
      <c r="Q1918" s="22"/>
    </row>
    <row r="1919" spans="7:17">
      <c r="G1919" s="124"/>
      <c r="L1919" s="22"/>
      <c r="O1919" s="22"/>
      <c r="P1919" s="22"/>
      <c r="Q1919" s="22"/>
    </row>
    <row r="1920" spans="7:17">
      <c r="G1920" s="124"/>
      <c r="L1920" s="22"/>
      <c r="O1920" s="22"/>
      <c r="P1920" s="22"/>
      <c r="Q1920" s="22"/>
    </row>
    <row r="1921" spans="7:17">
      <c r="G1921" s="124"/>
      <c r="L1921" s="22"/>
      <c r="O1921" s="22"/>
      <c r="P1921" s="22"/>
      <c r="Q1921" s="22"/>
    </row>
    <row r="1922" spans="7:17">
      <c r="G1922" s="124"/>
      <c r="L1922" s="22"/>
      <c r="O1922" s="22"/>
      <c r="P1922" s="22"/>
      <c r="Q1922" s="22"/>
    </row>
    <row r="1923" spans="7:17">
      <c r="G1923" s="124"/>
      <c r="L1923" s="22"/>
      <c r="O1923" s="22"/>
      <c r="P1923" s="22"/>
      <c r="Q1923" s="22"/>
    </row>
    <row r="1924" spans="7:17">
      <c r="G1924" s="124"/>
      <c r="L1924" s="22"/>
      <c r="O1924" s="22"/>
      <c r="P1924" s="22"/>
      <c r="Q1924" s="22"/>
    </row>
    <row r="1925" spans="7:17">
      <c r="G1925" s="124"/>
      <c r="L1925" s="22"/>
      <c r="O1925" s="22"/>
      <c r="P1925" s="22"/>
      <c r="Q1925" s="22"/>
    </row>
    <row r="1926" spans="7:17">
      <c r="G1926" s="124"/>
      <c r="L1926" s="22"/>
      <c r="O1926" s="22"/>
      <c r="P1926" s="22"/>
      <c r="Q1926" s="22"/>
    </row>
    <row r="1927" spans="7:17">
      <c r="G1927" s="124"/>
      <c r="L1927" s="22"/>
      <c r="O1927" s="22"/>
      <c r="P1927" s="22"/>
      <c r="Q1927" s="22"/>
    </row>
    <row r="1928" spans="7:17">
      <c r="G1928" s="124"/>
      <c r="L1928" s="22"/>
      <c r="O1928" s="22"/>
      <c r="P1928" s="22"/>
      <c r="Q1928" s="22"/>
    </row>
    <row r="1929" spans="7:17">
      <c r="G1929" s="124"/>
      <c r="L1929" s="22"/>
      <c r="O1929" s="22"/>
      <c r="P1929" s="22"/>
      <c r="Q1929" s="22"/>
    </row>
    <row r="1930" spans="7:17">
      <c r="G1930" s="124"/>
      <c r="L1930" s="22"/>
      <c r="O1930" s="22"/>
      <c r="P1930" s="22"/>
      <c r="Q1930" s="22"/>
    </row>
    <row r="1931" spans="7:17">
      <c r="G1931" s="124"/>
      <c r="L1931" s="22"/>
      <c r="O1931" s="22"/>
      <c r="P1931" s="22"/>
      <c r="Q1931" s="22"/>
    </row>
    <row r="1932" spans="7:17">
      <c r="G1932" s="124"/>
      <c r="L1932" s="22"/>
      <c r="O1932" s="22"/>
      <c r="P1932" s="22"/>
      <c r="Q1932" s="22"/>
    </row>
    <row r="1933" spans="7:17">
      <c r="G1933" s="124"/>
      <c r="L1933" s="22"/>
      <c r="O1933" s="22"/>
      <c r="P1933" s="22"/>
      <c r="Q1933" s="22"/>
    </row>
    <row r="1934" spans="7:17">
      <c r="G1934" s="124"/>
      <c r="L1934" s="22"/>
      <c r="O1934" s="22"/>
      <c r="P1934" s="22"/>
      <c r="Q1934" s="22"/>
    </row>
    <row r="1935" spans="7:17">
      <c r="G1935" s="124"/>
      <c r="L1935" s="22"/>
      <c r="O1935" s="22"/>
      <c r="P1935" s="22"/>
      <c r="Q1935" s="22"/>
    </row>
    <row r="1936" spans="7:17">
      <c r="G1936" s="124"/>
      <c r="L1936" s="22"/>
      <c r="O1936" s="22"/>
      <c r="P1936" s="22"/>
      <c r="Q1936" s="22"/>
    </row>
    <row r="1937" spans="7:17">
      <c r="G1937" s="124"/>
      <c r="L1937" s="22"/>
      <c r="O1937" s="22"/>
      <c r="P1937" s="22"/>
      <c r="Q1937" s="22"/>
    </row>
    <row r="1938" spans="7:17">
      <c r="G1938" s="124"/>
      <c r="L1938" s="22"/>
      <c r="O1938" s="22"/>
      <c r="P1938" s="22"/>
      <c r="Q1938" s="22"/>
    </row>
    <row r="1939" spans="7:17">
      <c r="G1939" s="124"/>
      <c r="L1939" s="22"/>
      <c r="O1939" s="22"/>
      <c r="P1939" s="22"/>
      <c r="Q1939" s="22"/>
    </row>
    <row r="1940" spans="7:17">
      <c r="G1940" s="124"/>
      <c r="L1940" s="22"/>
      <c r="O1940" s="22"/>
      <c r="P1940" s="22"/>
      <c r="Q1940" s="22"/>
    </row>
    <row r="1941" spans="7:17">
      <c r="G1941" s="124"/>
      <c r="L1941" s="22"/>
      <c r="O1941" s="22"/>
      <c r="P1941" s="22"/>
      <c r="Q1941" s="22"/>
    </row>
    <row r="1942" spans="7:17">
      <c r="G1942" s="124"/>
      <c r="L1942" s="22"/>
      <c r="O1942" s="22"/>
      <c r="P1942" s="22"/>
      <c r="Q1942" s="22"/>
    </row>
    <row r="1943" spans="7:17">
      <c r="G1943" s="124"/>
      <c r="L1943" s="22"/>
      <c r="O1943" s="22"/>
      <c r="P1943" s="22"/>
      <c r="Q1943" s="22"/>
    </row>
    <row r="1944" spans="7:17">
      <c r="G1944" s="124"/>
      <c r="L1944" s="22"/>
      <c r="O1944" s="22"/>
      <c r="P1944" s="22"/>
      <c r="Q1944" s="22"/>
    </row>
    <row r="1945" spans="7:17">
      <c r="G1945" s="124"/>
      <c r="L1945" s="22"/>
      <c r="O1945" s="22"/>
      <c r="P1945" s="22"/>
      <c r="Q1945" s="22"/>
    </row>
    <row r="1946" spans="7:17">
      <c r="G1946" s="124"/>
      <c r="L1946" s="22"/>
      <c r="O1946" s="22"/>
      <c r="P1946" s="22"/>
      <c r="Q1946" s="22"/>
    </row>
    <row r="1947" spans="7:17">
      <c r="G1947" s="124"/>
      <c r="L1947" s="22"/>
      <c r="O1947" s="22"/>
      <c r="P1947" s="22"/>
      <c r="Q1947" s="22"/>
    </row>
    <row r="1948" spans="7:17">
      <c r="G1948" s="124"/>
      <c r="L1948" s="22"/>
      <c r="O1948" s="22"/>
      <c r="P1948" s="22"/>
      <c r="Q1948" s="22"/>
    </row>
    <row r="1949" spans="7:17">
      <c r="G1949" s="124"/>
      <c r="L1949" s="22"/>
      <c r="O1949" s="22"/>
      <c r="P1949" s="22"/>
      <c r="Q1949" s="22"/>
    </row>
    <row r="1950" spans="7:17">
      <c r="G1950" s="124"/>
      <c r="L1950" s="22"/>
      <c r="O1950" s="22"/>
      <c r="P1950" s="22"/>
      <c r="Q1950" s="22"/>
    </row>
    <row r="1951" spans="7:17">
      <c r="G1951" s="124"/>
      <c r="L1951" s="22"/>
      <c r="O1951" s="22"/>
      <c r="P1951" s="22"/>
      <c r="Q1951" s="22"/>
    </row>
    <row r="1952" spans="7:17">
      <c r="G1952" s="124"/>
      <c r="L1952" s="22"/>
      <c r="O1952" s="22"/>
      <c r="P1952" s="22"/>
      <c r="Q1952" s="22"/>
    </row>
    <row r="1953" spans="7:17">
      <c r="G1953" s="124"/>
      <c r="L1953" s="22"/>
      <c r="O1953" s="22"/>
      <c r="P1953" s="22"/>
      <c r="Q1953" s="22"/>
    </row>
    <row r="1954" spans="7:17">
      <c r="G1954" s="124"/>
      <c r="L1954" s="22"/>
      <c r="O1954" s="22"/>
      <c r="P1954" s="22"/>
      <c r="Q1954" s="22"/>
    </row>
    <row r="1955" spans="7:17">
      <c r="G1955" s="124"/>
      <c r="L1955" s="22"/>
      <c r="O1955" s="22"/>
      <c r="P1955" s="22"/>
      <c r="Q1955" s="22"/>
    </row>
    <row r="1956" spans="7:17">
      <c r="G1956" s="124"/>
      <c r="L1956" s="22"/>
      <c r="O1956" s="22"/>
      <c r="P1956" s="22"/>
      <c r="Q1956" s="22"/>
    </row>
    <row r="1957" spans="7:17">
      <c r="G1957" s="124"/>
      <c r="L1957" s="22"/>
      <c r="O1957" s="22"/>
      <c r="P1957" s="22"/>
      <c r="Q1957" s="22"/>
    </row>
    <row r="1958" spans="7:17">
      <c r="G1958" s="124"/>
      <c r="L1958" s="22"/>
      <c r="O1958" s="22"/>
      <c r="P1958" s="22"/>
      <c r="Q1958" s="22"/>
    </row>
    <row r="1959" spans="7:17">
      <c r="G1959" s="124"/>
      <c r="L1959" s="22"/>
      <c r="O1959" s="22"/>
      <c r="P1959" s="22"/>
      <c r="Q1959" s="22"/>
    </row>
    <row r="1960" spans="7:17">
      <c r="G1960" s="124"/>
      <c r="L1960" s="22"/>
      <c r="O1960" s="22"/>
      <c r="P1960" s="22"/>
      <c r="Q1960" s="22"/>
    </row>
    <row r="1961" spans="7:17">
      <c r="G1961" s="124"/>
      <c r="L1961" s="22"/>
      <c r="O1961" s="22"/>
      <c r="P1961" s="22"/>
      <c r="Q1961" s="22"/>
    </row>
    <row r="1962" spans="7:17">
      <c r="G1962" s="124"/>
      <c r="L1962" s="22"/>
      <c r="O1962" s="22"/>
      <c r="P1962" s="22"/>
      <c r="Q1962" s="22"/>
    </row>
    <row r="1963" spans="7:17">
      <c r="G1963" s="124"/>
      <c r="L1963" s="22"/>
      <c r="O1963" s="22"/>
      <c r="P1963" s="22"/>
      <c r="Q1963" s="22"/>
    </row>
    <row r="1964" spans="7:17">
      <c r="G1964" s="124"/>
      <c r="L1964" s="22"/>
      <c r="O1964" s="22"/>
      <c r="P1964" s="22"/>
      <c r="Q1964" s="22"/>
    </row>
    <row r="1965" spans="7:17">
      <c r="G1965" s="124"/>
      <c r="L1965" s="22"/>
      <c r="O1965" s="22"/>
      <c r="P1965" s="22"/>
      <c r="Q1965" s="22"/>
    </row>
    <row r="1966" spans="7:17">
      <c r="G1966" s="124"/>
      <c r="L1966" s="22"/>
      <c r="O1966" s="22"/>
      <c r="P1966" s="22"/>
      <c r="Q1966" s="22"/>
    </row>
    <row r="1967" spans="7:17">
      <c r="G1967" s="124"/>
      <c r="L1967" s="22"/>
      <c r="O1967" s="22"/>
      <c r="P1967" s="22"/>
      <c r="Q1967" s="22"/>
    </row>
    <row r="1968" spans="7:17">
      <c r="G1968" s="124"/>
      <c r="L1968" s="22"/>
      <c r="O1968" s="22"/>
      <c r="P1968" s="22"/>
      <c r="Q1968" s="22"/>
    </row>
    <row r="1969" spans="7:17">
      <c r="G1969" s="124"/>
      <c r="L1969" s="22"/>
      <c r="O1969" s="22"/>
      <c r="P1969" s="22"/>
      <c r="Q1969" s="22"/>
    </row>
    <row r="1970" spans="7:17">
      <c r="G1970" s="124"/>
      <c r="L1970" s="22"/>
      <c r="O1970" s="22"/>
      <c r="P1970" s="22"/>
      <c r="Q1970" s="22"/>
    </row>
    <row r="1971" spans="7:17">
      <c r="G1971" s="124"/>
      <c r="L1971" s="22"/>
      <c r="O1971" s="22"/>
      <c r="P1971" s="22"/>
      <c r="Q1971" s="22"/>
    </row>
    <row r="1972" spans="7:17">
      <c r="G1972" s="124"/>
      <c r="L1972" s="22"/>
      <c r="O1972" s="22"/>
      <c r="P1972" s="22"/>
      <c r="Q1972" s="22"/>
    </row>
    <row r="1973" spans="7:17">
      <c r="G1973" s="124"/>
      <c r="L1973" s="22"/>
      <c r="O1973" s="22"/>
      <c r="P1973" s="22"/>
      <c r="Q1973" s="22"/>
    </row>
    <row r="1974" spans="7:17">
      <c r="G1974" s="124"/>
      <c r="L1974" s="22"/>
      <c r="O1974" s="22"/>
      <c r="P1974" s="22"/>
      <c r="Q1974" s="22"/>
    </row>
    <row r="1975" spans="7:17">
      <c r="G1975" s="124"/>
      <c r="L1975" s="22"/>
      <c r="O1975" s="22"/>
      <c r="P1975" s="22"/>
      <c r="Q1975" s="22"/>
    </row>
    <row r="1976" spans="7:17">
      <c r="G1976" s="124"/>
      <c r="L1976" s="22"/>
      <c r="O1976" s="22"/>
      <c r="P1976" s="22"/>
      <c r="Q1976" s="22"/>
    </row>
    <row r="1977" spans="7:17">
      <c r="G1977" s="124"/>
      <c r="L1977" s="22"/>
      <c r="O1977" s="22"/>
      <c r="P1977" s="22"/>
      <c r="Q1977" s="22"/>
    </row>
    <row r="1978" spans="7:17">
      <c r="G1978" s="124"/>
      <c r="L1978" s="22"/>
      <c r="O1978" s="22"/>
      <c r="P1978" s="22"/>
      <c r="Q1978" s="22"/>
    </row>
    <row r="1979" spans="7:17">
      <c r="G1979" s="124"/>
      <c r="L1979" s="22"/>
      <c r="O1979" s="22"/>
      <c r="P1979" s="22"/>
      <c r="Q1979" s="22"/>
    </row>
    <row r="1980" spans="7:17">
      <c r="G1980" s="124"/>
      <c r="L1980" s="22"/>
      <c r="O1980" s="22"/>
      <c r="P1980" s="22"/>
      <c r="Q1980" s="22"/>
    </row>
    <row r="1981" spans="7:17">
      <c r="G1981" s="124"/>
      <c r="L1981" s="22"/>
      <c r="O1981" s="22"/>
      <c r="P1981" s="22"/>
      <c r="Q1981" s="22"/>
    </row>
    <row r="1982" spans="7:17">
      <c r="G1982" s="124"/>
      <c r="L1982" s="22"/>
      <c r="O1982" s="22"/>
      <c r="P1982" s="22"/>
      <c r="Q1982" s="22"/>
    </row>
    <row r="1983" spans="7:17">
      <c r="G1983" s="124"/>
      <c r="L1983" s="22"/>
      <c r="O1983" s="22"/>
      <c r="P1983" s="22"/>
      <c r="Q1983" s="22"/>
    </row>
    <row r="1984" spans="7:17">
      <c r="G1984" s="124"/>
      <c r="L1984" s="22"/>
      <c r="O1984" s="22"/>
      <c r="P1984" s="22"/>
      <c r="Q1984" s="22"/>
    </row>
    <row r="1985" spans="7:17">
      <c r="G1985" s="124"/>
      <c r="L1985" s="22"/>
      <c r="O1985" s="22"/>
      <c r="P1985" s="22"/>
      <c r="Q1985" s="22"/>
    </row>
    <row r="1986" spans="7:17">
      <c r="G1986" s="124"/>
      <c r="L1986" s="22"/>
      <c r="O1986" s="22"/>
      <c r="P1986" s="22"/>
      <c r="Q1986" s="22"/>
    </row>
    <row r="1987" spans="7:17">
      <c r="G1987" s="124"/>
      <c r="L1987" s="22"/>
      <c r="O1987" s="22"/>
      <c r="P1987" s="22"/>
      <c r="Q1987" s="22"/>
    </row>
    <row r="1988" spans="7:17">
      <c r="G1988" s="124"/>
      <c r="L1988" s="22"/>
      <c r="O1988" s="22"/>
      <c r="P1988" s="22"/>
      <c r="Q1988" s="22"/>
    </row>
    <row r="1989" spans="7:17">
      <c r="G1989" s="124"/>
      <c r="L1989" s="22"/>
      <c r="O1989" s="22"/>
      <c r="P1989" s="22"/>
      <c r="Q1989" s="22"/>
    </row>
    <row r="1990" spans="7:17">
      <c r="G1990" s="124"/>
      <c r="L1990" s="22"/>
      <c r="O1990" s="22"/>
      <c r="P1990" s="22"/>
      <c r="Q1990" s="22"/>
    </row>
    <row r="1991" spans="7:17">
      <c r="G1991" s="124"/>
      <c r="L1991" s="22"/>
      <c r="O1991" s="22"/>
      <c r="P1991" s="22"/>
      <c r="Q1991" s="22"/>
    </row>
    <row r="1992" spans="7:17">
      <c r="G1992" s="124"/>
      <c r="L1992" s="22"/>
      <c r="O1992" s="22"/>
      <c r="P1992" s="22"/>
      <c r="Q1992" s="22"/>
    </row>
    <row r="1993" spans="7:17">
      <c r="G1993" s="124"/>
      <c r="L1993" s="22"/>
      <c r="O1993" s="22"/>
      <c r="P1993" s="22"/>
      <c r="Q1993" s="22"/>
    </row>
    <row r="1994" spans="7:17">
      <c r="G1994" s="124"/>
      <c r="L1994" s="22"/>
      <c r="O1994" s="22"/>
      <c r="P1994" s="22"/>
      <c r="Q1994" s="22"/>
    </row>
    <row r="1995" spans="7:17">
      <c r="G1995" s="124"/>
      <c r="L1995" s="22"/>
      <c r="O1995" s="22"/>
      <c r="P1995" s="22"/>
      <c r="Q1995" s="22"/>
    </row>
    <row r="1996" spans="7:17">
      <c r="G1996" s="124"/>
      <c r="L1996" s="22"/>
      <c r="O1996" s="22"/>
      <c r="P1996" s="22"/>
      <c r="Q1996" s="22"/>
    </row>
    <row r="1997" spans="7:17">
      <c r="G1997" s="124"/>
      <c r="L1997" s="22"/>
      <c r="O1997" s="22"/>
      <c r="P1997" s="22"/>
      <c r="Q1997" s="22"/>
    </row>
    <row r="1998" spans="7:17">
      <c r="G1998" s="124"/>
      <c r="L1998" s="22"/>
      <c r="O1998" s="22"/>
      <c r="P1998" s="22"/>
      <c r="Q1998" s="22"/>
    </row>
    <row r="1999" spans="7:17">
      <c r="G1999" s="124"/>
      <c r="L1999" s="22"/>
      <c r="O1999" s="22"/>
      <c r="P1999" s="22"/>
      <c r="Q1999" s="22"/>
    </row>
    <row r="2000" spans="7:17">
      <c r="G2000" s="124"/>
      <c r="L2000" s="22"/>
      <c r="O2000" s="22"/>
      <c r="P2000" s="22"/>
      <c r="Q2000" s="22"/>
    </row>
    <row r="2001" spans="7:17">
      <c r="G2001" s="124"/>
      <c r="L2001" s="22"/>
      <c r="O2001" s="22"/>
      <c r="P2001" s="22"/>
      <c r="Q2001" s="22"/>
    </row>
    <row r="2002" spans="7:17">
      <c r="G2002" s="124"/>
      <c r="L2002" s="22"/>
      <c r="O2002" s="22"/>
      <c r="P2002" s="22"/>
      <c r="Q2002" s="22"/>
    </row>
    <row r="2003" spans="7:17">
      <c r="G2003" s="124"/>
      <c r="L2003" s="22"/>
      <c r="O2003" s="22"/>
      <c r="P2003" s="22"/>
      <c r="Q2003" s="22"/>
    </row>
    <row r="2004" spans="7:17">
      <c r="G2004" s="124"/>
      <c r="L2004" s="22"/>
      <c r="O2004" s="22"/>
      <c r="P2004" s="22"/>
      <c r="Q2004" s="22"/>
    </row>
    <row r="2005" spans="7:17">
      <c r="G2005" s="124"/>
      <c r="L2005" s="22"/>
      <c r="O2005" s="22"/>
      <c r="P2005" s="22"/>
      <c r="Q2005" s="22"/>
    </row>
    <row r="2006" spans="7:17">
      <c r="G2006" s="124"/>
      <c r="L2006" s="22"/>
      <c r="O2006" s="22"/>
      <c r="P2006" s="22"/>
      <c r="Q2006" s="22"/>
    </row>
    <row r="2007" spans="7:17">
      <c r="G2007" s="124"/>
      <c r="L2007" s="22"/>
      <c r="O2007" s="22"/>
      <c r="P2007" s="22"/>
      <c r="Q2007" s="22"/>
    </row>
    <row r="2008" spans="7:17">
      <c r="G2008" s="124"/>
      <c r="L2008" s="22"/>
      <c r="O2008" s="22"/>
      <c r="P2008" s="22"/>
      <c r="Q2008" s="22"/>
    </row>
    <row r="2009" spans="7:17">
      <c r="G2009" s="124"/>
      <c r="L2009" s="22"/>
      <c r="O2009" s="22"/>
      <c r="P2009" s="22"/>
      <c r="Q2009" s="22"/>
    </row>
    <row r="2010" spans="7:17">
      <c r="G2010" s="124"/>
      <c r="L2010" s="22"/>
      <c r="O2010" s="22"/>
      <c r="P2010" s="22"/>
      <c r="Q2010" s="22"/>
    </row>
    <row r="2011" spans="7:17">
      <c r="G2011" s="124"/>
      <c r="L2011" s="22"/>
      <c r="O2011" s="22"/>
      <c r="P2011" s="22"/>
      <c r="Q2011" s="22"/>
    </row>
    <row r="2012" spans="7:17">
      <c r="G2012" s="124"/>
      <c r="L2012" s="22"/>
      <c r="O2012" s="22"/>
      <c r="P2012" s="22"/>
      <c r="Q2012" s="22"/>
    </row>
    <row r="2013" spans="7:17">
      <c r="G2013" s="124"/>
      <c r="L2013" s="22"/>
      <c r="O2013" s="22"/>
      <c r="P2013" s="22"/>
      <c r="Q2013" s="22"/>
    </row>
    <row r="2014" spans="7:17">
      <c r="G2014" s="124"/>
      <c r="L2014" s="22"/>
      <c r="O2014" s="22"/>
      <c r="P2014" s="22"/>
      <c r="Q2014" s="22"/>
    </row>
    <row r="2015" spans="7:17">
      <c r="G2015" s="124"/>
      <c r="L2015" s="22"/>
      <c r="O2015" s="22"/>
      <c r="P2015" s="22"/>
      <c r="Q2015" s="22"/>
    </row>
    <row r="2016" spans="7:17">
      <c r="G2016" s="124"/>
      <c r="L2016" s="22"/>
      <c r="O2016" s="22"/>
      <c r="P2016" s="22"/>
      <c r="Q2016" s="22"/>
    </row>
    <row r="2017" spans="7:17">
      <c r="G2017" s="124"/>
      <c r="L2017" s="22"/>
      <c r="O2017" s="22"/>
      <c r="P2017" s="22"/>
      <c r="Q2017" s="22"/>
    </row>
    <row r="2018" spans="7:17">
      <c r="G2018" s="124"/>
      <c r="L2018" s="22"/>
      <c r="O2018" s="22"/>
      <c r="P2018" s="22"/>
      <c r="Q2018" s="22"/>
    </row>
    <row r="2019" spans="7:17">
      <c r="G2019" s="124"/>
      <c r="L2019" s="22"/>
      <c r="O2019" s="22"/>
      <c r="P2019" s="22"/>
      <c r="Q2019" s="22"/>
    </row>
    <row r="2020" spans="7:17">
      <c r="G2020" s="124"/>
      <c r="L2020" s="22"/>
      <c r="O2020" s="22"/>
      <c r="P2020" s="22"/>
      <c r="Q2020" s="22"/>
    </row>
    <row r="2021" spans="7:17">
      <c r="G2021" s="124"/>
      <c r="L2021" s="22"/>
      <c r="O2021" s="22"/>
      <c r="P2021" s="22"/>
      <c r="Q2021" s="22"/>
    </row>
    <row r="2022" spans="7:17">
      <c r="G2022" s="124"/>
      <c r="L2022" s="22"/>
      <c r="O2022" s="22"/>
      <c r="P2022" s="22"/>
      <c r="Q2022" s="22"/>
    </row>
    <row r="2023" spans="7:17">
      <c r="G2023" s="124"/>
      <c r="L2023" s="22"/>
      <c r="O2023" s="22"/>
      <c r="P2023" s="22"/>
      <c r="Q2023" s="22"/>
    </row>
    <row r="2024" spans="7:17">
      <c r="G2024" s="124"/>
      <c r="L2024" s="22"/>
      <c r="O2024" s="22"/>
      <c r="P2024" s="22"/>
      <c r="Q2024" s="22"/>
    </row>
    <row r="2025" spans="7:17">
      <c r="G2025" s="124"/>
      <c r="L2025" s="22"/>
      <c r="O2025" s="22"/>
      <c r="P2025" s="22"/>
      <c r="Q2025" s="22"/>
    </row>
    <row r="2026" spans="7:17">
      <c r="G2026" s="124"/>
      <c r="L2026" s="22"/>
      <c r="O2026" s="22"/>
      <c r="P2026" s="22"/>
      <c r="Q2026" s="22"/>
    </row>
    <row r="2027" spans="7:17">
      <c r="G2027" s="124"/>
      <c r="L2027" s="22"/>
      <c r="O2027" s="22"/>
      <c r="P2027" s="22"/>
      <c r="Q2027" s="22"/>
    </row>
    <row r="2028" spans="7:17">
      <c r="G2028" s="124"/>
      <c r="L2028" s="22"/>
      <c r="O2028" s="22"/>
      <c r="P2028" s="22"/>
      <c r="Q2028" s="22"/>
    </row>
    <row r="2029" spans="7:17">
      <c r="G2029" s="124"/>
      <c r="L2029" s="22"/>
      <c r="O2029" s="22"/>
      <c r="P2029" s="22"/>
      <c r="Q2029" s="22"/>
    </row>
    <row r="2030" spans="7:17">
      <c r="G2030" s="124"/>
      <c r="L2030" s="22"/>
      <c r="O2030" s="22"/>
      <c r="P2030" s="22"/>
      <c r="Q2030" s="22"/>
    </row>
    <row r="2031" spans="7:17">
      <c r="G2031" s="124"/>
      <c r="L2031" s="22"/>
      <c r="O2031" s="22"/>
      <c r="P2031" s="22"/>
      <c r="Q2031" s="22"/>
    </row>
    <row r="2032" spans="7:17">
      <c r="G2032" s="124"/>
      <c r="L2032" s="22"/>
      <c r="O2032" s="22"/>
      <c r="P2032" s="22"/>
      <c r="Q2032" s="22"/>
    </row>
    <row r="2033" spans="7:17">
      <c r="G2033" s="124"/>
      <c r="L2033" s="22"/>
      <c r="O2033" s="22"/>
      <c r="P2033" s="22"/>
      <c r="Q2033" s="22"/>
    </row>
    <row r="2034" spans="7:17">
      <c r="G2034" s="124"/>
      <c r="L2034" s="22"/>
      <c r="O2034" s="22"/>
      <c r="P2034" s="22"/>
      <c r="Q2034" s="22"/>
    </row>
    <row r="2035" spans="7:17">
      <c r="G2035" s="124"/>
      <c r="L2035" s="22"/>
      <c r="O2035" s="22"/>
      <c r="P2035" s="22"/>
      <c r="Q2035" s="22"/>
    </row>
    <row r="2036" spans="7:17">
      <c r="G2036" s="124"/>
      <c r="L2036" s="22"/>
      <c r="O2036" s="22"/>
      <c r="P2036" s="22"/>
      <c r="Q2036" s="22"/>
    </row>
    <row r="2037" spans="7:17">
      <c r="G2037" s="124"/>
      <c r="L2037" s="22"/>
      <c r="O2037" s="22"/>
      <c r="P2037" s="22"/>
      <c r="Q2037" s="22"/>
    </row>
    <row r="2038" spans="7:17">
      <c r="G2038" s="124"/>
      <c r="L2038" s="22"/>
      <c r="O2038" s="22"/>
      <c r="P2038" s="22"/>
      <c r="Q2038" s="22"/>
    </row>
    <row r="2039" spans="7:17">
      <c r="G2039" s="124"/>
      <c r="L2039" s="22"/>
      <c r="O2039" s="22"/>
      <c r="P2039" s="22"/>
      <c r="Q2039" s="22"/>
    </row>
    <row r="2040" spans="7:17">
      <c r="G2040" s="124"/>
      <c r="L2040" s="22"/>
      <c r="O2040" s="22"/>
      <c r="P2040" s="22"/>
      <c r="Q2040" s="22"/>
    </row>
    <row r="2041" spans="7:17">
      <c r="G2041" s="124"/>
      <c r="L2041" s="22"/>
      <c r="O2041" s="22"/>
      <c r="P2041" s="22"/>
      <c r="Q2041" s="22"/>
    </row>
    <row r="2042" spans="7:17">
      <c r="G2042" s="124"/>
      <c r="L2042" s="22"/>
      <c r="O2042" s="22"/>
      <c r="P2042" s="22"/>
      <c r="Q2042" s="22"/>
    </row>
    <row r="2043" spans="7:17">
      <c r="G2043" s="124"/>
      <c r="L2043" s="22"/>
      <c r="O2043" s="22"/>
      <c r="P2043" s="22"/>
      <c r="Q2043" s="22"/>
    </row>
    <row r="2044" spans="7:17">
      <c r="G2044" s="124"/>
      <c r="L2044" s="22"/>
      <c r="O2044" s="22"/>
      <c r="P2044" s="22"/>
      <c r="Q2044" s="22"/>
    </row>
    <row r="2045" spans="7:17">
      <c r="G2045" s="124"/>
      <c r="L2045" s="22"/>
      <c r="O2045" s="22"/>
      <c r="P2045" s="22"/>
      <c r="Q2045" s="22"/>
    </row>
    <row r="2046" spans="7:17">
      <c r="G2046" s="124"/>
      <c r="L2046" s="22"/>
      <c r="O2046" s="22"/>
      <c r="P2046" s="22"/>
      <c r="Q2046" s="22"/>
    </row>
    <row r="2047" spans="7:17">
      <c r="G2047" s="124"/>
      <c r="L2047" s="22"/>
      <c r="O2047" s="22"/>
      <c r="P2047" s="22"/>
      <c r="Q2047" s="22"/>
    </row>
    <row r="2048" spans="7:17">
      <c r="G2048" s="124"/>
      <c r="L2048" s="22"/>
      <c r="O2048" s="22"/>
      <c r="P2048" s="22"/>
      <c r="Q2048" s="22"/>
    </row>
    <row r="2049" spans="7:17">
      <c r="G2049" s="124"/>
      <c r="L2049" s="22"/>
      <c r="O2049" s="22"/>
      <c r="P2049" s="22"/>
      <c r="Q2049" s="22"/>
    </row>
    <row r="2050" spans="7:17">
      <c r="G2050" s="124"/>
      <c r="L2050" s="22"/>
      <c r="O2050" s="22"/>
      <c r="P2050" s="22"/>
      <c r="Q2050" s="22"/>
    </row>
    <row r="2051" spans="7:17">
      <c r="G2051" s="124"/>
      <c r="L2051" s="22"/>
      <c r="O2051" s="22"/>
      <c r="P2051" s="22"/>
      <c r="Q2051" s="22"/>
    </row>
    <row r="2052" spans="7:17">
      <c r="G2052" s="124"/>
      <c r="L2052" s="22"/>
      <c r="O2052" s="22"/>
      <c r="P2052" s="22"/>
      <c r="Q2052" s="22"/>
    </row>
    <row r="2053" spans="7:17">
      <c r="G2053" s="124"/>
      <c r="L2053" s="22"/>
      <c r="O2053" s="22"/>
      <c r="P2053" s="22"/>
      <c r="Q2053" s="22"/>
    </row>
    <row r="2054" spans="7:17">
      <c r="G2054" s="124"/>
      <c r="L2054" s="22"/>
      <c r="O2054" s="22"/>
      <c r="P2054" s="22"/>
      <c r="Q2054" s="22"/>
    </row>
    <row r="2055" spans="7:17">
      <c r="G2055" s="124"/>
      <c r="L2055" s="22"/>
      <c r="O2055" s="22"/>
      <c r="P2055" s="22"/>
      <c r="Q2055" s="22"/>
    </row>
    <row r="2056" spans="7:17">
      <c r="G2056" s="124"/>
      <c r="L2056" s="22"/>
      <c r="O2056" s="22"/>
      <c r="P2056" s="22"/>
      <c r="Q2056" s="22"/>
    </row>
    <row r="2057" spans="7:17">
      <c r="G2057" s="124"/>
      <c r="L2057" s="22"/>
      <c r="O2057" s="22"/>
      <c r="P2057" s="22"/>
      <c r="Q2057" s="22"/>
    </row>
    <row r="2058" spans="7:17">
      <c r="G2058" s="124"/>
      <c r="L2058" s="22"/>
      <c r="O2058" s="22"/>
      <c r="P2058" s="22"/>
      <c r="Q2058" s="22"/>
    </row>
    <row r="2059" spans="7:17">
      <c r="G2059" s="124"/>
      <c r="L2059" s="22"/>
      <c r="O2059" s="22"/>
      <c r="P2059" s="22"/>
      <c r="Q2059" s="22"/>
    </row>
    <row r="2060" spans="7:17">
      <c r="G2060" s="124"/>
      <c r="L2060" s="22"/>
      <c r="O2060" s="22"/>
      <c r="P2060" s="22"/>
      <c r="Q2060" s="22"/>
    </row>
    <row r="2061" spans="7:17">
      <c r="G2061" s="124"/>
      <c r="L2061" s="22"/>
      <c r="O2061" s="22"/>
      <c r="P2061" s="22"/>
      <c r="Q2061" s="22"/>
    </row>
    <row r="2062" spans="7:17">
      <c r="G2062" s="124"/>
      <c r="L2062" s="22"/>
      <c r="O2062" s="22"/>
      <c r="P2062" s="22"/>
      <c r="Q2062" s="22"/>
    </row>
    <row r="2063" spans="7:17">
      <c r="G2063" s="124"/>
      <c r="L2063" s="22"/>
      <c r="O2063" s="22"/>
      <c r="P2063" s="22"/>
      <c r="Q2063" s="22"/>
    </row>
    <row r="2064" spans="7:17">
      <c r="G2064" s="124"/>
      <c r="L2064" s="22"/>
      <c r="O2064" s="22"/>
      <c r="P2064" s="22"/>
      <c r="Q2064" s="22"/>
    </row>
    <row r="2065" spans="7:17">
      <c r="G2065" s="124"/>
      <c r="L2065" s="22"/>
      <c r="O2065" s="22"/>
      <c r="P2065" s="22"/>
      <c r="Q2065" s="22"/>
    </row>
    <row r="2066" spans="7:17">
      <c r="G2066" s="124"/>
      <c r="L2066" s="22"/>
      <c r="O2066" s="22"/>
      <c r="P2066" s="22"/>
      <c r="Q2066" s="22"/>
    </row>
    <row r="2067" spans="7:17">
      <c r="G2067" s="124"/>
      <c r="L2067" s="22"/>
      <c r="O2067" s="22"/>
      <c r="P2067" s="22"/>
      <c r="Q2067" s="22"/>
    </row>
    <row r="2068" spans="7:17">
      <c r="G2068" s="124"/>
      <c r="L2068" s="22"/>
      <c r="O2068" s="22"/>
      <c r="P2068" s="22"/>
      <c r="Q2068" s="22"/>
    </row>
    <row r="2069" spans="7:17">
      <c r="G2069" s="124"/>
      <c r="L2069" s="22"/>
      <c r="O2069" s="22"/>
      <c r="P2069" s="22"/>
      <c r="Q2069" s="22"/>
    </row>
    <row r="2070" spans="7:17">
      <c r="G2070" s="124"/>
      <c r="L2070" s="22"/>
      <c r="O2070" s="22"/>
      <c r="P2070" s="22"/>
      <c r="Q2070" s="22"/>
    </row>
    <row r="2071" spans="7:17">
      <c r="G2071" s="124"/>
      <c r="L2071" s="22"/>
      <c r="O2071" s="22"/>
      <c r="P2071" s="22"/>
      <c r="Q2071" s="22"/>
    </row>
    <row r="2072" spans="7:17">
      <c r="G2072" s="124"/>
      <c r="L2072" s="22"/>
      <c r="O2072" s="22"/>
      <c r="P2072" s="22"/>
      <c r="Q2072" s="22"/>
    </row>
    <row r="2073" spans="7:17">
      <c r="G2073" s="124"/>
      <c r="L2073" s="22"/>
      <c r="O2073" s="22"/>
      <c r="P2073" s="22"/>
      <c r="Q2073" s="22"/>
    </row>
    <row r="2074" spans="7:17">
      <c r="G2074" s="124"/>
      <c r="L2074" s="22"/>
      <c r="O2074" s="22"/>
      <c r="P2074" s="22"/>
      <c r="Q2074" s="22"/>
    </row>
    <row r="2075" spans="7:17">
      <c r="G2075" s="124"/>
      <c r="L2075" s="22"/>
      <c r="O2075" s="22"/>
      <c r="P2075" s="22"/>
      <c r="Q2075" s="22"/>
    </row>
    <row r="2076" spans="7:17">
      <c r="G2076" s="124"/>
      <c r="L2076" s="22"/>
      <c r="O2076" s="22"/>
      <c r="P2076" s="22"/>
      <c r="Q2076" s="22"/>
    </row>
    <row r="2077" spans="7:17">
      <c r="G2077" s="124"/>
      <c r="L2077" s="22"/>
      <c r="O2077" s="22"/>
      <c r="P2077" s="22"/>
      <c r="Q2077" s="22"/>
    </row>
    <row r="2078" spans="7:17">
      <c r="G2078" s="124"/>
      <c r="L2078" s="22"/>
      <c r="O2078" s="22"/>
      <c r="P2078" s="22"/>
      <c r="Q2078" s="22"/>
    </row>
    <row r="2079" spans="7:17">
      <c r="G2079" s="124"/>
      <c r="L2079" s="22"/>
      <c r="O2079" s="22"/>
      <c r="P2079" s="22"/>
      <c r="Q2079" s="22"/>
    </row>
    <row r="2080" spans="7:17">
      <c r="G2080" s="124"/>
      <c r="L2080" s="22"/>
      <c r="O2080" s="22"/>
      <c r="P2080" s="22"/>
      <c r="Q2080" s="22"/>
    </row>
    <row r="2081" spans="7:17">
      <c r="G2081" s="124"/>
      <c r="L2081" s="22"/>
      <c r="O2081" s="22"/>
      <c r="P2081" s="22"/>
      <c r="Q2081" s="22"/>
    </row>
    <row r="2082" spans="7:17">
      <c r="G2082" s="124"/>
      <c r="L2082" s="22"/>
      <c r="O2082" s="22"/>
      <c r="P2082" s="22"/>
      <c r="Q2082" s="22"/>
    </row>
    <row r="2083" spans="7:17">
      <c r="G2083" s="124"/>
      <c r="L2083" s="22"/>
      <c r="O2083" s="22"/>
      <c r="P2083" s="22"/>
      <c r="Q2083" s="22"/>
    </row>
    <row r="2084" spans="7:17">
      <c r="G2084" s="124"/>
      <c r="L2084" s="22"/>
      <c r="O2084" s="22"/>
      <c r="P2084" s="22"/>
      <c r="Q2084" s="22"/>
    </row>
    <row r="2085" spans="7:17">
      <c r="G2085" s="124"/>
      <c r="L2085" s="22"/>
      <c r="O2085" s="22"/>
      <c r="P2085" s="22"/>
      <c r="Q2085" s="22"/>
    </row>
    <row r="2086" spans="7:17">
      <c r="G2086" s="124"/>
      <c r="L2086" s="22"/>
      <c r="O2086" s="22"/>
      <c r="P2086" s="22"/>
      <c r="Q2086" s="22"/>
    </row>
    <row r="2087" spans="7:17">
      <c r="G2087" s="124"/>
      <c r="L2087" s="22"/>
      <c r="O2087" s="22"/>
      <c r="P2087" s="22"/>
      <c r="Q2087" s="22"/>
    </row>
    <row r="2088" spans="7:17">
      <c r="G2088" s="124"/>
      <c r="L2088" s="22"/>
      <c r="O2088" s="22"/>
      <c r="P2088" s="22"/>
      <c r="Q2088" s="22"/>
    </row>
    <row r="2089" spans="7:17">
      <c r="G2089" s="124"/>
      <c r="L2089" s="22"/>
      <c r="O2089" s="22"/>
      <c r="P2089" s="22"/>
      <c r="Q2089" s="22"/>
    </row>
    <row r="2090" spans="7:17">
      <c r="G2090" s="124"/>
      <c r="L2090" s="22"/>
      <c r="O2090" s="22"/>
      <c r="P2090" s="22"/>
      <c r="Q2090" s="22"/>
    </row>
    <row r="2091" spans="7:17">
      <c r="G2091" s="124"/>
      <c r="L2091" s="22"/>
      <c r="O2091" s="22"/>
      <c r="P2091" s="22"/>
      <c r="Q2091" s="22"/>
    </row>
    <row r="2092" spans="7:17">
      <c r="G2092" s="124"/>
      <c r="L2092" s="22"/>
      <c r="O2092" s="22"/>
      <c r="P2092" s="22"/>
      <c r="Q2092" s="22"/>
    </row>
    <row r="2093" spans="7:17">
      <c r="G2093" s="124"/>
      <c r="L2093" s="22"/>
      <c r="O2093" s="22"/>
      <c r="P2093" s="22"/>
      <c r="Q2093" s="22"/>
    </row>
    <row r="2094" spans="7:17">
      <c r="G2094" s="124"/>
      <c r="L2094" s="22"/>
      <c r="O2094" s="22"/>
      <c r="P2094" s="22"/>
      <c r="Q2094" s="22"/>
    </row>
    <row r="2095" spans="7:17">
      <c r="G2095" s="124"/>
      <c r="L2095" s="22"/>
      <c r="O2095" s="22"/>
      <c r="P2095" s="22"/>
      <c r="Q2095" s="22"/>
    </row>
    <row r="2096" spans="7:17">
      <c r="G2096" s="124"/>
      <c r="L2096" s="22"/>
      <c r="O2096" s="22"/>
      <c r="P2096" s="22"/>
      <c r="Q2096" s="22"/>
    </row>
    <row r="2097" spans="7:17">
      <c r="G2097" s="124"/>
      <c r="L2097" s="22"/>
      <c r="O2097" s="22"/>
      <c r="P2097" s="22"/>
      <c r="Q2097" s="22"/>
    </row>
    <row r="2098" spans="7:17">
      <c r="G2098" s="124"/>
      <c r="L2098" s="22"/>
      <c r="O2098" s="22"/>
      <c r="P2098" s="22"/>
      <c r="Q2098" s="22"/>
    </row>
    <row r="2099" spans="7:17">
      <c r="G2099" s="124"/>
      <c r="L2099" s="22"/>
      <c r="O2099" s="22"/>
      <c r="P2099" s="22"/>
      <c r="Q2099" s="22"/>
    </row>
    <row r="2100" spans="7:17">
      <c r="G2100" s="124"/>
      <c r="L2100" s="22"/>
      <c r="O2100" s="22"/>
      <c r="P2100" s="22"/>
      <c r="Q2100" s="22"/>
    </row>
    <row r="2101" spans="7:17">
      <c r="G2101" s="124"/>
      <c r="L2101" s="22"/>
      <c r="O2101" s="22"/>
      <c r="P2101" s="22"/>
      <c r="Q2101" s="22"/>
    </row>
    <row r="2102" spans="7:17">
      <c r="G2102" s="124"/>
      <c r="L2102" s="22"/>
      <c r="O2102" s="22"/>
      <c r="P2102" s="22"/>
      <c r="Q2102" s="22"/>
    </row>
    <row r="2103" spans="7:17">
      <c r="G2103" s="124"/>
      <c r="L2103" s="22"/>
      <c r="O2103" s="22"/>
      <c r="P2103" s="22"/>
      <c r="Q2103" s="22"/>
    </row>
    <row r="2104" spans="7:17">
      <c r="G2104" s="124"/>
      <c r="L2104" s="22"/>
      <c r="O2104" s="22"/>
      <c r="P2104" s="22"/>
      <c r="Q2104" s="22"/>
    </row>
    <row r="2105" spans="7:17">
      <c r="G2105" s="124"/>
      <c r="L2105" s="22"/>
      <c r="O2105" s="22"/>
      <c r="P2105" s="22"/>
      <c r="Q2105" s="22"/>
    </row>
    <row r="2106" spans="7:17">
      <c r="G2106" s="124"/>
      <c r="L2106" s="22"/>
      <c r="O2106" s="22"/>
      <c r="P2106" s="22"/>
      <c r="Q2106" s="22"/>
    </row>
    <row r="2107" spans="7:17">
      <c r="G2107" s="124"/>
      <c r="L2107" s="22"/>
      <c r="O2107" s="22"/>
      <c r="P2107" s="22"/>
      <c r="Q2107" s="22"/>
    </row>
    <row r="2108" spans="7:17">
      <c r="G2108" s="124"/>
      <c r="L2108" s="22"/>
      <c r="O2108" s="22"/>
      <c r="P2108" s="22"/>
      <c r="Q2108" s="22"/>
    </row>
    <row r="2109" spans="7:17">
      <c r="G2109" s="124"/>
      <c r="L2109" s="22"/>
      <c r="O2109" s="22"/>
      <c r="P2109" s="22"/>
      <c r="Q2109" s="22"/>
    </row>
    <row r="2110" spans="7:17">
      <c r="G2110" s="124"/>
      <c r="L2110" s="22"/>
      <c r="O2110" s="22"/>
      <c r="P2110" s="22"/>
      <c r="Q2110" s="22"/>
    </row>
    <row r="2111" spans="7:17">
      <c r="G2111" s="124"/>
      <c r="L2111" s="22"/>
      <c r="O2111" s="22"/>
      <c r="P2111" s="22"/>
      <c r="Q2111" s="22"/>
    </row>
    <row r="2112" spans="7:17">
      <c r="G2112" s="124"/>
      <c r="L2112" s="22"/>
      <c r="O2112" s="22"/>
      <c r="P2112" s="22"/>
      <c r="Q2112" s="22"/>
    </row>
    <row r="2113" spans="7:17">
      <c r="G2113" s="124"/>
      <c r="L2113" s="22"/>
      <c r="O2113" s="22"/>
      <c r="P2113" s="22"/>
      <c r="Q2113" s="22"/>
    </row>
    <row r="2114" spans="7:17">
      <c r="G2114" s="124"/>
      <c r="L2114" s="22"/>
      <c r="O2114" s="22"/>
      <c r="P2114" s="22"/>
      <c r="Q2114" s="22"/>
    </row>
    <row r="2115" spans="7:17">
      <c r="G2115" s="124"/>
      <c r="L2115" s="22"/>
      <c r="O2115" s="22"/>
      <c r="P2115" s="22"/>
      <c r="Q2115" s="22"/>
    </row>
    <row r="2116" spans="7:17">
      <c r="G2116" s="124"/>
      <c r="L2116" s="22"/>
      <c r="O2116" s="22"/>
      <c r="P2116" s="22"/>
      <c r="Q2116" s="22"/>
    </row>
    <row r="2117" spans="7:17">
      <c r="G2117" s="124"/>
      <c r="L2117" s="22"/>
      <c r="O2117" s="22"/>
      <c r="P2117" s="22"/>
      <c r="Q2117" s="22"/>
    </row>
    <row r="2118" spans="7:17">
      <c r="G2118" s="124"/>
      <c r="L2118" s="22"/>
      <c r="O2118" s="22"/>
      <c r="P2118" s="22"/>
      <c r="Q2118" s="22"/>
    </row>
    <row r="2119" spans="7:17">
      <c r="G2119" s="124"/>
      <c r="L2119" s="22"/>
      <c r="O2119" s="22"/>
      <c r="P2119" s="22"/>
      <c r="Q2119" s="22"/>
    </row>
    <row r="2120" spans="7:17">
      <c r="G2120" s="124"/>
      <c r="L2120" s="22"/>
      <c r="O2120" s="22"/>
      <c r="P2120" s="22"/>
      <c r="Q2120" s="22"/>
    </row>
    <row r="2121" spans="7:17">
      <c r="G2121" s="124"/>
      <c r="L2121" s="22"/>
      <c r="O2121" s="22"/>
      <c r="P2121" s="22"/>
      <c r="Q2121" s="22"/>
    </row>
    <row r="2122" spans="7:17">
      <c r="G2122" s="124"/>
      <c r="L2122" s="22"/>
      <c r="O2122" s="22"/>
      <c r="P2122" s="22"/>
      <c r="Q2122" s="22"/>
    </row>
    <row r="2123" spans="7:17">
      <c r="G2123" s="124"/>
      <c r="L2123" s="22"/>
      <c r="O2123" s="22"/>
      <c r="P2123" s="22"/>
      <c r="Q2123" s="22"/>
    </row>
    <row r="2124" spans="7:17">
      <c r="G2124" s="124"/>
      <c r="L2124" s="22"/>
      <c r="O2124" s="22"/>
      <c r="P2124" s="22"/>
      <c r="Q2124" s="22"/>
    </row>
    <row r="2125" spans="7:17">
      <c r="G2125" s="124"/>
      <c r="L2125" s="22"/>
      <c r="O2125" s="22"/>
      <c r="P2125" s="22"/>
      <c r="Q2125" s="22"/>
    </row>
    <row r="2126" spans="7:17">
      <c r="G2126" s="124"/>
      <c r="L2126" s="22"/>
      <c r="O2126" s="22"/>
      <c r="P2126" s="22"/>
      <c r="Q2126" s="22"/>
    </row>
    <row r="2127" spans="7:17">
      <c r="G2127" s="124"/>
      <c r="L2127" s="22"/>
      <c r="O2127" s="22"/>
      <c r="P2127" s="22"/>
      <c r="Q2127" s="22"/>
    </row>
    <row r="2128" spans="7:17">
      <c r="G2128" s="124"/>
      <c r="L2128" s="22"/>
      <c r="O2128" s="22"/>
      <c r="P2128" s="22"/>
      <c r="Q2128" s="22"/>
    </row>
    <row r="2129" spans="7:17">
      <c r="G2129" s="124"/>
      <c r="L2129" s="22"/>
      <c r="O2129" s="22"/>
      <c r="P2129" s="22"/>
      <c r="Q2129" s="22"/>
    </row>
    <row r="2130" spans="7:17">
      <c r="G2130" s="124"/>
      <c r="L2130" s="22"/>
      <c r="O2130" s="22"/>
      <c r="P2130" s="22"/>
      <c r="Q2130" s="22"/>
    </row>
    <row r="2131" spans="7:17">
      <c r="G2131" s="124"/>
      <c r="L2131" s="22"/>
      <c r="O2131" s="22"/>
      <c r="P2131" s="22"/>
      <c r="Q2131" s="22"/>
    </row>
    <row r="2132" spans="7:17">
      <c r="G2132" s="124"/>
      <c r="L2132" s="22"/>
      <c r="O2132" s="22"/>
      <c r="P2132" s="22"/>
      <c r="Q2132" s="22"/>
    </row>
    <row r="2133" spans="7:17">
      <c r="G2133" s="124"/>
      <c r="L2133" s="22"/>
      <c r="O2133" s="22"/>
      <c r="P2133" s="22"/>
      <c r="Q2133" s="22"/>
    </row>
    <row r="2134" spans="7:17">
      <c r="G2134" s="124"/>
      <c r="L2134" s="22"/>
      <c r="O2134" s="22"/>
      <c r="P2134" s="22"/>
      <c r="Q2134" s="22"/>
    </row>
    <row r="2135" spans="7:17">
      <c r="G2135" s="124"/>
      <c r="L2135" s="22"/>
      <c r="O2135" s="22"/>
      <c r="P2135" s="22"/>
      <c r="Q2135" s="22"/>
    </row>
    <row r="2136" spans="7:17">
      <c r="G2136" s="124"/>
      <c r="L2136" s="22"/>
      <c r="O2136" s="22"/>
      <c r="P2136" s="22"/>
      <c r="Q2136" s="22"/>
    </row>
    <row r="2137" spans="7:17">
      <c r="G2137" s="124"/>
      <c r="L2137" s="22"/>
      <c r="O2137" s="22"/>
      <c r="P2137" s="22"/>
      <c r="Q2137" s="22"/>
    </row>
    <row r="2138" spans="7:17">
      <c r="G2138" s="124"/>
      <c r="L2138" s="22"/>
      <c r="O2138" s="22"/>
      <c r="P2138" s="22"/>
      <c r="Q2138" s="22"/>
    </row>
    <row r="2139" spans="7:17">
      <c r="G2139" s="124"/>
      <c r="L2139" s="22"/>
      <c r="O2139" s="22"/>
      <c r="P2139" s="22"/>
      <c r="Q2139" s="22"/>
    </row>
    <row r="2140" spans="7:17">
      <c r="G2140" s="124"/>
      <c r="L2140" s="22"/>
      <c r="O2140" s="22"/>
      <c r="P2140" s="22"/>
      <c r="Q2140" s="22"/>
    </row>
    <row r="2141" spans="7:17">
      <c r="G2141" s="124"/>
      <c r="L2141" s="22"/>
      <c r="O2141" s="22"/>
      <c r="P2141" s="22"/>
      <c r="Q2141" s="22"/>
    </row>
    <row r="2142" spans="7:17">
      <c r="G2142" s="124"/>
      <c r="L2142" s="22"/>
      <c r="O2142" s="22"/>
      <c r="P2142" s="22"/>
      <c r="Q2142" s="22"/>
    </row>
    <row r="2143" spans="7:17">
      <c r="G2143" s="124"/>
      <c r="L2143" s="22"/>
      <c r="O2143" s="22"/>
      <c r="P2143" s="22"/>
      <c r="Q2143" s="22"/>
    </row>
    <row r="2144" spans="7:17">
      <c r="G2144" s="124"/>
      <c r="L2144" s="22"/>
      <c r="O2144" s="22"/>
      <c r="P2144" s="22"/>
      <c r="Q2144" s="22"/>
    </row>
    <row r="2145" spans="7:17">
      <c r="G2145" s="124"/>
      <c r="L2145" s="22"/>
      <c r="O2145" s="22"/>
      <c r="P2145" s="22"/>
      <c r="Q2145" s="22"/>
    </row>
    <row r="2146" spans="7:17">
      <c r="G2146" s="124"/>
      <c r="L2146" s="22"/>
      <c r="O2146" s="22"/>
      <c r="P2146" s="22"/>
      <c r="Q2146" s="22"/>
    </row>
    <row r="2147" spans="7:17">
      <c r="G2147" s="124"/>
      <c r="L2147" s="22"/>
      <c r="O2147" s="22"/>
      <c r="P2147" s="22"/>
      <c r="Q2147" s="22"/>
    </row>
    <row r="2148" spans="7:17">
      <c r="G2148" s="124"/>
      <c r="L2148" s="22"/>
      <c r="O2148" s="22"/>
      <c r="P2148" s="22"/>
      <c r="Q2148" s="22"/>
    </row>
    <row r="2149" spans="7:17">
      <c r="G2149" s="124"/>
      <c r="L2149" s="22"/>
      <c r="O2149" s="22"/>
      <c r="P2149" s="22"/>
      <c r="Q2149" s="22"/>
    </row>
    <row r="2150" spans="7:17">
      <c r="G2150" s="124"/>
      <c r="L2150" s="22"/>
      <c r="O2150" s="22"/>
      <c r="P2150" s="22"/>
      <c r="Q2150" s="22"/>
    </row>
    <row r="2151" spans="7:17">
      <c r="G2151" s="124"/>
      <c r="L2151" s="22"/>
      <c r="O2151" s="22"/>
      <c r="P2151" s="22"/>
      <c r="Q2151" s="22"/>
    </row>
    <row r="2152" spans="7:17">
      <c r="G2152" s="124"/>
      <c r="L2152" s="22"/>
      <c r="O2152" s="22"/>
      <c r="P2152" s="22"/>
      <c r="Q2152" s="22"/>
    </row>
    <row r="2153" spans="7:17">
      <c r="G2153" s="124"/>
      <c r="L2153" s="22"/>
      <c r="O2153" s="22"/>
      <c r="P2153" s="22"/>
      <c r="Q2153" s="22"/>
    </row>
    <row r="2154" spans="7:17">
      <c r="G2154" s="124"/>
      <c r="L2154" s="22"/>
      <c r="O2154" s="22"/>
      <c r="P2154" s="22"/>
      <c r="Q2154" s="22"/>
    </row>
    <row r="2155" spans="7:17">
      <c r="G2155" s="124"/>
      <c r="L2155" s="22"/>
      <c r="O2155" s="22"/>
      <c r="P2155" s="22"/>
      <c r="Q2155" s="22"/>
    </row>
    <row r="2156" spans="7:17">
      <c r="G2156" s="124"/>
      <c r="L2156" s="22"/>
      <c r="O2156" s="22"/>
      <c r="P2156" s="22"/>
      <c r="Q2156" s="22"/>
    </row>
    <row r="2157" spans="7:17">
      <c r="G2157" s="124"/>
      <c r="L2157" s="22"/>
      <c r="O2157" s="22"/>
      <c r="P2157" s="22"/>
      <c r="Q2157" s="22"/>
    </row>
    <row r="2158" spans="7:17">
      <c r="G2158" s="124"/>
      <c r="L2158" s="22"/>
      <c r="O2158" s="22"/>
      <c r="P2158" s="22"/>
      <c r="Q2158" s="22"/>
    </row>
    <row r="2159" spans="7:17">
      <c r="G2159" s="124"/>
      <c r="L2159" s="22"/>
      <c r="O2159" s="22"/>
      <c r="P2159" s="22"/>
      <c r="Q2159" s="22"/>
    </row>
    <row r="2160" spans="7:17">
      <c r="G2160" s="124"/>
      <c r="L2160" s="22"/>
      <c r="O2160" s="22"/>
      <c r="P2160" s="22"/>
      <c r="Q2160" s="22"/>
    </row>
    <row r="2161" spans="7:17">
      <c r="G2161" s="124"/>
      <c r="L2161" s="22"/>
      <c r="O2161" s="22"/>
      <c r="P2161" s="22"/>
      <c r="Q2161" s="22"/>
    </row>
    <row r="2162" spans="7:17">
      <c r="G2162" s="124"/>
      <c r="L2162" s="22"/>
      <c r="O2162" s="22"/>
      <c r="P2162" s="22"/>
      <c r="Q2162" s="22"/>
    </row>
    <row r="2163" spans="7:17">
      <c r="G2163" s="124"/>
      <c r="L2163" s="22"/>
      <c r="O2163" s="22"/>
      <c r="P2163" s="22"/>
      <c r="Q2163" s="22"/>
    </row>
    <row r="2164" spans="7:17">
      <c r="G2164" s="124"/>
      <c r="L2164" s="22"/>
      <c r="O2164" s="22"/>
      <c r="P2164" s="22"/>
      <c r="Q2164" s="22"/>
    </row>
    <row r="2165" spans="7:17">
      <c r="G2165" s="124"/>
      <c r="L2165" s="22"/>
      <c r="O2165" s="22"/>
      <c r="P2165" s="22"/>
      <c r="Q2165" s="22"/>
    </row>
    <row r="2166" spans="7:17">
      <c r="G2166" s="124"/>
      <c r="L2166" s="22"/>
      <c r="O2166" s="22"/>
      <c r="P2166" s="22"/>
      <c r="Q2166" s="22"/>
    </row>
    <row r="2167" spans="7:17">
      <c r="G2167" s="124"/>
      <c r="L2167" s="22"/>
      <c r="O2167" s="22"/>
      <c r="P2167" s="22"/>
      <c r="Q2167" s="22"/>
    </row>
    <row r="2168" spans="7:17">
      <c r="G2168" s="124"/>
      <c r="L2168" s="22"/>
      <c r="O2168" s="22"/>
      <c r="P2168" s="22"/>
      <c r="Q2168" s="22"/>
    </row>
    <row r="2169" spans="7:17">
      <c r="G2169" s="124"/>
      <c r="L2169" s="22"/>
      <c r="O2169" s="22"/>
      <c r="P2169" s="22"/>
      <c r="Q2169" s="22"/>
    </row>
    <row r="2170" spans="7:17">
      <c r="G2170" s="124"/>
      <c r="L2170" s="22"/>
      <c r="O2170" s="22"/>
      <c r="P2170" s="22"/>
      <c r="Q2170" s="22"/>
    </row>
    <row r="2171" spans="7:17">
      <c r="G2171" s="124"/>
      <c r="L2171" s="22"/>
      <c r="O2171" s="22"/>
      <c r="P2171" s="22"/>
      <c r="Q2171" s="22"/>
    </row>
    <row r="2172" spans="7:17">
      <c r="G2172" s="124"/>
      <c r="L2172" s="22"/>
      <c r="O2172" s="22"/>
      <c r="P2172" s="22"/>
      <c r="Q2172" s="22"/>
    </row>
    <row r="2173" spans="7:17">
      <c r="G2173" s="124"/>
      <c r="L2173" s="22"/>
      <c r="O2173" s="22"/>
      <c r="P2173" s="22"/>
      <c r="Q2173" s="22"/>
    </row>
    <row r="2174" spans="7:17">
      <c r="G2174" s="124"/>
      <c r="L2174" s="22"/>
      <c r="O2174" s="22"/>
      <c r="P2174" s="22"/>
      <c r="Q2174" s="22"/>
    </row>
    <row r="2175" spans="7:17">
      <c r="G2175" s="124"/>
      <c r="L2175" s="22"/>
      <c r="O2175" s="22"/>
      <c r="P2175" s="22"/>
      <c r="Q2175" s="22"/>
    </row>
    <row r="2176" spans="7:17">
      <c r="G2176" s="124"/>
      <c r="L2176" s="22"/>
      <c r="O2176" s="22"/>
      <c r="P2176" s="22"/>
      <c r="Q2176" s="22"/>
    </row>
    <row r="2177" spans="7:17">
      <c r="G2177" s="124"/>
      <c r="L2177" s="22"/>
      <c r="O2177" s="22"/>
      <c r="P2177" s="22"/>
      <c r="Q2177" s="22"/>
    </row>
    <row r="2178" spans="7:17">
      <c r="G2178" s="124"/>
      <c r="L2178" s="22"/>
      <c r="O2178" s="22"/>
      <c r="P2178" s="22"/>
      <c r="Q2178" s="22"/>
    </row>
    <row r="2179" spans="7:17">
      <c r="G2179" s="124"/>
      <c r="L2179" s="22"/>
      <c r="O2179" s="22"/>
      <c r="P2179" s="22"/>
      <c r="Q2179" s="22"/>
    </row>
    <row r="2180" spans="7:17">
      <c r="G2180" s="124"/>
      <c r="L2180" s="22"/>
      <c r="O2180" s="22"/>
      <c r="P2180" s="22"/>
      <c r="Q2180" s="22"/>
    </row>
    <row r="2181" spans="7:17">
      <c r="G2181" s="124"/>
      <c r="L2181" s="22"/>
      <c r="O2181" s="22"/>
      <c r="P2181" s="22"/>
      <c r="Q2181" s="22"/>
    </row>
    <row r="2182" spans="7:17">
      <c r="G2182" s="124"/>
      <c r="L2182" s="22"/>
      <c r="O2182" s="22"/>
      <c r="P2182" s="22"/>
      <c r="Q2182" s="22"/>
    </row>
    <row r="2183" spans="7:17">
      <c r="G2183" s="124"/>
      <c r="L2183" s="22"/>
      <c r="O2183" s="22"/>
      <c r="P2183" s="22"/>
      <c r="Q2183" s="22"/>
    </row>
    <row r="2184" spans="7:17">
      <c r="G2184" s="124"/>
      <c r="L2184" s="22"/>
      <c r="O2184" s="22"/>
      <c r="P2184" s="22"/>
      <c r="Q2184" s="22"/>
    </row>
    <row r="2185" spans="7:17">
      <c r="G2185" s="124"/>
      <c r="L2185" s="22"/>
      <c r="O2185" s="22"/>
      <c r="P2185" s="22"/>
      <c r="Q2185" s="22"/>
    </row>
    <row r="2186" spans="7:17">
      <c r="G2186" s="124"/>
      <c r="L2186" s="22"/>
      <c r="O2186" s="22"/>
      <c r="P2186" s="22"/>
      <c r="Q2186" s="22"/>
    </row>
    <row r="2187" spans="7:17">
      <c r="G2187" s="124"/>
      <c r="L2187" s="22"/>
      <c r="O2187" s="22"/>
      <c r="P2187" s="22"/>
      <c r="Q2187" s="22"/>
    </row>
    <row r="2188" spans="7:17">
      <c r="G2188" s="124"/>
      <c r="L2188" s="22"/>
      <c r="O2188" s="22"/>
      <c r="P2188" s="22"/>
      <c r="Q2188" s="22"/>
    </row>
    <row r="2189" spans="7:17">
      <c r="G2189" s="124"/>
      <c r="L2189" s="22"/>
      <c r="O2189" s="22"/>
      <c r="P2189" s="22"/>
      <c r="Q2189" s="22"/>
    </row>
    <row r="2190" spans="7:17">
      <c r="G2190" s="124"/>
      <c r="L2190" s="22"/>
      <c r="O2190" s="22"/>
      <c r="P2190" s="22"/>
      <c r="Q2190" s="22"/>
    </row>
    <row r="2191" spans="7:17">
      <c r="G2191" s="124"/>
      <c r="L2191" s="22"/>
      <c r="O2191" s="22"/>
      <c r="P2191" s="22"/>
      <c r="Q2191" s="22"/>
    </row>
    <row r="2192" spans="7:17">
      <c r="G2192" s="124"/>
      <c r="L2192" s="22"/>
      <c r="O2192" s="22"/>
      <c r="P2192" s="22"/>
      <c r="Q2192" s="22"/>
    </row>
    <row r="2193" spans="7:17">
      <c r="G2193" s="124"/>
      <c r="L2193" s="22"/>
      <c r="O2193" s="22"/>
      <c r="P2193" s="22"/>
      <c r="Q2193" s="22"/>
    </row>
    <row r="2194" spans="7:17">
      <c r="G2194" s="124"/>
      <c r="L2194" s="22"/>
      <c r="O2194" s="22"/>
      <c r="P2194" s="22"/>
      <c r="Q2194" s="22"/>
    </row>
    <row r="2195" spans="7:17">
      <c r="G2195" s="124"/>
      <c r="L2195" s="22"/>
      <c r="O2195" s="22"/>
      <c r="P2195" s="22"/>
      <c r="Q2195" s="22"/>
    </row>
    <row r="2196" spans="7:17">
      <c r="G2196" s="124"/>
      <c r="L2196" s="22"/>
      <c r="O2196" s="22"/>
      <c r="P2196" s="22"/>
      <c r="Q2196" s="22"/>
    </row>
    <row r="2197" spans="7:17">
      <c r="G2197" s="124"/>
      <c r="L2197" s="22"/>
      <c r="O2197" s="22"/>
      <c r="P2197" s="22"/>
      <c r="Q2197" s="22"/>
    </row>
    <row r="2198" spans="7:17">
      <c r="G2198" s="124"/>
      <c r="L2198" s="22"/>
      <c r="O2198" s="22"/>
      <c r="P2198" s="22"/>
      <c r="Q2198" s="22"/>
    </row>
    <row r="2199" spans="7:17">
      <c r="G2199" s="124"/>
      <c r="L2199" s="22"/>
      <c r="O2199" s="22"/>
      <c r="P2199" s="22"/>
      <c r="Q2199" s="22"/>
    </row>
    <row r="2200" spans="7:17">
      <c r="G2200" s="124"/>
      <c r="L2200" s="22"/>
      <c r="O2200" s="22"/>
      <c r="P2200" s="22"/>
      <c r="Q2200" s="22"/>
    </row>
    <row r="2201" spans="7:17">
      <c r="G2201" s="124"/>
      <c r="L2201" s="22"/>
      <c r="O2201" s="22"/>
      <c r="P2201" s="22"/>
      <c r="Q2201" s="22"/>
    </row>
    <row r="2202" spans="7:17">
      <c r="G2202" s="124"/>
      <c r="L2202" s="22"/>
      <c r="O2202" s="22"/>
      <c r="P2202" s="22"/>
      <c r="Q2202" s="22"/>
    </row>
    <row r="2203" spans="7:17">
      <c r="G2203" s="124"/>
      <c r="L2203" s="22"/>
      <c r="O2203" s="22"/>
      <c r="P2203" s="22"/>
      <c r="Q2203" s="22"/>
    </row>
    <row r="2204" spans="7:17">
      <c r="G2204" s="124"/>
      <c r="L2204" s="22"/>
      <c r="O2204" s="22"/>
      <c r="P2204" s="22"/>
      <c r="Q2204" s="22"/>
    </row>
    <row r="2205" spans="7:17">
      <c r="G2205" s="124"/>
      <c r="L2205" s="22"/>
      <c r="O2205" s="22"/>
      <c r="P2205" s="22"/>
      <c r="Q2205" s="22"/>
    </row>
    <row r="2206" spans="7:17">
      <c r="G2206" s="124"/>
      <c r="L2206" s="22"/>
      <c r="O2206" s="22"/>
      <c r="P2206" s="22"/>
      <c r="Q2206" s="22"/>
    </row>
    <row r="2207" spans="7:17">
      <c r="G2207" s="124"/>
      <c r="L2207" s="22"/>
      <c r="O2207" s="22"/>
      <c r="P2207" s="22"/>
      <c r="Q2207" s="22"/>
    </row>
    <row r="2208" spans="7:17">
      <c r="G2208" s="124"/>
      <c r="L2208" s="22"/>
      <c r="O2208" s="22"/>
      <c r="P2208" s="22"/>
      <c r="Q2208" s="22"/>
    </row>
    <row r="2209" spans="7:17">
      <c r="G2209" s="124"/>
      <c r="L2209" s="22"/>
      <c r="O2209" s="22"/>
      <c r="P2209" s="22"/>
      <c r="Q2209" s="22"/>
    </row>
    <row r="2210" spans="7:17">
      <c r="G2210" s="124"/>
      <c r="L2210" s="22"/>
      <c r="O2210" s="22"/>
      <c r="P2210" s="22"/>
      <c r="Q2210" s="22"/>
    </row>
    <row r="2211" spans="7:17">
      <c r="G2211" s="124"/>
      <c r="L2211" s="22"/>
      <c r="O2211" s="22"/>
      <c r="P2211" s="22"/>
      <c r="Q2211" s="22"/>
    </row>
    <row r="2212" spans="7:17">
      <c r="G2212" s="124"/>
      <c r="L2212" s="22"/>
      <c r="O2212" s="22"/>
      <c r="P2212" s="22"/>
      <c r="Q2212" s="22"/>
    </row>
    <row r="2213" spans="7:17">
      <c r="G2213" s="124"/>
      <c r="L2213" s="22"/>
      <c r="O2213" s="22"/>
      <c r="P2213" s="22"/>
      <c r="Q2213" s="22"/>
    </row>
    <row r="2214" spans="7:17">
      <c r="G2214" s="124"/>
      <c r="L2214" s="22"/>
      <c r="O2214" s="22"/>
      <c r="P2214" s="22"/>
      <c r="Q2214" s="22"/>
    </row>
    <row r="2215" spans="7:17">
      <c r="G2215" s="124"/>
      <c r="L2215" s="22"/>
      <c r="O2215" s="22"/>
      <c r="P2215" s="22"/>
      <c r="Q2215" s="22"/>
    </row>
    <row r="2216" spans="7:17">
      <c r="G2216" s="124"/>
      <c r="L2216" s="22"/>
      <c r="O2216" s="22"/>
      <c r="P2216" s="22"/>
      <c r="Q2216" s="22"/>
    </row>
    <row r="2217" spans="7:17">
      <c r="G2217" s="124"/>
      <c r="L2217" s="22"/>
      <c r="O2217" s="22"/>
      <c r="P2217" s="22"/>
      <c r="Q2217" s="22"/>
    </row>
    <row r="2218" spans="7:17">
      <c r="G2218" s="124"/>
      <c r="L2218" s="22"/>
      <c r="O2218" s="22"/>
      <c r="P2218" s="22"/>
      <c r="Q2218" s="22"/>
    </row>
    <row r="2219" spans="7:17">
      <c r="G2219" s="124"/>
      <c r="L2219" s="22"/>
      <c r="O2219" s="22"/>
      <c r="P2219" s="22"/>
      <c r="Q2219" s="22"/>
    </row>
    <row r="2220" spans="7:17">
      <c r="G2220" s="124"/>
      <c r="L2220" s="22"/>
      <c r="O2220" s="22"/>
      <c r="P2220" s="22"/>
      <c r="Q2220" s="22"/>
    </row>
    <row r="2221" spans="7:17">
      <c r="G2221" s="124"/>
      <c r="L2221" s="22"/>
      <c r="O2221" s="22"/>
      <c r="P2221" s="22"/>
      <c r="Q2221" s="22"/>
    </row>
    <row r="2222" spans="7:17">
      <c r="G2222" s="124"/>
      <c r="L2222" s="22"/>
      <c r="O2222" s="22"/>
      <c r="P2222" s="22"/>
      <c r="Q2222" s="22"/>
    </row>
    <row r="2223" spans="7:17">
      <c r="G2223" s="124"/>
      <c r="L2223" s="22"/>
      <c r="O2223" s="22"/>
      <c r="P2223" s="22"/>
      <c r="Q2223" s="22"/>
    </row>
    <row r="2224" spans="7:17">
      <c r="G2224" s="124"/>
      <c r="L2224" s="22"/>
      <c r="O2224" s="22"/>
      <c r="P2224" s="22"/>
      <c r="Q2224" s="22"/>
    </row>
    <row r="2225" spans="7:17">
      <c r="G2225" s="124"/>
      <c r="L2225" s="22"/>
      <c r="O2225" s="22"/>
      <c r="P2225" s="22"/>
      <c r="Q2225" s="22"/>
    </row>
    <row r="2226" spans="7:17">
      <c r="G2226" s="124"/>
      <c r="L2226" s="22"/>
      <c r="O2226" s="22"/>
      <c r="P2226" s="22"/>
      <c r="Q2226" s="22"/>
    </row>
    <row r="2227" spans="7:17">
      <c r="G2227" s="124"/>
      <c r="L2227" s="22"/>
      <c r="O2227" s="22"/>
      <c r="P2227" s="22"/>
      <c r="Q2227" s="22"/>
    </row>
    <row r="2228" spans="7:17">
      <c r="G2228" s="124"/>
      <c r="L2228" s="22"/>
      <c r="O2228" s="22"/>
      <c r="P2228" s="22"/>
      <c r="Q2228" s="22"/>
    </row>
    <row r="2229" spans="7:17">
      <c r="G2229" s="124"/>
      <c r="L2229" s="22"/>
      <c r="O2229" s="22"/>
      <c r="P2229" s="22"/>
      <c r="Q2229" s="22"/>
    </row>
    <row r="2230" spans="7:17">
      <c r="G2230" s="124"/>
      <c r="L2230" s="22"/>
      <c r="O2230" s="22"/>
      <c r="P2230" s="22"/>
      <c r="Q2230" s="22"/>
    </row>
    <row r="2231" spans="7:17">
      <c r="G2231" s="124"/>
      <c r="L2231" s="22"/>
      <c r="O2231" s="22"/>
      <c r="P2231" s="22"/>
      <c r="Q2231" s="22"/>
    </row>
    <row r="2232" spans="7:17">
      <c r="G2232" s="124"/>
      <c r="L2232" s="22"/>
      <c r="O2232" s="22"/>
      <c r="P2232" s="22"/>
      <c r="Q2232" s="22"/>
    </row>
    <row r="2233" spans="7:17">
      <c r="G2233" s="124"/>
      <c r="L2233" s="22"/>
      <c r="O2233" s="22"/>
      <c r="P2233" s="22"/>
      <c r="Q2233" s="22"/>
    </row>
    <row r="2234" spans="7:17">
      <c r="G2234" s="124"/>
      <c r="L2234" s="22"/>
      <c r="O2234" s="22"/>
      <c r="P2234" s="22"/>
      <c r="Q2234" s="22"/>
    </row>
    <row r="2235" spans="7:17">
      <c r="G2235" s="124"/>
      <c r="L2235" s="22"/>
      <c r="O2235" s="22"/>
      <c r="P2235" s="22"/>
      <c r="Q2235" s="22"/>
    </row>
    <row r="2236" spans="7:17">
      <c r="G2236" s="124"/>
      <c r="L2236" s="22"/>
      <c r="O2236" s="22"/>
      <c r="P2236" s="22"/>
      <c r="Q2236" s="22"/>
    </row>
    <row r="2237" spans="7:17">
      <c r="G2237" s="124"/>
      <c r="L2237" s="22"/>
      <c r="O2237" s="22"/>
      <c r="P2237" s="22"/>
      <c r="Q2237" s="22"/>
    </row>
    <row r="2238" spans="7:17">
      <c r="G2238" s="124"/>
      <c r="L2238" s="22"/>
      <c r="O2238" s="22"/>
      <c r="P2238" s="22"/>
      <c r="Q2238" s="22"/>
    </row>
    <row r="2239" spans="7:17">
      <c r="G2239" s="124"/>
      <c r="L2239" s="22"/>
      <c r="O2239" s="22"/>
      <c r="P2239" s="22"/>
      <c r="Q2239" s="22"/>
    </row>
    <row r="2240" spans="7:17">
      <c r="G2240" s="124"/>
      <c r="L2240" s="22"/>
      <c r="O2240" s="22"/>
      <c r="P2240" s="22"/>
      <c r="Q2240" s="22"/>
    </row>
    <row r="2241" spans="7:17">
      <c r="G2241" s="124"/>
      <c r="L2241" s="22"/>
      <c r="O2241" s="22"/>
      <c r="P2241" s="22"/>
      <c r="Q2241" s="22"/>
    </row>
    <row r="2242" spans="7:17">
      <c r="G2242" s="124"/>
      <c r="L2242" s="22"/>
      <c r="O2242" s="22"/>
      <c r="P2242" s="22"/>
      <c r="Q2242" s="22"/>
    </row>
    <row r="2243" spans="7:17">
      <c r="G2243" s="124"/>
      <c r="L2243" s="22"/>
      <c r="O2243" s="22"/>
      <c r="P2243" s="22"/>
      <c r="Q2243" s="22"/>
    </row>
    <row r="2244" spans="7:17">
      <c r="G2244" s="124"/>
      <c r="L2244" s="22"/>
      <c r="O2244" s="22"/>
      <c r="P2244" s="22"/>
      <c r="Q2244" s="22"/>
    </row>
    <row r="2245" spans="7:17">
      <c r="G2245" s="124"/>
      <c r="L2245" s="22"/>
      <c r="O2245" s="22"/>
      <c r="P2245" s="22"/>
      <c r="Q2245" s="22"/>
    </row>
    <row r="2246" spans="7:17">
      <c r="G2246" s="124"/>
      <c r="L2246" s="22"/>
      <c r="O2246" s="22"/>
      <c r="P2246" s="22"/>
      <c r="Q2246" s="22"/>
    </row>
    <row r="2247" spans="7:17">
      <c r="G2247" s="124"/>
      <c r="L2247" s="22"/>
      <c r="O2247" s="22"/>
      <c r="P2247" s="22"/>
      <c r="Q2247" s="22"/>
    </row>
    <row r="2248" spans="7:17">
      <c r="G2248" s="124"/>
      <c r="L2248" s="22"/>
      <c r="O2248" s="22"/>
      <c r="P2248" s="22"/>
      <c r="Q2248" s="22"/>
    </row>
    <row r="2249" spans="7:17">
      <c r="G2249" s="124"/>
      <c r="L2249" s="22"/>
      <c r="O2249" s="22"/>
      <c r="P2249" s="22"/>
      <c r="Q2249" s="22"/>
    </row>
    <row r="2250" spans="7:17">
      <c r="G2250" s="124"/>
      <c r="L2250" s="22"/>
      <c r="O2250" s="22"/>
      <c r="P2250" s="22"/>
      <c r="Q2250" s="22"/>
    </row>
    <row r="2251" spans="7:17">
      <c r="G2251" s="124"/>
      <c r="L2251" s="22"/>
      <c r="O2251" s="22"/>
      <c r="P2251" s="22"/>
      <c r="Q2251" s="22"/>
    </row>
    <row r="2252" spans="7:17">
      <c r="G2252" s="124"/>
      <c r="L2252" s="22"/>
      <c r="O2252" s="22"/>
      <c r="P2252" s="22"/>
      <c r="Q2252" s="22"/>
    </row>
    <row r="2253" spans="7:17">
      <c r="G2253" s="124"/>
      <c r="L2253" s="22"/>
      <c r="O2253" s="22"/>
      <c r="P2253" s="22"/>
      <c r="Q2253" s="22"/>
    </row>
    <row r="2254" spans="7:17">
      <c r="G2254" s="124"/>
      <c r="L2254" s="22"/>
      <c r="O2254" s="22"/>
      <c r="P2254" s="22"/>
      <c r="Q2254" s="22"/>
    </row>
    <row r="2255" spans="7:17">
      <c r="G2255" s="124"/>
      <c r="L2255" s="22"/>
      <c r="O2255" s="22"/>
      <c r="P2255" s="22"/>
      <c r="Q2255" s="22"/>
    </row>
    <row r="2256" spans="7:17">
      <c r="G2256" s="124"/>
      <c r="L2256" s="22"/>
      <c r="O2256" s="22"/>
      <c r="P2256" s="22"/>
      <c r="Q2256" s="22"/>
    </row>
    <row r="2257" spans="7:17">
      <c r="G2257" s="124"/>
      <c r="L2257" s="22"/>
      <c r="O2257" s="22"/>
      <c r="P2257" s="22"/>
      <c r="Q2257" s="22"/>
    </row>
    <row r="2258" spans="7:17">
      <c r="G2258" s="124"/>
      <c r="L2258" s="22"/>
      <c r="O2258" s="22"/>
      <c r="P2258" s="22"/>
      <c r="Q2258" s="22"/>
    </row>
    <row r="2259" spans="7:17">
      <c r="G2259" s="124"/>
      <c r="L2259" s="22"/>
      <c r="O2259" s="22"/>
      <c r="P2259" s="22"/>
      <c r="Q2259" s="22"/>
    </row>
    <row r="2260" spans="7:17">
      <c r="G2260" s="124"/>
      <c r="L2260" s="22"/>
      <c r="O2260" s="22"/>
      <c r="P2260" s="22"/>
      <c r="Q2260" s="22"/>
    </row>
    <row r="2261" spans="7:17">
      <c r="G2261" s="124"/>
      <c r="L2261" s="22"/>
      <c r="O2261" s="22"/>
      <c r="P2261" s="22"/>
      <c r="Q2261" s="22"/>
    </row>
    <row r="2262" spans="7:17">
      <c r="G2262" s="124"/>
      <c r="L2262" s="22"/>
      <c r="O2262" s="22"/>
      <c r="P2262" s="22"/>
      <c r="Q2262" s="22"/>
    </row>
    <row r="2263" spans="7:17">
      <c r="G2263" s="124"/>
      <c r="L2263" s="22"/>
      <c r="O2263" s="22"/>
      <c r="P2263" s="22"/>
      <c r="Q2263" s="22"/>
    </row>
    <row r="2264" spans="7:17">
      <c r="G2264" s="124"/>
      <c r="L2264" s="22"/>
      <c r="O2264" s="22"/>
      <c r="P2264" s="22"/>
      <c r="Q2264" s="22"/>
    </row>
    <row r="2265" spans="7:17">
      <c r="G2265" s="124"/>
      <c r="L2265" s="22"/>
      <c r="O2265" s="22"/>
      <c r="P2265" s="22"/>
      <c r="Q2265" s="22"/>
    </row>
    <row r="2266" spans="7:17">
      <c r="G2266" s="124"/>
      <c r="L2266" s="22"/>
      <c r="O2266" s="22"/>
      <c r="P2266" s="22"/>
      <c r="Q2266" s="22"/>
    </row>
    <row r="2267" spans="7:17">
      <c r="G2267" s="124"/>
      <c r="L2267" s="22"/>
      <c r="O2267" s="22"/>
      <c r="P2267" s="22"/>
      <c r="Q2267" s="22"/>
    </row>
    <row r="2268" spans="7:17">
      <c r="G2268" s="124"/>
      <c r="L2268" s="22"/>
      <c r="O2268" s="22"/>
      <c r="P2268" s="22"/>
      <c r="Q2268" s="22"/>
    </row>
    <row r="2269" spans="7:17">
      <c r="G2269" s="124"/>
      <c r="L2269" s="22"/>
      <c r="O2269" s="22"/>
      <c r="P2269" s="22"/>
      <c r="Q2269" s="22"/>
    </row>
    <row r="2270" spans="7:17">
      <c r="G2270" s="124"/>
      <c r="L2270" s="22"/>
      <c r="O2270" s="22"/>
      <c r="P2270" s="22"/>
      <c r="Q2270" s="22"/>
    </row>
    <row r="2271" spans="7:17">
      <c r="G2271" s="124"/>
      <c r="L2271" s="22"/>
      <c r="O2271" s="22"/>
      <c r="P2271" s="22"/>
      <c r="Q2271" s="22"/>
    </row>
    <row r="2272" spans="7:17">
      <c r="G2272" s="124"/>
      <c r="L2272" s="22"/>
      <c r="O2272" s="22"/>
      <c r="P2272" s="22"/>
      <c r="Q2272" s="22"/>
    </row>
    <row r="2273" spans="7:17">
      <c r="G2273" s="124"/>
      <c r="L2273" s="22"/>
      <c r="O2273" s="22"/>
      <c r="P2273" s="22"/>
      <c r="Q2273" s="22"/>
    </row>
    <row r="2274" spans="7:17">
      <c r="G2274" s="124"/>
      <c r="L2274" s="22"/>
      <c r="O2274" s="22"/>
      <c r="P2274" s="22"/>
      <c r="Q2274" s="22"/>
    </row>
    <row r="2275" spans="7:17">
      <c r="G2275" s="124"/>
      <c r="L2275" s="22"/>
      <c r="O2275" s="22"/>
      <c r="P2275" s="22"/>
      <c r="Q2275" s="22"/>
    </row>
    <row r="2276" spans="7:17">
      <c r="G2276" s="124"/>
      <c r="L2276" s="22"/>
      <c r="O2276" s="22"/>
      <c r="P2276" s="22"/>
      <c r="Q2276" s="22"/>
    </row>
    <row r="2277" spans="7:17">
      <c r="G2277" s="124"/>
      <c r="L2277" s="22"/>
      <c r="O2277" s="22"/>
      <c r="P2277" s="22"/>
      <c r="Q2277" s="22"/>
    </row>
    <row r="2278" spans="7:17">
      <c r="G2278" s="124"/>
      <c r="L2278" s="22"/>
      <c r="O2278" s="22"/>
      <c r="P2278" s="22"/>
      <c r="Q2278" s="22"/>
    </row>
    <row r="2279" spans="7:17">
      <c r="G2279" s="124"/>
      <c r="L2279" s="22"/>
      <c r="O2279" s="22"/>
      <c r="P2279" s="22"/>
      <c r="Q2279" s="22"/>
    </row>
    <row r="2280" spans="7:17">
      <c r="G2280" s="124"/>
      <c r="L2280" s="22"/>
      <c r="O2280" s="22"/>
      <c r="P2280" s="22"/>
      <c r="Q2280" s="22"/>
    </row>
    <row r="2281" spans="7:17">
      <c r="G2281" s="124"/>
      <c r="L2281" s="22"/>
      <c r="O2281" s="22"/>
      <c r="P2281" s="22"/>
      <c r="Q2281" s="22"/>
    </row>
    <row r="2282" spans="7:17">
      <c r="G2282" s="124"/>
      <c r="L2282" s="22"/>
      <c r="O2282" s="22"/>
      <c r="P2282" s="22"/>
      <c r="Q2282" s="22"/>
    </row>
    <row r="2283" spans="7:17">
      <c r="G2283" s="124"/>
      <c r="L2283" s="22"/>
      <c r="O2283" s="22"/>
      <c r="P2283" s="22"/>
      <c r="Q2283" s="22"/>
    </row>
    <row r="2284" spans="7:17">
      <c r="G2284" s="124"/>
      <c r="L2284" s="22"/>
      <c r="O2284" s="22"/>
      <c r="P2284" s="22"/>
      <c r="Q2284" s="22"/>
    </row>
    <row r="2285" spans="7:17">
      <c r="G2285" s="124"/>
      <c r="L2285" s="22"/>
      <c r="O2285" s="22"/>
      <c r="P2285" s="22"/>
      <c r="Q2285" s="22"/>
    </row>
    <row r="2286" spans="7:17">
      <c r="G2286" s="124"/>
      <c r="L2286" s="22"/>
      <c r="O2286" s="22"/>
      <c r="P2286" s="22"/>
      <c r="Q2286" s="22"/>
    </row>
    <row r="2287" spans="7:17">
      <c r="G2287" s="124"/>
      <c r="L2287" s="22"/>
      <c r="O2287" s="22"/>
      <c r="P2287" s="22"/>
      <c r="Q2287" s="22"/>
    </row>
    <row r="2288" spans="7:17">
      <c r="G2288" s="124"/>
      <c r="L2288" s="22"/>
      <c r="O2288" s="22"/>
      <c r="P2288" s="22"/>
      <c r="Q2288" s="22"/>
    </row>
    <row r="2289" spans="7:17">
      <c r="G2289" s="124"/>
      <c r="L2289" s="22"/>
      <c r="O2289" s="22"/>
      <c r="P2289" s="22"/>
      <c r="Q2289" s="22"/>
    </row>
    <row r="2290" spans="7:17">
      <c r="G2290" s="124"/>
      <c r="L2290" s="22"/>
      <c r="O2290" s="22"/>
      <c r="P2290" s="22"/>
      <c r="Q2290" s="22"/>
    </row>
    <row r="2291" spans="7:17">
      <c r="G2291" s="124"/>
      <c r="L2291" s="22"/>
      <c r="O2291" s="22"/>
      <c r="P2291" s="22"/>
      <c r="Q2291" s="22"/>
    </row>
    <row r="2292" spans="7:17">
      <c r="G2292" s="124"/>
      <c r="L2292" s="22"/>
      <c r="O2292" s="22"/>
      <c r="P2292" s="22"/>
      <c r="Q2292" s="22"/>
    </row>
    <row r="2293" spans="7:17">
      <c r="G2293" s="124"/>
      <c r="L2293" s="22"/>
      <c r="O2293" s="22"/>
      <c r="P2293" s="22"/>
      <c r="Q2293" s="22"/>
    </row>
    <row r="2294" spans="7:17">
      <c r="G2294" s="124"/>
      <c r="L2294" s="22"/>
      <c r="O2294" s="22"/>
      <c r="P2294" s="22"/>
      <c r="Q2294" s="22"/>
    </row>
    <row r="2295" spans="7:17">
      <c r="G2295" s="124"/>
      <c r="L2295" s="22"/>
      <c r="O2295" s="22"/>
      <c r="P2295" s="22"/>
      <c r="Q2295" s="22"/>
    </row>
    <row r="2296" spans="7:17">
      <c r="G2296" s="124"/>
      <c r="L2296" s="22"/>
      <c r="O2296" s="22"/>
      <c r="P2296" s="22"/>
      <c r="Q2296" s="22"/>
    </row>
    <row r="2297" spans="7:17">
      <c r="G2297" s="124"/>
      <c r="L2297" s="22"/>
      <c r="O2297" s="22"/>
      <c r="P2297" s="22"/>
      <c r="Q2297" s="22"/>
    </row>
    <row r="2298" spans="7:17">
      <c r="G2298" s="124"/>
      <c r="L2298" s="22"/>
      <c r="O2298" s="22"/>
      <c r="P2298" s="22"/>
      <c r="Q2298" s="22"/>
    </row>
    <row r="2299" spans="7:17">
      <c r="G2299" s="124"/>
      <c r="L2299" s="22"/>
      <c r="O2299" s="22"/>
      <c r="P2299" s="22"/>
      <c r="Q2299" s="22"/>
    </row>
    <row r="2300" spans="7:17">
      <c r="G2300" s="124"/>
      <c r="L2300" s="22"/>
      <c r="O2300" s="22"/>
      <c r="P2300" s="22"/>
      <c r="Q2300" s="22"/>
    </row>
    <row r="2301" spans="7:17">
      <c r="G2301" s="124"/>
      <c r="L2301" s="22"/>
      <c r="O2301" s="22"/>
      <c r="P2301" s="22"/>
      <c r="Q2301" s="22"/>
    </row>
    <row r="2302" spans="7:17">
      <c r="G2302" s="124"/>
      <c r="L2302" s="22"/>
      <c r="O2302" s="22"/>
      <c r="P2302" s="22"/>
      <c r="Q2302" s="22"/>
    </row>
    <row r="2303" spans="7:17">
      <c r="G2303" s="124"/>
      <c r="L2303" s="22"/>
      <c r="O2303" s="22"/>
      <c r="P2303" s="22"/>
      <c r="Q2303" s="22"/>
    </row>
    <row r="2304" spans="7:17">
      <c r="G2304" s="124"/>
      <c r="L2304" s="22"/>
      <c r="O2304" s="22"/>
      <c r="P2304" s="22"/>
      <c r="Q2304" s="22"/>
    </row>
    <row r="2305" spans="7:17">
      <c r="G2305" s="124"/>
      <c r="L2305" s="22"/>
      <c r="O2305" s="22"/>
      <c r="P2305" s="22"/>
      <c r="Q2305" s="22"/>
    </row>
    <row r="2306" spans="7:17">
      <c r="G2306" s="124"/>
      <c r="L2306" s="22"/>
      <c r="O2306" s="22"/>
      <c r="P2306" s="22"/>
      <c r="Q2306" s="22"/>
    </row>
    <row r="2307" spans="7:17">
      <c r="G2307" s="124"/>
      <c r="L2307" s="22"/>
      <c r="O2307" s="22"/>
      <c r="P2307" s="22"/>
      <c r="Q2307" s="22"/>
    </row>
    <row r="2308" spans="7:17">
      <c r="G2308" s="124"/>
      <c r="L2308" s="22"/>
      <c r="O2308" s="22"/>
      <c r="P2308" s="22"/>
      <c r="Q2308" s="22"/>
    </row>
    <row r="2309" spans="7:17">
      <c r="G2309" s="124"/>
      <c r="L2309" s="22"/>
      <c r="O2309" s="22"/>
      <c r="P2309" s="22"/>
      <c r="Q2309" s="22"/>
    </row>
    <row r="2310" spans="7:17">
      <c r="G2310" s="124"/>
      <c r="L2310" s="22"/>
      <c r="O2310" s="22"/>
      <c r="P2310" s="22"/>
      <c r="Q2310" s="22"/>
    </row>
    <row r="2311" spans="7:17">
      <c r="G2311" s="124"/>
      <c r="L2311" s="22"/>
      <c r="O2311" s="22"/>
      <c r="P2311" s="22"/>
      <c r="Q2311" s="22"/>
    </row>
    <row r="2312" spans="7:17">
      <c r="G2312" s="124"/>
      <c r="L2312" s="22"/>
      <c r="O2312" s="22"/>
      <c r="P2312" s="22"/>
      <c r="Q2312" s="22"/>
    </row>
    <row r="2313" spans="7:17">
      <c r="G2313" s="124"/>
      <c r="L2313" s="22"/>
      <c r="O2313" s="22"/>
      <c r="P2313" s="22"/>
      <c r="Q2313" s="22"/>
    </row>
    <row r="2314" spans="7:17">
      <c r="G2314" s="124"/>
      <c r="L2314" s="22"/>
      <c r="O2314" s="22"/>
      <c r="P2314" s="22"/>
      <c r="Q2314" s="22"/>
    </row>
    <row r="2315" spans="7:17">
      <c r="G2315" s="124"/>
      <c r="L2315" s="22"/>
      <c r="O2315" s="22"/>
      <c r="P2315" s="22"/>
      <c r="Q2315" s="22"/>
    </row>
    <row r="2316" spans="7:17">
      <c r="G2316" s="124"/>
      <c r="L2316" s="22"/>
      <c r="O2316" s="22"/>
      <c r="P2316" s="22"/>
      <c r="Q2316" s="22"/>
    </row>
    <row r="2317" spans="7:17">
      <c r="G2317" s="124"/>
      <c r="L2317" s="22"/>
      <c r="O2317" s="22"/>
      <c r="P2317" s="22"/>
      <c r="Q2317" s="22"/>
    </row>
    <row r="2318" spans="7:17">
      <c r="G2318" s="124"/>
      <c r="L2318" s="22"/>
      <c r="O2318" s="22"/>
      <c r="P2318" s="22"/>
      <c r="Q2318" s="22"/>
    </row>
    <row r="2319" spans="7:17">
      <c r="G2319" s="124"/>
      <c r="L2319" s="22"/>
      <c r="O2319" s="22"/>
      <c r="P2319" s="22"/>
      <c r="Q2319" s="22"/>
    </row>
    <row r="2320" spans="7:17">
      <c r="G2320" s="124"/>
      <c r="L2320" s="22"/>
      <c r="O2320" s="22"/>
      <c r="P2320" s="22"/>
      <c r="Q2320" s="22"/>
    </row>
    <row r="2321" spans="7:17">
      <c r="G2321" s="124"/>
      <c r="L2321" s="22"/>
      <c r="O2321" s="22"/>
      <c r="P2321" s="22"/>
      <c r="Q2321" s="22"/>
    </row>
    <row r="2322" spans="7:17">
      <c r="G2322" s="124"/>
      <c r="L2322" s="22"/>
      <c r="O2322" s="22"/>
      <c r="P2322" s="22"/>
      <c r="Q2322" s="22"/>
    </row>
    <row r="2323" spans="7:17">
      <c r="G2323" s="124"/>
      <c r="L2323" s="22"/>
      <c r="O2323" s="22"/>
      <c r="P2323" s="22"/>
      <c r="Q2323" s="22"/>
    </row>
    <row r="2324" spans="7:17">
      <c r="G2324" s="124"/>
      <c r="L2324" s="22"/>
      <c r="O2324" s="22"/>
      <c r="P2324" s="22"/>
      <c r="Q2324" s="22"/>
    </row>
    <row r="2325" spans="7:17">
      <c r="G2325" s="124"/>
      <c r="L2325" s="22"/>
      <c r="O2325" s="22"/>
      <c r="P2325" s="22"/>
      <c r="Q2325" s="22"/>
    </row>
    <row r="2326" spans="7:17">
      <c r="G2326" s="124"/>
      <c r="L2326" s="22"/>
      <c r="O2326" s="22"/>
      <c r="P2326" s="22"/>
      <c r="Q2326" s="22"/>
    </row>
    <row r="2327" spans="7:17">
      <c r="G2327" s="124"/>
      <c r="L2327" s="22"/>
      <c r="O2327" s="22"/>
      <c r="P2327" s="22"/>
      <c r="Q2327" s="22"/>
    </row>
    <row r="2328" spans="7:17">
      <c r="G2328" s="124"/>
      <c r="L2328" s="22"/>
      <c r="O2328" s="22"/>
      <c r="P2328" s="22"/>
      <c r="Q2328" s="22"/>
    </row>
    <row r="2329" spans="7:17">
      <c r="G2329" s="124"/>
      <c r="L2329" s="22"/>
      <c r="O2329" s="22"/>
      <c r="P2329" s="22"/>
      <c r="Q2329" s="22"/>
    </row>
    <row r="2330" spans="7:17">
      <c r="G2330" s="124"/>
      <c r="L2330" s="22"/>
      <c r="O2330" s="22"/>
      <c r="P2330" s="22"/>
      <c r="Q2330" s="22"/>
    </row>
    <row r="2331" spans="7:17">
      <c r="G2331" s="124"/>
      <c r="L2331" s="22"/>
      <c r="O2331" s="22"/>
      <c r="P2331" s="22"/>
      <c r="Q2331" s="22"/>
    </row>
    <row r="2332" spans="7:17">
      <c r="G2332" s="124"/>
      <c r="L2332" s="22"/>
      <c r="O2332" s="22"/>
      <c r="P2332" s="22"/>
      <c r="Q2332" s="22"/>
    </row>
    <row r="2333" spans="7:17">
      <c r="G2333" s="124"/>
      <c r="L2333" s="22"/>
      <c r="O2333" s="22"/>
      <c r="P2333" s="22"/>
      <c r="Q2333" s="22"/>
    </row>
    <row r="2334" spans="7:17">
      <c r="G2334" s="124"/>
      <c r="L2334" s="22"/>
      <c r="O2334" s="22"/>
      <c r="P2334" s="22"/>
      <c r="Q2334" s="22"/>
    </row>
    <row r="2335" spans="7:17">
      <c r="G2335" s="124"/>
      <c r="L2335" s="22"/>
      <c r="O2335" s="22"/>
      <c r="P2335" s="22"/>
      <c r="Q2335" s="22"/>
    </row>
    <row r="2336" spans="7:17">
      <c r="G2336" s="124"/>
      <c r="L2336" s="22"/>
      <c r="O2336" s="22"/>
      <c r="P2336" s="22"/>
      <c r="Q2336" s="22"/>
    </row>
    <row r="2337" spans="7:17">
      <c r="G2337" s="124"/>
      <c r="L2337" s="22"/>
      <c r="O2337" s="22"/>
      <c r="P2337" s="22"/>
      <c r="Q2337" s="22"/>
    </row>
    <row r="2338" spans="7:17">
      <c r="G2338" s="124"/>
      <c r="L2338" s="22"/>
      <c r="O2338" s="22"/>
      <c r="P2338" s="22"/>
      <c r="Q2338" s="22"/>
    </row>
    <row r="2339" spans="7:17">
      <c r="G2339" s="124"/>
      <c r="L2339" s="22"/>
      <c r="O2339" s="22"/>
      <c r="P2339" s="22"/>
      <c r="Q2339" s="22"/>
    </row>
    <row r="2340" spans="7:17">
      <c r="G2340" s="124"/>
      <c r="L2340" s="22"/>
      <c r="O2340" s="22"/>
      <c r="P2340" s="22"/>
      <c r="Q2340" s="22"/>
    </row>
    <row r="2341" spans="7:17">
      <c r="G2341" s="124"/>
      <c r="L2341" s="22"/>
      <c r="O2341" s="22"/>
      <c r="P2341" s="22"/>
      <c r="Q2341" s="22"/>
    </row>
    <row r="2342" spans="7:17">
      <c r="G2342" s="124"/>
      <c r="L2342" s="22"/>
      <c r="O2342" s="22"/>
      <c r="P2342" s="22"/>
      <c r="Q2342" s="22"/>
    </row>
    <row r="2343" spans="7:17">
      <c r="G2343" s="124"/>
      <c r="L2343" s="22"/>
      <c r="O2343" s="22"/>
      <c r="P2343" s="22"/>
      <c r="Q2343" s="22"/>
    </row>
    <row r="2344" spans="7:17">
      <c r="G2344" s="124"/>
      <c r="L2344" s="22"/>
      <c r="O2344" s="22"/>
      <c r="P2344" s="22"/>
      <c r="Q2344" s="22"/>
    </row>
    <row r="2345" spans="7:17">
      <c r="G2345" s="124"/>
      <c r="L2345" s="22"/>
      <c r="O2345" s="22"/>
      <c r="P2345" s="22"/>
      <c r="Q2345" s="22"/>
    </row>
    <row r="2346" spans="7:17">
      <c r="G2346" s="124"/>
      <c r="L2346" s="22"/>
      <c r="O2346" s="22"/>
      <c r="P2346" s="22"/>
      <c r="Q2346" s="22"/>
    </row>
    <row r="2347" spans="7:17">
      <c r="G2347" s="124"/>
      <c r="L2347" s="22"/>
      <c r="O2347" s="22"/>
      <c r="P2347" s="22"/>
      <c r="Q2347" s="22"/>
    </row>
    <row r="2348" spans="7:17">
      <c r="G2348" s="124"/>
      <c r="L2348" s="22"/>
      <c r="O2348" s="22"/>
      <c r="P2348" s="22"/>
      <c r="Q2348" s="22"/>
    </row>
    <row r="2349" spans="7:17">
      <c r="G2349" s="124"/>
      <c r="L2349" s="22"/>
      <c r="O2349" s="22"/>
      <c r="P2349" s="22"/>
      <c r="Q2349" s="22"/>
    </row>
    <row r="2350" spans="7:17">
      <c r="G2350" s="124"/>
      <c r="L2350" s="22"/>
      <c r="O2350" s="22"/>
      <c r="P2350" s="22"/>
      <c r="Q2350" s="22"/>
    </row>
    <row r="2351" spans="7:17">
      <c r="G2351" s="124"/>
      <c r="L2351" s="22"/>
      <c r="O2351" s="22"/>
      <c r="P2351" s="22"/>
      <c r="Q2351" s="22"/>
    </row>
    <row r="2352" spans="7:17">
      <c r="G2352" s="124"/>
      <c r="L2352" s="22"/>
      <c r="O2352" s="22"/>
      <c r="P2352" s="22"/>
      <c r="Q2352" s="22"/>
    </row>
    <row r="2353" spans="7:17">
      <c r="G2353" s="124"/>
      <c r="L2353" s="22"/>
      <c r="O2353" s="22"/>
      <c r="P2353" s="22"/>
      <c r="Q2353" s="22"/>
    </row>
    <row r="2354" spans="7:17">
      <c r="G2354" s="124"/>
      <c r="L2354" s="22"/>
      <c r="O2354" s="22"/>
      <c r="P2354" s="22"/>
      <c r="Q2354" s="22"/>
    </row>
    <row r="2355" spans="7:17">
      <c r="G2355" s="124"/>
      <c r="L2355" s="22"/>
      <c r="O2355" s="22"/>
      <c r="P2355" s="22"/>
      <c r="Q2355" s="22"/>
    </row>
    <row r="2356" spans="7:17">
      <c r="G2356" s="124"/>
      <c r="L2356" s="22"/>
      <c r="O2356" s="22"/>
      <c r="P2356" s="22"/>
      <c r="Q2356" s="22"/>
    </row>
    <row r="2357" spans="7:17">
      <c r="G2357" s="124"/>
      <c r="L2357" s="22"/>
      <c r="O2357" s="22"/>
      <c r="P2357" s="22"/>
      <c r="Q2357" s="22"/>
    </row>
    <row r="2358" spans="7:17">
      <c r="G2358" s="124"/>
      <c r="L2358" s="22"/>
      <c r="O2358" s="22"/>
      <c r="P2358" s="22"/>
      <c r="Q2358" s="22"/>
    </row>
    <row r="2359" spans="7:17">
      <c r="G2359" s="124"/>
      <c r="L2359" s="22"/>
      <c r="O2359" s="22"/>
      <c r="P2359" s="22"/>
      <c r="Q2359" s="22"/>
    </row>
    <row r="2360" spans="7:17">
      <c r="G2360" s="124"/>
      <c r="L2360" s="22"/>
      <c r="O2360" s="22"/>
      <c r="P2360" s="22"/>
      <c r="Q2360" s="22"/>
    </row>
    <row r="2361" spans="7:17">
      <c r="G2361" s="124"/>
      <c r="L2361" s="22"/>
      <c r="O2361" s="22"/>
      <c r="P2361" s="22"/>
      <c r="Q2361" s="22"/>
    </row>
    <row r="2362" spans="7:17">
      <c r="G2362" s="124"/>
      <c r="L2362" s="22"/>
      <c r="O2362" s="22"/>
      <c r="P2362" s="22"/>
      <c r="Q2362" s="22"/>
    </row>
    <row r="2363" spans="7:17">
      <c r="G2363" s="124"/>
      <c r="L2363" s="22"/>
      <c r="O2363" s="22"/>
      <c r="P2363" s="22"/>
      <c r="Q2363" s="22"/>
    </row>
    <row r="2364" spans="7:17">
      <c r="G2364" s="124"/>
      <c r="L2364" s="22"/>
      <c r="O2364" s="22"/>
      <c r="P2364" s="22"/>
      <c r="Q2364" s="22"/>
    </row>
    <row r="2365" spans="7:17">
      <c r="G2365" s="124"/>
      <c r="L2365" s="22"/>
      <c r="O2365" s="22"/>
      <c r="P2365" s="22"/>
      <c r="Q2365" s="22"/>
    </row>
    <row r="2366" spans="7:17">
      <c r="G2366" s="124"/>
      <c r="L2366" s="22"/>
      <c r="O2366" s="22"/>
      <c r="P2366" s="22"/>
      <c r="Q2366" s="22"/>
    </row>
    <row r="2367" spans="7:17">
      <c r="G2367" s="124"/>
      <c r="L2367" s="22"/>
      <c r="O2367" s="22"/>
      <c r="P2367" s="22"/>
      <c r="Q2367" s="22"/>
    </row>
    <row r="2368" spans="7:17">
      <c r="G2368" s="124"/>
      <c r="L2368" s="22"/>
      <c r="O2368" s="22"/>
      <c r="P2368" s="22"/>
      <c r="Q2368" s="22"/>
    </row>
    <row r="2369" spans="7:17">
      <c r="G2369" s="124"/>
      <c r="L2369" s="22"/>
      <c r="O2369" s="22"/>
      <c r="P2369" s="22"/>
      <c r="Q2369" s="22"/>
    </row>
    <row r="2370" spans="7:17">
      <c r="G2370" s="124"/>
      <c r="L2370" s="22"/>
      <c r="O2370" s="22"/>
      <c r="P2370" s="22"/>
      <c r="Q2370" s="22"/>
    </row>
    <row r="2371" spans="7:17">
      <c r="G2371" s="124"/>
      <c r="L2371" s="22"/>
      <c r="O2371" s="22"/>
      <c r="P2371" s="22"/>
      <c r="Q2371" s="22"/>
    </row>
    <row r="2372" spans="7:17">
      <c r="G2372" s="124"/>
      <c r="L2372" s="22"/>
      <c r="O2372" s="22"/>
      <c r="P2372" s="22"/>
      <c r="Q2372" s="22"/>
    </row>
    <row r="2373" spans="7:17">
      <c r="G2373" s="124"/>
      <c r="L2373" s="22"/>
      <c r="O2373" s="22"/>
      <c r="P2373" s="22"/>
      <c r="Q2373" s="22"/>
    </row>
    <row r="2374" spans="7:17">
      <c r="G2374" s="124"/>
      <c r="L2374" s="22"/>
      <c r="O2374" s="22"/>
      <c r="P2374" s="22"/>
      <c r="Q2374" s="22"/>
    </row>
    <row r="2375" spans="7:17">
      <c r="G2375" s="124"/>
      <c r="L2375" s="22"/>
      <c r="O2375" s="22"/>
      <c r="P2375" s="22"/>
      <c r="Q2375" s="22"/>
    </row>
    <row r="2376" spans="7:17">
      <c r="G2376" s="124"/>
      <c r="L2376" s="22"/>
      <c r="O2376" s="22"/>
      <c r="P2376" s="22"/>
      <c r="Q2376" s="22"/>
    </row>
    <row r="2377" spans="7:17">
      <c r="G2377" s="124"/>
      <c r="L2377" s="22"/>
      <c r="O2377" s="22"/>
      <c r="P2377" s="22"/>
      <c r="Q2377" s="22"/>
    </row>
    <row r="2378" spans="7:17">
      <c r="G2378" s="124"/>
      <c r="L2378" s="22"/>
      <c r="O2378" s="22"/>
      <c r="P2378" s="22"/>
      <c r="Q2378" s="22"/>
    </row>
    <row r="2379" spans="7:17">
      <c r="G2379" s="124"/>
      <c r="L2379" s="22"/>
      <c r="O2379" s="22"/>
      <c r="P2379" s="22"/>
      <c r="Q2379" s="22"/>
    </row>
    <row r="2380" spans="7:17">
      <c r="G2380" s="124"/>
      <c r="L2380" s="22"/>
      <c r="O2380" s="22"/>
      <c r="P2380" s="22"/>
      <c r="Q2380" s="22"/>
    </row>
    <row r="2381" spans="7:17">
      <c r="G2381" s="124"/>
      <c r="L2381" s="22"/>
      <c r="O2381" s="22"/>
      <c r="P2381" s="22"/>
      <c r="Q2381" s="22"/>
    </row>
    <row r="2382" spans="7:17">
      <c r="G2382" s="124"/>
      <c r="L2382" s="22"/>
      <c r="O2382" s="22"/>
      <c r="P2382" s="22"/>
      <c r="Q2382" s="22"/>
    </row>
    <row r="2383" spans="7:17">
      <c r="G2383" s="124"/>
      <c r="L2383" s="22"/>
      <c r="O2383" s="22"/>
      <c r="P2383" s="22"/>
      <c r="Q2383" s="22"/>
    </row>
    <row r="2384" spans="7:17">
      <c r="G2384" s="124"/>
      <c r="L2384" s="22"/>
      <c r="O2384" s="22"/>
      <c r="P2384" s="22"/>
      <c r="Q2384" s="22"/>
    </row>
    <row r="2385" spans="7:17">
      <c r="G2385" s="124"/>
      <c r="L2385" s="22"/>
      <c r="O2385" s="22"/>
      <c r="P2385" s="22"/>
      <c r="Q2385" s="22"/>
    </row>
    <row r="2386" spans="7:17">
      <c r="G2386" s="124"/>
      <c r="L2386" s="22"/>
      <c r="O2386" s="22"/>
      <c r="P2386" s="22"/>
      <c r="Q2386" s="22"/>
    </row>
    <row r="2387" spans="7:17">
      <c r="G2387" s="124"/>
      <c r="L2387" s="22"/>
      <c r="O2387" s="22"/>
      <c r="P2387" s="22"/>
      <c r="Q2387" s="22"/>
    </row>
    <row r="2388" spans="7:17">
      <c r="G2388" s="124"/>
      <c r="L2388" s="22"/>
      <c r="O2388" s="22"/>
      <c r="P2388" s="22"/>
      <c r="Q2388" s="22"/>
    </row>
    <row r="2389" spans="7:17">
      <c r="G2389" s="124"/>
      <c r="L2389" s="22"/>
      <c r="O2389" s="22"/>
      <c r="P2389" s="22"/>
      <c r="Q2389" s="22"/>
    </row>
    <row r="2390" spans="7:17">
      <c r="G2390" s="124"/>
      <c r="L2390" s="22"/>
      <c r="O2390" s="22"/>
      <c r="P2390" s="22"/>
      <c r="Q2390" s="22"/>
    </row>
    <row r="2391" spans="7:17">
      <c r="G2391" s="124"/>
      <c r="L2391" s="22"/>
      <c r="O2391" s="22"/>
      <c r="P2391" s="22"/>
      <c r="Q2391" s="22"/>
    </row>
    <row r="2392" spans="7:17">
      <c r="G2392" s="124"/>
      <c r="L2392" s="22"/>
      <c r="O2392" s="22"/>
      <c r="P2392" s="22"/>
      <c r="Q2392" s="22"/>
    </row>
    <row r="2393" spans="7:17">
      <c r="G2393" s="124"/>
      <c r="L2393" s="22"/>
      <c r="O2393" s="22"/>
      <c r="P2393" s="22"/>
      <c r="Q2393" s="22"/>
    </row>
    <row r="2394" spans="7:17">
      <c r="G2394" s="124"/>
      <c r="L2394" s="22"/>
      <c r="O2394" s="22"/>
      <c r="P2394" s="22"/>
      <c r="Q2394" s="22"/>
    </row>
    <row r="2395" spans="7:17">
      <c r="G2395" s="124"/>
      <c r="L2395" s="22"/>
      <c r="O2395" s="22"/>
      <c r="P2395" s="22"/>
      <c r="Q2395" s="22"/>
    </row>
    <row r="2396" spans="7:17">
      <c r="G2396" s="124"/>
      <c r="L2396" s="22"/>
      <c r="O2396" s="22"/>
      <c r="P2396" s="22"/>
      <c r="Q2396" s="22"/>
    </row>
    <row r="2397" spans="7:17">
      <c r="G2397" s="124"/>
      <c r="L2397" s="22"/>
      <c r="O2397" s="22"/>
      <c r="P2397" s="22"/>
      <c r="Q2397" s="22"/>
    </row>
    <row r="2398" spans="7:17">
      <c r="G2398" s="124"/>
      <c r="L2398" s="22"/>
      <c r="O2398" s="22"/>
      <c r="P2398" s="22"/>
      <c r="Q2398" s="22"/>
    </row>
    <row r="2399" spans="7:17">
      <c r="G2399" s="124"/>
      <c r="L2399" s="22"/>
      <c r="O2399" s="22"/>
      <c r="P2399" s="22"/>
      <c r="Q2399" s="22"/>
    </row>
    <row r="2400" spans="7:17">
      <c r="G2400" s="124"/>
      <c r="L2400" s="22"/>
      <c r="O2400" s="22"/>
      <c r="P2400" s="22"/>
      <c r="Q2400" s="22"/>
    </row>
    <row r="2401" spans="7:17">
      <c r="G2401" s="124"/>
      <c r="L2401" s="22"/>
      <c r="O2401" s="22"/>
      <c r="P2401" s="22"/>
      <c r="Q2401" s="22"/>
    </row>
    <row r="2402" spans="7:17">
      <c r="G2402" s="124"/>
      <c r="L2402" s="22"/>
      <c r="O2402" s="22"/>
      <c r="P2402" s="22"/>
      <c r="Q2402" s="22"/>
    </row>
    <row r="2403" spans="7:17">
      <c r="G2403" s="124"/>
      <c r="L2403" s="22"/>
      <c r="O2403" s="22"/>
      <c r="P2403" s="22"/>
      <c r="Q2403" s="22"/>
    </row>
    <row r="2404" spans="7:17">
      <c r="G2404" s="124"/>
      <c r="L2404" s="22"/>
      <c r="O2404" s="22"/>
      <c r="P2404" s="22"/>
      <c r="Q2404" s="22"/>
    </row>
    <row r="2405" spans="7:17">
      <c r="G2405" s="124"/>
      <c r="L2405" s="22"/>
      <c r="O2405" s="22"/>
      <c r="P2405" s="22"/>
      <c r="Q2405" s="22"/>
    </row>
    <row r="2406" spans="7:17">
      <c r="G2406" s="124"/>
      <c r="L2406" s="22"/>
      <c r="O2406" s="22"/>
      <c r="P2406" s="22"/>
      <c r="Q2406" s="22"/>
    </row>
    <row r="2407" spans="7:17">
      <c r="G2407" s="124"/>
      <c r="L2407" s="22"/>
      <c r="O2407" s="22"/>
      <c r="P2407" s="22"/>
      <c r="Q2407" s="22"/>
    </row>
    <row r="2408" spans="7:17">
      <c r="G2408" s="124"/>
      <c r="L2408" s="22"/>
      <c r="O2408" s="22"/>
      <c r="P2408" s="22"/>
      <c r="Q2408" s="22"/>
    </row>
    <row r="2409" spans="7:17">
      <c r="G2409" s="124"/>
      <c r="L2409" s="22"/>
      <c r="O2409" s="22"/>
      <c r="P2409" s="22"/>
      <c r="Q2409" s="22"/>
    </row>
    <row r="2410" spans="7:17">
      <c r="G2410" s="124"/>
      <c r="L2410" s="22"/>
      <c r="O2410" s="22"/>
      <c r="P2410" s="22"/>
      <c r="Q2410" s="22"/>
    </row>
    <row r="2411" spans="7:17">
      <c r="G2411" s="124"/>
      <c r="L2411" s="22"/>
      <c r="O2411" s="22"/>
      <c r="P2411" s="22"/>
      <c r="Q2411" s="22"/>
    </row>
    <row r="2412" spans="7:17">
      <c r="G2412" s="124"/>
      <c r="L2412" s="22"/>
      <c r="O2412" s="22"/>
      <c r="P2412" s="22"/>
      <c r="Q2412" s="22"/>
    </row>
    <row r="2413" spans="7:17">
      <c r="L2413" s="22"/>
      <c r="O2413" s="22"/>
      <c r="P2413" s="22"/>
      <c r="Q2413" s="22"/>
    </row>
    <row r="2414" spans="7:17">
      <c r="L2414" s="22"/>
      <c r="O2414" s="22"/>
      <c r="P2414" s="22"/>
      <c r="Q2414" s="22"/>
    </row>
    <row r="2415" spans="7:17">
      <c r="L2415" s="22"/>
      <c r="O2415" s="22"/>
      <c r="P2415" s="22"/>
      <c r="Q2415" s="22"/>
    </row>
    <row r="2416" spans="7:17">
      <c r="L2416" s="22"/>
      <c r="O2416" s="22"/>
      <c r="P2416" s="22"/>
      <c r="Q2416" s="22"/>
    </row>
    <row r="2417" spans="12:17">
      <c r="L2417" s="22"/>
      <c r="O2417" s="22"/>
      <c r="P2417" s="22"/>
      <c r="Q2417" s="22"/>
    </row>
    <row r="2418" spans="12:17">
      <c r="L2418" s="22"/>
      <c r="O2418" s="22"/>
      <c r="P2418" s="22"/>
      <c r="Q2418" s="22"/>
    </row>
    <row r="2419" spans="12:17">
      <c r="L2419" s="22"/>
      <c r="O2419" s="22"/>
      <c r="P2419" s="22"/>
      <c r="Q2419" s="22"/>
    </row>
    <row r="2420" spans="12:17">
      <c r="L2420" s="22"/>
      <c r="O2420" s="22"/>
      <c r="P2420" s="22"/>
      <c r="Q2420" s="22"/>
    </row>
    <row r="2421" spans="12:17">
      <c r="L2421" s="22"/>
      <c r="O2421" s="22"/>
      <c r="P2421" s="22"/>
      <c r="Q2421" s="22"/>
    </row>
    <row r="2422" spans="12:17">
      <c r="L2422" s="22"/>
      <c r="O2422" s="22"/>
      <c r="P2422" s="22"/>
      <c r="Q2422" s="22"/>
    </row>
    <row r="2423" spans="12:17">
      <c r="L2423" s="22"/>
      <c r="O2423" s="22"/>
      <c r="P2423" s="22"/>
      <c r="Q2423" s="22"/>
    </row>
    <row r="2424" spans="12:17">
      <c r="L2424" s="22"/>
      <c r="O2424" s="22"/>
      <c r="P2424" s="22"/>
      <c r="Q2424" s="22"/>
    </row>
    <row r="2425" spans="12:17">
      <c r="L2425" s="22"/>
      <c r="O2425" s="22"/>
      <c r="P2425" s="22"/>
      <c r="Q2425" s="22"/>
    </row>
    <row r="2426" spans="12:17">
      <c r="L2426" s="22"/>
      <c r="O2426" s="22"/>
      <c r="P2426" s="22"/>
      <c r="Q2426" s="22"/>
    </row>
    <row r="2427" spans="12:17">
      <c r="L2427" s="22"/>
      <c r="O2427" s="22"/>
      <c r="P2427" s="22"/>
      <c r="Q2427" s="22"/>
    </row>
    <row r="2428" spans="12:17">
      <c r="L2428" s="22"/>
      <c r="O2428" s="22"/>
      <c r="P2428" s="22"/>
      <c r="Q2428" s="22"/>
    </row>
    <row r="2429" spans="12:17">
      <c r="L2429" s="22"/>
      <c r="O2429" s="22"/>
      <c r="P2429" s="22"/>
      <c r="Q2429" s="22"/>
    </row>
    <row r="2430" spans="12:17">
      <c r="L2430" s="22"/>
      <c r="O2430" s="22"/>
      <c r="P2430" s="22"/>
      <c r="Q2430" s="22"/>
    </row>
    <row r="2431" spans="12:17">
      <c r="L2431" s="22"/>
      <c r="O2431" s="22"/>
      <c r="P2431" s="22"/>
      <c r="Q2431" s="22"/>
    </row>
    <row r="2432" spans="12:17">
      <c r="L2432" s="22"/>
      <c r="O2432" s="22"/>
      <c r="P2432" s="22"/>
      <c r="Q2432" s="22"/>
    </row>
    <row r="2433" spans="12:17">
      <c r="L2433" s="22"/>
      <c r="O2433" s="22"/>
      <c r="P2433" s="22"/>
      <c r="Q2433" s="22"/>
    </row>
    <row r="2434" spans="12:17">
      <c r="L2434" s="22"/>
      <c r="O2434" s="22"/>
      <c r="P2434" s="22"/>
      <c r="Q2434" s="22"/>
    </row>
    <row r="2435" spans="12:17">
      <c r="L2435" s="22"/>
      <c r="O2435" s="22"/>
      <c r="P2435" s="22"/>
      <c r="Q2435" s="22"/>
    </row>
    <row r="2436" spans="12:17">
      <c r="L2436" s="22"/>
      <c r="O2436" s="22"/>
      <c r="P2436" s="22"/>
      <c r="Q2436" s="22"/>
    </row>
    <row r="2437" spans="12:17">
      <c r="L2437" s="22"/>
      <c r="O2437" s="22"/>
      <c r="P2437" s="22"/>
      <c r="Q2437" s="22"/>
    </row>
    <row r="2438" spans="12:17">
      <c r="L2438" s="22"/>
      <c r="O2438" s="22"/>
      <c r="P2438" s="22"/>
      <c r="Q2438" s="22"/>
    </row>
    <row r="2439" spans="12:17">
      <c r="L2439" s="22"/>
      <c r="O2439" s="22"/>
      <c r="P2439" s="22"/>
      <c r="Q2439" s="22"/>
    </row>
    <row r="2440" spans="12:17">
      <c r="L2440" s="22"/>
      <c r="O2440" s="22"/>
      <c r="P2440" s="22"/>
      <c r="Q2440" s="22"/>
    </row>
    <row r="2441" spans="12:17">
      <c r="L2441" s="22"/>
      <c r="O2441" s="22"/>
      <c r="P2441" s="22"/>
      <c r="Q2441" s="22"/>
    </row>
    <row r="2442" spans="12:17">
      <c r="L2442" s="22"/>
      <c r="O2442" s="22"/>
      <c r="P2442" s="22"/>
      <c r="Q2442" s="22"/>
    </row>
    <row r="2443" spans="12:17">
      <c r="L2443" s="22"/>
      <c r="O2443" s="22"/>
      <c r="P2443" s="22"/>
      <c r="Q2443" s="22"/>
    </row>
    <row r="2444" spans="12:17">
      <c r="L2444" s="22"/>
      <c r="O2444" s="22"/>
      <c r="P2444" s="22"/>
      <c r="Q2444" s="22"/>
    </row>
    <row r="2445" spans="12:17">
      <c r="L2445" s="22"/>
      <c r="O2445" s="22"/>
      <c r="P2445" s="22"/>
      <c r="Q2445" s="22"/>
    </row>
    <row r="2446" spans="12:17">
      <c r="L2446" s="22"/>
      <c r="O2446" s="22"/>
      <c r="P2446" s="22"/>
      <c r="Q2446" s="22"/>
    </row>
    <row r="2447" spans="12:17">
      <c r="L2447" s="22"/>
      <c r="O2447" s="22"/>
      <c r="P2447" s="22"/>
      <c r="Q2447" s="22"/>
    </row>
    <row r="2448" spans="12:17">
      <c r="L2448" s="22"/>
      <c r="O2448" s="22"/>
      <c r="P2448" s="22"/>
      <c r="Q2448" s="22"/>
    </row>
    <row r="2449" spans="12:17">
      <c r="L2449" s="22"/>
      <c r="O2449" s="22"/>
      <c r="P2449" s="22"/>
      <c r="Q2449" s="22"/>
    </row>
    <row r="2450" spans="12:17">
      <c r="L2450" s="22"/>
      <c r="O2450" s="22"/>
      <c r="P2450" s="22"/>
      <c r="Q2450" s="22"/>
    </row>
    <row r="2451" spans="12:17">
      <c r="L2451" s="22"/>
      <c r="O2451" s="22"/>
      <c r="P2451" s="22"/>
      <c r="Q2451" s="22"/>
    </row>
    <row r="2452" spans="12:17">
      <c r="L2452" s="22"/>
      <c r="O2452" s="22"/>
      <c r="P2452" s="22"/>
      <c r="Q2452" s="22"/>
    </row>
    <row r="2453" spans="12:17">
      <c r="L2453" s="22"/>
      <c r="O2453" s="22"/>
      <c r="P2453" s="22"/>
      <c r="Q2453" s="22"/>
    </row>
    <row r="2454" spans="12:17">
      <c r="L2454" s="22"/>
      <c r="O2454" s="22"/>
      <c r="P2454" s="22"/>
      <c r="Q2454" s="22"/>
    </row>
    <row r="2455" spans="12:17">
      <c r="L2455" s="22"/>
      <c r="O2455" s="22"/>
      <c r="P2455" s="22"/>
      <c r="Q2455" s="22"/>
    </row>
    <row r="2456" spans="12:17">
      <c r="L2456" s="22"/>
      <c r="O2456" s="22"/>
      <c r="P2456" s="22"/>
      <c r="Q2456" s="22"/>
    </row>
    <row r="2457" spans="12:17">
      <c r="L2457" s="22"/>
      <c r="O2457" s="22"/>
      <c r="P2457" s="22"/>
      <c r="Q2457" s="22"/>
    </row>
    <row r="2458" spans="12:17">
      <c r="L2458" s="22"/>
      <c r="O2458" s="22"/>
      <c r="P2458" s="22"/>
      <c r="Q2458" s="22"/>
    </row>
    <row r="2459" spans="12:17">
      <c r="L2459" s="22"/>
      <c r="O2459" s="22"/>
      <c r="P2459" s="22"/>
      <c r="Q2459" s="22"/>
    </row>
    <row r="2460" spans="12:17">
      <c r="L2460" s="22"/>
      <c r="O2460" s="22"/>
      <c r="P2460" s="22"/>
      <c r="Q2460" s="22"/>
    </row>
    <row r="2461" spans="12:17">
      <c r="L2461" s="22"/>
      <c r="O2461" s="22"/>
      <c r="P2461" s="22"/>
      <c r="Q2461" s="22"/>
    </row>
    <row r="2462" spans="12:17">
      <c r="L2462" s="22"/>
      <c r="O2462" s="22"/>
      <c r="P2462" s="22"/>
      <c r="Q2462" s="22"/>
    </row>
    <row r="2463" spans="12:17">
      <c r="L2463" s="22"/>
      <c r="O2463" s="22"/>
      <c r="P2463" s="22"/>
      <c r="Q2463" s="22"/>
    </row>
    <row r="2464" spans="12:17">
      <c r="L2464" s="22"/>
      <c r="O2464" s="22"/>
      <c r="P2464" s="22"/>
      <c r="Q2464" s="22"/>
    </row>
    <row r="2465" spans="12:17">
      <c r="L2465" s="22"/>
      <c r="O2465" s="22"/>
      <c r="P2465" s="22"/>
      <c r="Q2465" s="22"/>
    </row>
    <row r="2466" spans="12:17">
      <c r="L2466" s="22"/>
      <c r="O2466" s="22"/>
      <c r="P2466" s="22"/>
      <c r="Q2466" s="22"/>
    </row>
    <row r="2467" spans="12:17">
      <c r="L2467" s="22"/>
      <c r="O2467" s="22"/>
      <c r="P2467" s="22"/>
      <c r="Q2467" s="22"/>
    </row>
    <row r="2468" spans="12:17">
      <c r="L2468" s="22"/>
      <c r="O2468" s="22"/>
      <c r="P2468" s="22"/>
      <c r="Q2468" s="22"/>
    </row>
    <row r="2469" spans="12:17">
      <c r="L2469" s="22"/>
      <c r="O2469" s="22"/>
      <c r="P2469" s="22"/>
      <c r="Q2469" s="22"/>
    </row>
    <row r="2470" spans="12:17">
      <c r="L2470" s="22"/>
      <c r="O2470" s="22"/>
      <c r="P2470" s="22"/>
      <c r="Q2470" s="22"/>
    </row>
    <row r="2471" spans="12:17">
      <c r="L2471" s="22"/>
      <c r="O2471" s="22"/>
      <c r="P2471" s="22"/>
      <c r="Q2471" s="22"/>
    </row>
    <row r="2472" spans="12:17">
      <c r="L2472" s="22"/>
      <c r="O2472" s="22"/>
      <c r="P2472" s="22"/>
      <c r="Q2472" s="22"/>
    </row>
    <row r="2473" spans="12:17">
      <c r="L2473" s="22"/>
      <c r="O2473" s="22"/>
      <c r="P2473" s="22"/>
      <c r="Q2473" s="22"/>
    </row>
    <row r="2474" spans="12:17">
      <c r="L2474" s="22"/>
      <c r="O2474" s="22"/>
      <c r="P2474" s="22"/>
      <c r="Q2474" s="22"/>
    </row>
    <row r="2475" spans="12:17">
      <c r="L2475" s="22"/>
      <c r="O2475" s="22"/>
      <c r="P2475" s="22"/>
      <c r="Q2475" s="22"/>
    </row>
    <row r="2476" spans="12:17">
      <c r="L2476" s="22"/>
      <c r="O2476" s="22"/>
      <c r="P2476" s="22"/>
      <c r="Q2476" s="22"/>
    </row>
    <row r="2477" spans="12:17">
      <c r="L2477" s="22"/>
      <c r="O2477" s="22"/>
      <c r="P2477" s="22"/>
      <c r="Q2477" s="22"/>
    </row>
    <row r="2478" spans="12:17">
      <c r="L2478" s="22"/>
      <c r="O2478" s="22"/>
      <c r="P2478" s="22"/>
      <c r="Q2478" s="22"/>
    </row>
    <row r="2479" spans="12:17">
      <c r="L2479" s="22"/>
      <c r="O2479" s="22"/>
      <c r="P2479" s="22"/>
      <c r="Q2479" s="22"/>
    </row>
    <row r="2480" spans="12:17">
      <c r="L2480" s="22"/>
      <c r="O2480" s="22"/>
      <c r="P2480" s="22"/>
      <c r="Q2480" s="22"/>
    </row>
    <row r="2481" spans="12:17">
      <c r="L2481" s="22"/>
      <c r="O2481" s="22"/>
      <c r="P2481" s="22"/>
      <c r="Q2481" s="22"/>
    </row>
    <row r="2482" spans="12:17">
      <c r="L2482" s="22"/>
      <c r="O2482" s="22"/>
      <c r="P2482" s="22"/>
      <c r="Q2482" s="22"/>
    </row>
    <row r="2483" spans="12:17">
      <c r="L2483" s="22"/>
      <c r="O2483" s="22"/>
      <c r="P2483" s="22"/>
      <c r="Q2483" s="22"/>
    </row>
    <row r="2484" spans="12:17">
      <c r="L2484" s="22"/>
      <c r="O2484" s="22"/>
      <c r="P2484" s="22"/>
      <c r="Q2484" s="22"/>
    </row>
    <row r="2485" spans="12:17">
      <c r="L2485" s="22"/>
      <c r="O2485" s="22"/>
      <c r="P2485" s="22"/>
      <c r="Q2485" s="22"/>
    </row>
    <row r="2486" spans="12:17">
      <c r="L2486" s="22"/>
      <c r="O2486" s="22"/>
      <c r="P2486" s="22"/>
      <c r="Q2486" s="22"/>
    </row>
    <row r="2487" spans="12:17">
      <c r="L2487" s="22"/>
      <c r="O2487" s="22"/>
      <c r="P2487" s="22"/>
      <c r="Q2487" s="22"/>
    </row>
    <row r="2488" spans="12:17">
      <c r="L2488" s="22"/>
      <c r="O2488" s="22"/>
      <c r="P2488" s="22"/>
      <c r="Q2488" s="22"/>
    </row>
    <row r="2489" spans="12:17">
      <c r="L2489" s="22"/>
      <c r="O2489" s="22"/>
      <c r="P2489" s="22"/>
      <c r="Q2489" s="22"/>
    </row>
    <row r="2490" spans="12:17">
      <c r="L2490" s="22"/>
      <c r="O2490" s="22"/>
      <c r="P2490" s="22"/>
      <c r="Q2490" s="22"/>
    </row>
    <row r="2491" spans="12:17">
      <c r="L2491" s="22"/>
      <c r="O2491" s="22"/>
      <c r="P2491" s="22"/>
      <c r="Q2491" s="22"/>
    </row>
    <row r="2492" spans="12:17">
      <c r="L2492" s="22"/>
      <c r="O2492" s="22"/>
      <c r="P2492" s="22"/>
      <c r="Q2492" s="22"/>
    </row>
    <row r="2493" spans="12:17">
      <c r="L2493" s="22"/>
      <c r="O2493" s="22"/>
      <c r="P2493" s="22"/>
      <c r="Q2493" s="22"/>
    </row>
    <row r="2494" spans="12:17">
      <c r="L2494" s="22"/>
      <c r="O2494" s="22"/>
      <c r="P2494" s="22"/>
      <c r="Q2494" s="22"/>
    </row>
    <row r="2495" spans="12:17">
      <c r="L2495" s="22"/>
      <c r="O2495" s="22"/>
      <c r="P2495" s="22"/>
      <c r="Q2495" s="22"/>
    </row>
    <row r="2496" spans="12:17">
      <c r="L2496" s="22"/>
      <c r="O2496" s="22"/>
      <c r="P2496" s="22"/>
      <c r="Q2496" s="22"/>
    </row>
    <row r="2497" spans="12:17">
      <c r="L2497" s="22"/>
      <c r="O2497" s="22"/>
      <c r="P2497" s="22"/>
      <c r="Q2497" s="22"/>
    </row>
    <row r="2498" spans="12:17">
      <c r="L2498" s="22"/>
      <c r="O2498" s="22"/>
      <c r="P2498" s="22"/>
      <c r="Q2498" s="22"/>
    </row>
    <row r="2499" spans="12:17">
      <c r="L2499" s="22"/>
      <c r="O2499" s="22"/>
      <c r="P2499" s="22"/>
      <c r="Q2499" s="22"/>
    </row>
    <row r="2500" spans="12:17">
      <c r="L2500" s="22"/>
      <c r="O2500" s="22"/>
      <c r="P2500" s="22"/>
      <c r="Q2500" s="22"/>
    </row>
    <row r="2501" spans="12:17">
      <c r="L2501" s="22"/>
      <c r="O2501" s="22"/>
      <c r="P2501" s="22"/>
      <c r="Q2501" s="22"/>
    </row>
    <row r="2502" spans="12:17">
      <c r="L2502" s="22"/>
      <c r="O2502" s="22"/>
      <c r="P2502" s="22"/>
      <c r="Q2502" s="22"/>
    </row>
    <row r="2503" spans="12:17">
      <c r="L2503" s="22"/>
      <c r="O2503" s="22"/>
      <c r="P2503" s="22"/>
      <c r="Q2503" s="22"/>
    </row>
    <row r="2504" spans="12:17">
      <c r="L2504" s="22"/>
      <c r="O2504" s="22"/>
      <c r="P2504" s="22"/>
      <c r="Q2504" s="22"/>
    </row>
    <row r="2505" spans="12:17">
      <c r="L2505" s="22"/>
      <c r="O2505" s="22"/>
      <c r="P2505" s="22"/>
      <c r="Q2505" s="22"/>
    </row>
    <row r="2506" spans="12:17">
      <c r="L2506" s="22"/>
      <c r="O2506" s="22"/>
      <c r="P2506" s="22"/>
      <c r="Q2506" s="22"/>
    </row>
    <row r="2507" spans="12:17">
      <c r="L2507" s="22"/>
      <c r="O2507" s="22"/>
      <c r="P2507" s="22"/>
      <c r="Q2507" s="22"/>
    </row>
    <row r="2508" spans="12:17">
      <c r="L2508" s="22"/>
      <c r="O2508" s="22"/>
      <c r="P2508" s="22"/>
      <c r="Q2508" s="22"/>
    </row>
    <row r="2509" spans="12:17">
      <c r="L2509" s="22"/>
      <c r="O2509" s="22"/>
      <c r="P2509" s="22"/>
      <c r="Q2509" s="22"/>
    </row>
    <row r="2510" spans="12:17">
      <c r="L2510" s="22"/>
      <c r="O2510" s="22"/>
      <c r="P2510" s="22"/>
      <c r="Q2510" s="22"/>
    </row>
    <row r="2511" spans="12:17">
      <c r="L2511" s="22"/>
      <c r="O2511" s="22"/>
      <c r="P2511" s="22"/>
      <c r="Q2511" s="22"/>
    </row>
    <row r="2512" spans="12:17">
      <c r="L2512" s="22"/>
      <c r="O2512" s="22"/>
      <c r="P2512" s="22"/>
      <c r="Q2512" s="22"/>
    </row>
    <row r="2513" spans="12:17">
      <c r="L2513" s="22"/>
      <c r="O2513" s="22"/>
      <c r="P2513" s="22"/>
      <c r="Q2513" s="22"/>
    </row>
    <row r="2514" spans="12:17">
      <c r="L2514" s="22"/>
      <c r="O2514" s="22"/>
      <c r="P2514" s="22"/>
      <c r="Q2514" s="22"/>
    </row>
    <row r="2515" spans="12:17">
      <c r="L2515" s="22"/>
      <c r="O2515" s="22"/>
      <c r="P2515" s="22"/>
      <c r="Q2515" s="22"/>
    </row>
    <row r="2516" spans="12:17">
      <c r="L2516" s="22"/>
      <c r="O2516" s="22"/>
      <c r="P2516" s="22"/>
      <c r="Q2516" s="22"/>
    </row>
    <row r="2517" spans="12:17">
      <c r="L2517" s="22"/>
      <c r="O2517" s="22"/>
      <c r="P2517" s="22"/>
      <c r="Q2517" s="22"/>
    </row>
    <row r="2518" spans="12:17">
      <c r="L2518" s="22"/>
      <c r="O2518" s="22"/>
      <c r="P2518" s="22"/>
      <c r="Q2518" s="22"/>
    </row>
    <row r="2519" spans="12:17">
      <c r="L2519" s="22"/>
      <c r="O2519" s="22"/>
      <c r="P2519" s="22"/>
      <c r="Q2519" s="22"/>
    </row>
    <row r="2520" spans="12:17">
      <c r="L2520" s="22"/>
      <c r="O2520" s="22"/>
      <c r="P2520" s="22"/>
      <c r="Q2520" s="22"/>
    </row>
    <row r="2521" spans="12:17">
      <c r="L2521" s="22"/>
      <c r="O2521" s="22"/>
      <c r="P2521" s="22"/>
      <c r="Q2521" s="22"/>
    </row>
    <row r="2522" spans="12:17">
      <c r="L2522" s="22"/>
      <c r="O2522" s="22"/>
      <c r="P2522" s="22"/>
      <c r="Q2522" s="22"/>
    </row>
    <row r="2523" spans="12:17">
      <c r="L2523" s="22"/>
      <c r="O2523" s="22"/>
      <c r="P2523" s="22"/>
      <c r="Q2523" s="22"/>
    </row>
    <row r="2524" spans="12:17">
      <c r="L2524" s="22"/>
      <c r="O2524" s="22"/>
      <c r="P2524" s="22"/>
      <c r="Q2524" s="22"/>
    </row>
    <row r="2525" spans="12:17">
      <c r="L2525" s="22"/>
      <c r="O2525" s="22"/>
      <c r="P2525" s="22"/>
      <c r="Q2525" s="22"/>
    </row>
    <row r="2526" spans="12:17">
      <c r="L2526" s="22"/>
      <c r="O2526" s="22"/>
      <c r="P2526" s="22"/>
      <c r="Q2526" s="22"/>
    </row>
    <row r="2527" spans="12:17">
      <c r="L2527" s="22"/>
      <c r="O2527" s="22"/>
      <c r="P2527" s="22"/>
      <c r="Q2527" s="22"/>
    </row>
    <row r="2528" spans="12:17">
      <c r="L2528" s="22"/>
      <c r="O2528" s="22"/>
      <c r="P2528" s="22"/>
      <c r="Q2528" s="22"/>
    </row>
    <row r="2529" spans="12:17">
      <c r="L2529" s="22"/>
      <c r="O2529" s="22"/>
      <c r="P2529" s="22"/>
      <c r="Q2529" s="22"/>
    </row>
    <row r="2530" spans="12:17">
      <c r="L2530" s="22"/>
      <c r="O2530" s="22"/>
      <c r="P2530" s="22"/>
      <c r="Q2530" s="22"/>
    </row>
    <row r="2531" spans="12:17">
      <c r="L2531" s="22"/>
      <c r="O2531" s="22"/>
      <c r="P2531" s="22"/>
      <c r="Q2531" s="22"/>
    </row>
    <row r="2532" spans="12:17">
      <c r="L2532" s="22"/>
      <c r="O2532" s="22"/>
      <c r="P2532" s="22"/>
      <c r="Q2532" s="22"/>
    </row>
    <row r="2533" spans="12:17">
      <c r="L2533" s="22"/>
      <c r="O2533" s="22"/>
      <c r="P2533" s="22"/>
      <c r="Q2533" s="22"/>
    </row>
    <row r="2534" spans="12:17">
      <c r="L2534" s="22"/>
      <c r="O2534" s="22"/>
      <c r="P2534" s="22"/>
      <c r="Q2534" s="22"/>
    </row>
    <row r="2535" spans="12:17">
      <c r="L2535" s="22"/>
      <c r="O2535" s="22"/>
      <c r="P2535" s="22"/>
      <c r="Q2535" s="22"/>
    </row>
    <row r="2536" spans="12:17">
      <c r="L2536" s="22"/>
      <c r="O2536" s="22"/>
      <c r="P2536" s="22"/>
      <c r="Q2536" s="22"/>
    </row>
    <row r="2537" spans="12:17">
      <c r="L2537" s="22"/>
      <c r="O2537" s="22"/>
      <c r="P2537" s="22"/>
      <c r="Q2537" s="22"/>
    </row>
    <row r="2538" spans="12:17">
      <c r="L2538" s="22"/>
      <c r="O2538" s="22"/>
      <c r="P2538" s="22"/>
      <c r="Q2538" s="22"/>
    </row>
    <row r="2539" spans="12:17">
      <c r="L2539" s="22"/>
      <c r="O2539" s="22"/>
      <c r="P2539" s="22"/>
      <c r="Q2539" s="22"/>
    </row>
    <row r="2540" spans="12:17">
      <c r="L2540" s="22"/>
      <c r="O2540" s="22"/>
      <c r="P2540" s="22"/>
      <c r="Q2540" s="22"/>
    </row>
    <row r="2541" spans="12:17">
      <c r="L2541" s="22"/>
      <c r="O2541" s="22"/>
      <c r="P2541" s="22"/>
      <c r="Q2541" s="22"/>
    </row>
    <row r="2542" spans="12:17">
      <c r="L2542" s="22"/>
      <c r="O2542" s="22"/>
      <c r="P2542" s="22"/>
      <c r="Q2542" s="22"/>
    </row>
    <row r="2543" spans="12:17">
      <c r="L2543" s="22"/>
      <c r="O2543" s="22"/>
      <c r="P2543" s="22"/>
      <c r="Q2543" s="22"/>
    </row>
    <row r="2544" spans="12:17">
      <c r="L2544" s="22"/>
      <c r="O2544" s="22"/>
      <c r="P2544" s="22"/>
      <c r="Q2544" s="22"/>
    </row>
    <row r="2545" spans="12:17">
      <c r="L2545" s="22"/>
      <c r="O2545" s="22"/>
      <c r="P2545" s="22"/>
      <c r="Q2545" s="22"/>
    </row>
    <row r="2546" spans="12:17">
      <c r="L2546" s="22"/>
      <c r="O2546" s="22"/>
      <c r="P2546" s="22"/>
      <c r="Q2546" s="22"/>
    </row>
    <row r="2547" spans="12:17">
      <c r="L2547" s="22"/>
      <c r="O2547" s="22"/>
      <c r="P2547" s="22"/>
      <c r="Q2547" s="22"/>
    </row>
    <row r="2548" spans="12:17">
      <c r="L2548" s="22"/>
      <c r="O2548" s="22"/>
      <c r="P2548" s="22"/>
      <c r="Q2548" s="22"/>
    </row>
    <row r="2549" spans="12:17">
      <c r="L2549" s="22"/>
      <c r="O2549" s="22"/>
      <c r="P2549" s="22"/>
      <c r="Q2549" s="22"/>
    </row>
    <row r="2550" spans="12:17">
      <c r="L2550" s="22"/>
      <c r="O2550" s="22"/>
      <c r="P2550" s="22"/>
      <c r="Q2550" s="22"/>
    </row>
    <row r="2551" spans="12:17">
      <c r="L2551" s="22"/>
      <c r="O2551" s="22"/>
      <c r="P2551" s="22"/>
      <c r="Q2551" s="22"/>
    </row>
    <row r="2552" spans="12:17">
      <c r="L2552" s="22"/>
      <c r="O2552" s="22"/>
      <c r="P2552" s="22"/>
      <c r="Q2552" s="22"/>
    </row>
    <row r="2553" spans="12:17">
      <c r="L2553" s="22"/>
      <c r="O2553" s="22"/>
      <c r="P2553" s="22"/>
      <c r="Q2553" s="22"/>
    </row>
    <row r="2554" spans="12:17">
      <c r="L2554" s="22"/>
      <c r="O2554" s="22"/>
      <c r="P2554" s="22"/>
      <c r="Q2554" s="22"/>
    </row>
    <row r="2555" spans="12:17">
      <c r="L2555" s="22"/>
      <c r="O2555" s="22"/>
      <c r="P2555" s="22"/>
      <c r="Q2555" s="22"/>
    </row>
    <row r="2556" spans="12:17">
      <c r="L2556" s="22"/>
      <c r="O2556" s="22"/>
      <c r="P2556" s="22"/>
      <c r="Q2556" s="22"/>
    </row>
    <row r="2557" spans="12:17">
      <c r="L2557" s="22"/>
      <c r="O2557" s="22"/>
      <c r="P2557" s="22"/>
      <c r="Q2557" s="22"/>
    </row>
    <row r="2558" spans="12:17">
      <c r="L2558" s="22"/>
      <c r="O2558" s="22"/>
      <c r="P2558" s="22"/>
      <c r="Q2558" s="22"/>
    </row>
    <row r="2559" spans="12:17">
      <c r="L2559" s="22"/>
      <c r="O2559" s="22"/>
      <c r="P2559" s="22"/>
      <c r="Q2559" s="22"/>
    </row>
    <row r="2560" spans="12:17">
      <c r="L2560" s="22"/>
      <c r="O2560" s="22"/>
      <c r="P2560" s="22"/>
      <c r="Q2560" s="22"/>
    </row>
    <row r="2561" spans="12:17">
      <c r="L2561" s="22"/>
      <c r="O2561" s="22"/>
      <c r="P2561" s="22"/>
      <c r="Q2561" s="22"/>
    </row>
    <row r="2562" spans="12:17">
      <c r="L2562" s="22"/>
      <c r="O2562" s="22"/>
      <c r="P2562" s="22"/>
      <c r="Q2562" s="22"/>
    </row>
    <row r="2563" spans="12:17">
      <c r="L2563" s="22"/>
      <c r="O2563" s="22"/>
      <c r="P2563" s="22"/>
      <c r="Q2563" s="22"/>
    </row>
    <row r="2564" spans="12:17">
      <c r="L2564" s="22"/>
      <c r="O2564" s="22"/>
      <c r="P2564" s="22"/>
      <c r="Q2564" s="22"/>
    </row>
    <row r="2565" spans="12:17">
      <c r="L2565" s="22"/>
      <c r="O2565" s="22"/>
      <c r="P2565" s="22"/>
      <c r="Q2565" s="22"/>
    </row>
    <row r="2566" spans="12:17">
      <c r="L2566" s="22"/>
      <c r="O2566" s="22"/>
      <c r="P2566" s="22"/>
      <c r="Q2566" s="22"/>
    </row>
    <row r="2567" spans="12:17">
      <c r="L2567" s="22"/>
      <c r="O2567" s="22"/>
      <c r="P2567" s="22"/>
      <c r="Q2567" s="22"/>
    </row>
    <row r="2568" spans="12:17">
      <c r="L2568" s="22"/>
      <c r="O2568" s="22"/>
      <c r="P2568" s="22"/>
      <c r="Q2568" s="22"/>
    </row>
    <row r="2569" spans="12:17">
      <c r="L2569" s="22"/>
      <c r="O2569" s="22"/>
      <c r="P2569" s="22"/>
      <c r="Q2569" s="22"/>
    </row>
    <row r="2570" spans="12:17">
      <c r="L2570" s="22"/>
      <c r="O2570" s="22"/>
      <c r="P2570" s="22"/>
      <c r="Q2570" s="22"/>
    </row>
    <row r="2571" spans="12:17">
      <c r="L2571" s="22"/>
      <c r="O2571" s="22"/>
      <c r="P2571" s="22"/>
      <c r="Q2571" s="22"/>
    </row>
    <row r="2572" spans="12:17">
      <c r="L2572" s="22"/>
      <c r="O2572" s="22"/>
      <c r="P2572" s="22"/>
      <c r="Q2572" s="22"/>
    </row>
    <row r="2573" spans="12:17">
      <c r="L2573" s="22"/>
      <c r="O2573" s="22"/>
      <c r="P2573" s="22"/>
      <c r="Q2573" s="22"/>
    </row>
    <row r="2574" spans="12:17">
      <c r="L2574" s="22"/>
      <c r="O2574" s="22"/>
      <c r="P2574" s="22"/>
      <c r="Q2574" s="22"/>
    </row>
    <row r="2575" spans="12:17">
      <c r="L2575" s="22"/>
      <c r="O2575" s="22"/>
      <c r="P2575" s="22"/>
      <c r="Q2575" s="22"/>
    </row>
    <row r="2576" spans="12:17">
      <c r="L2576" s="22"/>
      <c r="O2576" s="22"/>
      <c r="P2576" s="22"/>
      <c r="Q2576" s="22"/>
    </row>
    <row r="2577" spans="12:17">
      <c r="L2577" s="22"/>
      <c r="O2577" s="22"/>
      <c r="P2577" s="22"/>
      <c r="Q2577" s="22"/>
    </row>
    <row r="2578" spans="12:17">
      <c r="L2578" s="22"/>
      <c r="O2578" s="22"/>
      <c r="P2578" s="22"/>
      <c r="Q2578" s="22"/>
    </row>
    <row r="2579" spans="12:17">
      <c r="L2579" s="22"/>
      <c r="O2579" s="22"/>
      <c r="P2579" s="22"/>
      <c r="Q2579" s="22"/>
    </row>
    <row r="2580" spans="12:17">
      <c r="L2580" s="22"/>
      <c r="O2580" s="22"/>
      <c r="P2580" s="22"/>
      <c r="Q2580" s="22"/>
    </row>
    <row r="2581" spans="12:17">
      <c r="L2581" s="22"/>
      <c r="O2581" s="22"/>
      <c r="P2581" s="22"/>
      <c r="Q2581" s="22"/>
    </row>
    <row r="2582" spans="12:17">
      <c r="L2582" s="22"/>
      <c r="O2582" s="22"/>
      <c r="P2582" s="22"/>
      <c r="Q2582" s="22"/>
    </row>
    <row r="2583" spans="12:17">
      <c r="L2583" s="22"/>
      <c r="O2583" s="22"/>
      <c r="P2583" s="22"/>
      <c r="Q2583" s="22"/>
    </row>
    <row r="2584" spans="12:17">
      <c r="L2584" s="22"/>
      <c r="O2584" s="22"/>
      <c r="P2584" s="22"/>
      <c r="Q2584" s="22"/>
    </row>
    <row r="2585" spans="12:17">
      <c r="L2585" s="22"/>
      <c r="O2585" s="22"/>
      <c r="P2585" s="22"/>
      <c r="Q2585" s="22"/>
    </row>
    <row r="2586" spans="12:17">
      <c r="L2586" s="22"/>
      <c r="O2586" s="22"/>
      <c r="P2586" s="22"/>
      <c r="Q2586" s="22"/>
    </row>
    <row r="2587" spans="12:17">
      <c r="L2587" s="22"/>
      <c r="O2587" s="22"/>
      <c r="P2587" s="22"/>
      <c r="Q2587" s="22"/>
    </row>
    <row r="2588" spans="12:17">
      <c r="L2588" s="22"/>
      <c r="O2588" s="22"/>
      <c r="P2588" s="22"/>
      <c r="Q2588" s="22"/>
    </row>
    <row r="2589" spans="12:17">
      <c r="L2589" s="22"/>
      <c r="O2589" s="22"/>
      <c r="P2589" s="22"/>
      <c r="Q2589" s="22"/>
    </row>
    <row r="2590" spans="12:17">
      <c r="L2590" s="22"/>
      <c r="O2590" s="22"/>
      <c r="P2590" s="22"/>
      <c r="Q2590" s="22"/>
    </row>
    <row r="2591" spans="12:17">
      <c r="L2591" s="22"/>
      <c r="O2591" s="22"/>
      <c r="P2591" s="22"/>
      <c r="Q2591" s="22"/>
    </row>
    <row r="2592" spans="12:17">
      <c r="L2592" s="22"/>
      <c r="O2592" s="22"/>
      <c r="P2592" s="22"/>
      <c r="Q2592" s="22"/>
    </row>
    <row r="2593" spans="12:17">
      <c r="L2593" s="22"/>
      <c r="O2593" s="22"/>
      <c r="P2593" s="22"/>
      <c r="Q2593" s="22"/>
    </row>
    <row r="2594" spans="12:17">
      <c r="L2594" s="22"/>
      <c r="O2594" s="22"/>
      <c r="P2594" s="22"/>
      <c r="Q2594" s="22"/>
    </row>
    <row r="2595" spans="12:17">
      <c r="L2595" s="22"/>
      <c r="O2595" s="22"/>
      <c r="P2595" s="22"/>
      <c r="Q2595" s="22"/>
    </row>
    <row r="2596" spans="12:17">
      <c r="L2596" s="22"/>
      <c r="O2596" s="22"/>
      <c r="P2596" s="22"/>
      <c r="Q2596" s="22"/>
    </row>
    <row r="2597" spans="12:17">
      <c r="L2597" s="22"/>
      <c r="O2597" s="22"/>
      <c r="P2597" s="22"/>
      <c r="Q2597" s="22"/>
    </row>
    <row r="2598" spans="12:17">
      <c r="L2598" s="22"/>
      <c r="O2598" s="22"/>
      <c r="P2598" s="22"/>
      <c r="Q2598" s="22"/>
    </row>
    <row r="2599" spans="12:17">
      <c r="L2599" s="22"/>
      <c r="O2599" s="22"/>
      <c r="P2599" s="22"/>
      <c r="Q2599" s="22"/>
    </row>
    <row r="2600" spans="12:17">
      <c r="L2600" s="22"/>
      <c r="O2600" s="22"/>
      <c r="P2600" s="22"/>
      <c r="Q2600" s="22"/>
    </row>
    <row r="2601" spans="12:17">
      <c r="L2601" s="22"/>
      <c r="O2601" s="22"/>
      <c r="P2601" s="22"/>
      <c r="Q2601" s="22"/>
    </row>
    <row r="2602" spans="12:17">
      <c r="L2602" s="22"/>
      <c r="O2602" s="22"/>
      <c r="P2602" s="22"/>
      <c r="Q2602" s="22"/>
    </row>
    <row r="2603" spans="12:17">
      <c r="L2603" s="22"/>
      <c r="O2603" s="22"/>
      <c r="P2603" s="22"/>
      <c r="Q2603" s="22"/>
    </row>
    <row r="2604" spans="12:17">
      <c r="L2604" s="22"/>
      <c r="O2604" s="22"/>
      <c r="P2604" s="22"/>
      <c r="Q2604" s="22"/>
    </row>
    <row r="2605" spans="12:17">
      <c r="L2605" s="22"/>
      <c r="O2605" s="22"/>
      <c r="P2605" s="22"/>
      <c r="Q2605" s="22"/>
    </row>
    <row r="2606" spans="12:17">
      <c r="L2606" s="22"/>
      <c r="O2606" s="22"/>
      <c r="P2606" s="22"/>
      <c r="Q2606" s="22"/>
    </row>
    <row r="2607" spans="12:17">
      <c r="L2607" s="22"/>
      <c r="O2607" s="22"/>
      <c r="P2607" s="22"/>
      <c r="Q2607" s="22"/>
    </row>
    <row r="2608" spans="12:17">
      <c r="L2608" s="22"/>
      <c r="O2608" s="22"/>
      <c r="P2608" s="22"/>
      <c r="Q2608" s="22"/>
    </row>
    <row r="2609" spans="12:17">
      <c r="L2609" s="22"/>
      <c r="O2609" s="22"/>
      <c r="P2609" s="22"/>
      <c r="Q2609" s="22"/>
    </row>
    <row r="2610" spans="12:17">
      <c r="L2610" s="22"/>
      <c r="O2610" s="22"/>
      <c r="P2610" s="22"/>
      <c r="Q2610" s="22"/>
    </row>
    <row r="2611" spans="12:17">
      <c r="L2611" s="22"/>
      <c r="O2611" s="22"/>
      <c r="P2611" s="22"/>
      <c r="Q2611" s="22"/>
    </row>
    <row r="2612" spans="12:17">
      <c r="L2612" s="22"/>
      <c r="O2612" s="22"/>
      <c r="P2612" s="22"/>
      <c r="Q2612" s="22"/>
    </row>
    <row r="2613" spans="12:17">
      <c r="L2613" s="22"/>
      <c r="O2613" s="22"/>
      <c r="P2613" s="22"/>
      <c r="Q2613" s="22"/>
    </row>
    <row r="2614" spans="12:17">
      <c r="L2614" s="22"/>
      <c r="O2614" s="22"/>
      <c r="P2614" s="22"/>
      <c r="Q2614" s="22"/>
    </row>
    <row r="2615" spans="12:17">
      <c r="L2615" s="22"/>
      <c r="O2615" s="22"/>
      <c r="P2615" s="22"/>
      <c r="Q2615" s="22"/>
    </row>
    <row r="2616" spans="12:17">
      <c r="L2616" s="22"/>
      <c r="O2616" s="22"/>
      <c r="P2616" s="22"/>
      <c r="Q2616" s="22"/>
    </row>
    <row r="2617" spans="12:17">
      <c r="L2617" s="22"/>
      <c r="O2617" s="22"/>
      <c r="P2617" s="22"/>
      <c r="Q2617" s="22"/>
    </row>
    <row r="2618" spans="12:17">
      <c r="L2618" s="22"/>
      <c r="O2618" s="22"/>
      <c r="P2618" s="22"/>
      <c r="Q2618" s="22"/>
    </row>
    <row r="2619" spans="12:17">
      <c r="L2619" s="22"/>
      <c r="O2619" s="22"/>
      <c r="P2619" s="22"/>
      <c r="Q2619" s="22"/>
    </row>
    <row r="2620" spans="12:17">
      <c r="L2620" s="22"/>
      <c r="O2620" s="22"/>
      <c r="P2620" s="22"/>
      <c r="Q2620" s="22"/>
    </row>
    <row r="2621" spans="12:17">
      <c r="L2621" s="22"/>
      <c r="O2621" s="22"/>
      <c r="P2621" s="22"/>
      <c r="Q2621" s="22"/>
    </row>
    <row r="2622" spans="12:17">
      <c r="L2622" s="22"/>
      <c r="O2622" s="22"/>
      <c r="P2622" s="22"/>
      <c r="Q2622" s="22"/>
    </row>
    <row r="2623" spans="12:17">
      <c r="L2623" s="22"/>
      <c r="O2623" s="22"/>
      <c r="P2623" s="22"/>
      <c r="Q2623" s="22"/>
    </row>
    <row r="2624" spans="12:17">
      <c r="L2624" s="22"/>
      <c r="O2624" s="22"/>
      <c r="P2624" s="22"/>
      <c r="Q2624" s="22"/>
    </row>
    <row r="2625" spans="12:17">
      <c r="L2625" s="22"/>
      <c r="O2625" s="22"/>
      <c r="P2625" s="22"/>
      <c r="Q2625" s="22"/>
    </row>
    <row r="2626" spans="12:17">
      <c r="L2626" s="22"/>
      <c r="O2626" s="22"/>
      <c r="P2626" s="22"/>
      <c r="Q2626" s="22"/>
    </row>
    <row r="2627" spans="12:17">
      <c r="L2627" s="22"/>
      <c r="O2627" s="22"/>
      <c r="P2627" s="22"/>
      <c r="Q2627" s="22"/>
    </row>
    <row r="2628" spans="12:17">
      <c r="L2628" s="22"/>
      <c r="O2628" s="22"/>
      <c r="P2628" s="22"/>
      <c r="Q2628" s="22"/>
    </row>
    <row r="2629" spans="12:17">
      <c r="L2629" s="22"/>
      <c r="O2629" s="22"/>
      <c r="P2629" s="22"/>
      <c r="Q2629" s="22"/>
    </row>
    <row r="2630" spans="12:17">
      <c r="L2630" s="22"/>
      <c r="O2630" s="22"/>
      <c r="P2630" s="22"/>
      <c r="Q2630" s="22"/>
    </row>
    <row r="2631" spans="12:17">
      <c r="L2631" s="22"/>
      <c r="O2631" s="22"/>
      <c r="P2631" s="22"/>
      <c r="Q2631" s="22"/>
    </row>
    <row r="2632" spans="12:17">
      <c r="L2632" s="22"/>
      <c r="O2632" s="22"/>
      <c r="P2632" s="22"/>
      <c r="Q2632" s="22"/>
    </row>
    <row r="2633" spans="12:17">
      <c r="L2633" s="22"/>
      <c r="O2633" s="22"/>
      <c r="P2633" s="22"/>
      <c r="Q2633" s="22"/>
    </row>
    <row r="2634" spans="12:17">
      <c r="L2634" s="22"/>
      <c r="O2634" s="22"/>
      <c r="P2634" s="22"/>
      <c r="Q2634" s="22"/>
    </row>
    <row r="2635" spans="12:17">
      <c r="L2635" s="22"/>
      <c r="O2635" s="22"/>
      <c r="P2635" s="22"/>
      <c r="Q2635" s="22"/>
    </row>
    <row r="2636" spans="12:17">
      <c r="L2636" s="22"/>
      <c r="O2636" s="22"/>
      <c r="P2636" s="22"/>
      <c r="Q2636" s="22"/>
    </row>
    <row r="2637" spans="12:17">
      <c r="L2637" s="22"/>
      <c r="O2637" s="22"/>
      <c r="P2637" s="22"/>
      <c r="Q2637" s="22"/>
    </row>
    <row r="2638" spans="12:17">
      <c r="L2638" s="22"/>
      <c r="O2638" s="22"/>
      <c r="P2638" s="22"/>
      <c r="Q2638" s="22"/>
    </row>
    <row r="2639" spans="12:17">
      <c r="L2639" s="22"/>
      <c r="O2639" s="22"/>
      <c r="P2639" s="22"/>
      <c r="Q2639" s="22"/>
    </row>
    <row r="2640" spans="12:17">
      <c r="L2640" s="22"/>
      <c r="O2640" s="22"/>
      <c r="P2640" s="22"/>
      <c r="Q2640" s="22"/>
    </row>
    <row r="2641" spans="12:17">
      <c r="L2641" s="22"/>
      <c r="O2641" s="22"/>
      <c r="P2641" s="22"/>
      <c r="Q2641" s="22"/>
    </row>
    <row r="2642" spans="12:17">
      <c r="L2642" s="22"/>
      <c r="O2642" s="22"/>
      <c r="P2642" s="22"/>
      <c r="Q2642" s="22"/>
    </row>
    <row r="2643" spans="12:17">
      <c r="L2643" s="22"/>
      <c r="O2643" s="22"/>
      <c r="P2643" s="22"/>
      <c r="Q2643" s="22"/>
    </row>
    <row r="2644" spans="12:17">
      <c r="L2644" s="22"/>
      <c r="O2644" s="22"/>
      <c r="P2644" s="22"/>
      <c r="Q2644" s="22"/>
    </row>
    <row r="2645" spans="12:17">
      <c r="L2645" s="22"/>
      <c r="O2645" s="22"/>
      <c r="P2645" s="22"/>
      <c r="Q2645" s="22"/>
    </row>
    <row r="2646" spans="12:17">
      <c r="L2646" s="22"/>
      <c r="O2646" s="22"/>
      <c r="P2646" s="22"/>
      <c r="Q2646" s="22"/>
    </row>
    <row r="2647" spans="12:17">
      <c r="L2647" s="22"/>
      <c r="O2647" s="22"/>
      <c r="P2647" s="22"/>
      <c r="Q2647" s="22"/>
    </row>
    <row r="2648" spans="12:17">
      <c r="L2648" s="22"/>
      <c r="O2648" s="22"/>
      <c r="P2648" s="22"/>
      <c r="Q2648" s="22"/>
    </row>
    <row r="2649" spans="12:17">
      <c r="L2649" s="22"/>
      <c r="O2649" s="22"/>
      <c r="P2649" s="22"/>
      <c r="Q2649" s="22"/>
    </row>
    <row r="2650" spans="12:17">
      <c r="L2650" s="22"/>
      <c r="O2650" s="22"/>
      <c r="P2650" s="22"/>
      <c r="Q2650" s="22"/>
    </row>
    <row r="2651" spans="12:17">
      <c r="L2651" s="22"/>
      <c r="O2651" s="22"/>
      <c r="P2651" s="22"/>
      <c r="Q2651" s="22"/>
    </row>
    <row r="2652" spans="12:17">
      <c r="L2652" s="22"/>
      <c r="O2652" s="22"/>
      <c r="P2652" s="22"/>
      <c r="Q2652" s="22"/>
    </row>
    <row r="2653" spans="12:17">
      <c r="L2653" s="22"/>
      <c r="O2653" s="22"/>
      <c r="P2653" s="22"/>
      <c r="Q2653" s="22"/>
    </row>
    <row r="2654" spans="12:17">
      <c r="L2654" s="22"/>
      <c r="O2654" s="22"/>
      <c r="P2654" s="22"/>
      <c r="Q2654" s="22"/>
    </row>
    <row r="2655" spans="12:17">
      <c r="L2655" s="22"/>
      <c r="O2655" s="22"/>
      <c r="P2655" s="22"/>
      <c r="Q2655" s="22"/>
    </row>
    <row r="2656" spans="12:17">
      <c r="L2656" s="22"/>
      <c r="O2656" s="22"/>
      <c r="P2656" s="22"/>
      <c r="Q2656" s="22"/>
    </row>
    <row r="2657" spans="12:17">
      <c r="L2657" s="22"/>
      <c r="O2657" s="22"/>
      <c r="P2657" s="22"/>
      <c r="Q2657" s="22"/>
    </row>
    <row r="2658" spans="12:17">
      <c r="L2658" s="22"/>
      <c r="O2658" s="22"/>
      <c r="P2658" s="22"/>
      <c r="Q2658" s="22"/>
    </row>
    <row r="2659" spans="12:17">
      <c r="L2659" s="22"/>
      <c r="O2659" s="22"/>
      <c r="P2659" s="22"/>
      <c r="Q2659" s="22"/>
    </row>
    <row r="2660" spans="12:17">
      <c r="L2660" s="22"/>
      <c r="O2660" s="22"/>
      <c r="P2660" s="22"/>
      <c r="Q2660" s="22"/>
    </row>
    <row r="2661" spans="12:17">
      <c r="L2661" s="22"/>
      <c r="O2661" s="22"/>
      <c r="P2661" s="22"/>
      <c r="Q2661" s="22"/>
    </row>
    <row r="2662" spans="12:17">
      <c r="L2662" s="22"/>
      <c r="O2662" s="22"/>
      <c r="P2662" s="22"/>
      <c r="Q2662" s="22"/>
    </row>
    <row r="2663" spans="12:17">
      <c r="L2663" s="22"/>
      <c r="O2663" s="22"/>
      <c r="P2663" s="22"/>
      <c r="Q2663" s="22"/>
    </row>
    <row r="2664" spans="12:17">
      <c r="L2664" s="22"/>
      <c r="O2664" s="22"/>
      <c r="P2664" s="22"/>
      <c r="Q2664" s="22"/>
    </row>
    <row r="2665" spans="12:17">
      <c r="L2665" s="22"/>
      <c r="O2665" s="22"/>
      <c r="P2665" s="22"/>
      <c r="Q2665" s="22"/>
    </row>
    <row r="2666" spans="12:17">
      <c r="L2666" s="22"/>
      <c r="O2666" s="22"/>
      <c r="P2666" s="22"/>
      <c r="Q2666" s="22"/>
    </row>
    <row r="2667" spans="12:17">
      <c r="L2667" s="22"/>
      <c r="O2667" s="22"/>
      <c r="P2667" s="22"/>
      <c r="Q2667" s="22"/>
    </row>
    <row r="2668" spans="12:17">
      <c r="L2668" s="22"/>
      <c r="O2668" s="22"/>
      <c r="P2668" s="22"/>
      <c r="Q2668" s="22"/>
    </row>
    <row r="2669" spans="12:17">
      <c r="L2669" s="22"/>
      <c r="O2669" s="22"/>
      <c r="P2669" s="22"/>
      <c r="Q2669" s="22"/>
    </row>
    <row r="2670" spans="12:17">
      <c r="L2670" s="22"/>
      <c r="O2670" s="22"/>
      <c r="P2670" s="22"/>
      <c r="Q2670" s="22"/>
    </row>
    <row r="2671" spans="12:17">
      <c r="L2671" s="22"/>
      <c r="O2671" s="22"/>
      <c r="P2671" s="22"/>
      <c r="Q2671" s="22"/>
    </row>
    <row r="2672" spans="12:17">
      <c r="L2672" s="22"/>
      <c r="O2672" s="22"/>
      <c r="P2672" s="22"/>
      <c r="Q2672" s="22"/>
    </row>
    <row r="2673" spans="12:17">
      <c r="L2673" s="22"/>
      <c r="O2673" s="22"/>
      <c r="P2673" s="22"/>
      <c r="Q2673" s="22"/>
    </row>
    <row r="2674" spans="12:17">
      <c r="L2674" s="22"/>
      <c r="O2674" s="22"/>
      <c r="P2674" s="22"/>
      <c r="Q2674" s="22"/>
    </row>
    <row r="2675" spans="12:17">
      <c r="L2675" s="22"/>
      <c r="O2675" s="22"/>
      <c r="P2675" s="22"/>
      <c r="Q2675" s="22"/>
    </row>
    <row r="2676" spans="12:17">
      <c r="L2676" s="22"/>
      <c r="O2676" s="22"/>
      <c r="P2676" s="22"/>
      <c r="Q2676" s="22"/>
    </row>
    <row r="2677" spans="12:17">
      <c r="L2677" s="22"/>
      <c r="O2677" s="22"/>
      <c r="P2677" s="22"/>
      <c r="Q2677" s="22"/>
    </row>
    <row r="2678" spans="12:17">
      <c r="L2678" s="22"/>
      <c r="O2678" s="22"/>
      <c r="P2678" s="22"/>
      <c r="Q2678" s="22"/>
    </row>
    <row r="2679" spans="12:17">
      <c r="L2679" s="22"/>
      <c r="O2679" s="22"/>
      <c r="P2679" s="22"/>
      <c r="Q2679" s="22"/>
    </row>
    <row r="2680" spans="12:17">
      <c r="L2680" s="22"/>
      <c r="O2680" s="22"/>
      <c r="P2680" s="22"/>
      <c r="Q2680" s="22"/>
    </row>
    <row r="2681" spans="12:17">
      <c r="L2681" s="22"/>
      <c r="O2681" s="22"/>
      <c r="P2681" s="22"/>
      <c r="Q2681" s="22"/>
    </row>
    <row r="2682" spans="12:17">
      <c r="L2682" s="22"/>
      <c r="O2682" s="22"/>
      <c r="P2682" s="22"/>
      <c r="Q2682" s="22"/>
    </row>
    <row r="2683" spans="12:17">
      <c r="L2683" s="22"/>
      <c r="O2683" s="22"/>
      <c r="P2683" s="22"/>
      <c r="Q2683" s="22"/>
    </row>
    <row r="2684" spans="12:17">
      <c r="L2684" s="22"/>
      <c r="O2684" s="22"/>
      <c r="P2684" s="22"/>
      <c r="Q2684" s="22"/>
    </row>
    <row r="2685" spans="12:17">
      <c r="L2685" s="22"/>
      <c r="O2685" s="22"/>
      <c r="P2685" s="22"/>
      <c r="Q2685" s="22"/>
    </row>
    <row r="2686" spans="12:17">
      <c r="L2686" s="22"/>
      <c r="O2686" s="22"/>
      <c r="P2686" s="22"/>
      <c r="Q2686" s="22"/>
    </row>
    <row r="2687" spans="12:17">
      <c r="L2687" s="22"/>
      <c r="O2687" s="22"/>
      <c r="P2687" s="22"/>
      <c r="Q2687" s="22"/>
    </row>
    <row r="2688" spans="12:17">
      <c r="L2688" s="22"/>
      <c r="O2688" s="22"/>
      <c r="P2688" s="22"/>
      <c r="Q2688" s="22"/>
    </row>
    <row r="2689" spans="12:17">
      <c r="L2689" s="22"/>
      <c r="O2689" s="22"/>
      <c r="P2689" s="22"/>
      <c r="Q2689" s="22"/>
    </row>
    <row r="2690" spans="12:17">
      <c r="L2690" s="22"/>
      <c r="O2690" s="22"/>
      <c r="P2690" s="22"/>
      <c r="Q2690" s="22"/>
    </row>
    <row r="2691" spans="12:17">
      <c r="L2691" s="22"/>
      <c r="O2691" s="22"/>
      <c r="P2691" s="22"/>
      <c r="Q2691" s="22"/>
    </row>
    <row r="2692" spans="12:17">
      <c r="L2692" s="22"/>
      <c r="O2692" s="22"/>
      <c r="P2692" s="22"/>
      <c r="Q2692" s="22"/>
    </row>
    <row r="2693" spans="12:17">
      <c r="L2693" s="22"/>
      <c r="O2693" s="22"/>
      <c r="P2693" s="22"/>
      <c r="Q2693" s="22"/>
    </row>
    <row r="2694" spans="12:17">
      <c r="L2694" s="22"/>
      <c r="O2694" s="22"/>
      <c r="P2694" s="22"/>
      <c r="Q2694" s="22"/>
    </row>
    <row r="2695" spans="12:17">
      <c r="L2695" s="22"/>
      <c r="O2695" s="22"/>
      <c r="P2695" s="22"/>
      <c r="Q2695" s="22"/>
    </row>
    <row r="2696" spans="12:17">
      <c r="L2696" s="22"/>
      <c r="O2696" s="22"/>
      <c r="P2696" s="22"/>
      <c r="Q2696" s="22"/>
    </row>
    <row r="2697" spans="12:17">
      <c r="L2697" s="22"/>
      <c r="O2697" s="22"/>
      <c r="P2697" s="22"/>
      <c r="Q2697" s="22"/>
    </row>
    <row r="2698" spans="12:17">
      <c r="L2698" s="22"/>
      <c r="O2698" s="22"/>
      <c r="P2698" s="22"/>
      <c r="Q2698" s="22"/>
    </row>
    <row r="2699" spans="12:17">
      <c r="L2699" s="22"/>
      <c r="O2699" s="22"/>
      <c r="P2699" s="22"/>
      <c r="Q2699" s="22"/>
    </row>
    <row r="2700" spans="12:17">
      <c r="L2700" s="22"/>
      <c r="O2700" s="22"/>
      <c r="P2700" s="22"/>
      <c r="Q2700" s="22"/>
    </row>
    <row r="2701" spans="12:17">
      <c r="L2701" s="22"/>
      <c r="O2701" s="22"/>
      <c r="P2701" s="22"/>
      <c r="Q2701" s="22"/>
    </row>
    <row r="2702" spans="12:17">
      <c r="L2702" s="22"/>
      <c r="O2702" s="22"/>
      <c r="P2702" s="22"/>
      <c r="Q2702" s="22"/>
    </row>
    <row r="2703" spans="12:17">
      <c r="L2703" s="22"/>
      <c r="O2703" s="22"/>
      <c r="P2703" s="22"/>
      <c r="Q2703" s="22"/>
    </row>
    <row r="2704" spans="12:17">
      <c r="L2704" s="22"/>
      <c r="O2704" s="22"/>
      <c r="P2704" s="22"/>
      <c r="Q2704" s="22"/>
    </row>
    <row r="2705" spans="12:17">
      <c r="L2705" s="22"/>
      <c r="O2705" s="22"/>
      <c r="P2705" s="22"/>
      <c r="Q2705" s="22"/>
    </row>
    <row r="2706" spans="12:17">
      <c r="L2706" s="22"/>
      <c r="O2706" s="22"/>
      <c r="P2706" s="22"/>
      <c r="Q2706" s="22"/>
    </row>
    <row r="2707" spans="12:17">
      <c r="L2707" s="22"/>
      <c r="O2707" s="22"/>
      <c r="P2707" s="22"/>
      <c r="Q2707" s="22"/>
    </row>
    <row r="2708" spans="12:17">
      <c r="L2708" s="22"/>
      <c r="O2708" s="22"/>
      <c r="P2708" s="22"/>
      <c r="Q2708" s="22"/>
    </row>
    <row r="2709" spans="12:17">
      <c r="L2709" s="22"/>
      <c r="O2709" s="22"/>
      <c r="P2709" s="22"/>
      <c r="Q2709" s="22"/>
    </row>
    <row r="2710" spans="12:17">
      <c r="L2710" s="22"/>
      <c r="O2710" s="22"/>
      <c r="P2710" s="22"/>
      <c r="Q2710" s="22"/>
    </row>
    <row r="2711" spans="12:17">
      <c r="L2711" s="22"/>
      <c r="O2711" s="22"/>
      <c r="P2711" s="22"/>
      <c r="Q2711" s="22"/>
    </row>
    <row r="2712" spans="12:17">
      <c r="L2712" s="22"/>
      <c r="O2712" s="22"/>
      <c r="P2712" s="22"/>
      <c r="Q2712" s="22"/>
    </row>
    <row r="2713" spans="12:17">
      <c r="L2713" s="22"/>
      <c r="O2713" s="22"/>
      <c r="P2713" s="22"/>
      <c r="Q2713" s="22"/>
    </row>
    <row r="2714" spans="12:17">
      <c r="L2714" s="22"/>
      <c r="O2714" s="22"/>
      <c r="P2714" s="22"/>
      <c r="Q2714" s="22"/>
    </row>
    <row r="2715" spans="12:17">
      <c r="L2715" s="22"/>
      <c r="O2715" s="22"/>
      <c r="P2715" s="22"/>
      <c r="Q2715" s="22"/>
    </row>
    <row r="2716" spans="12:17">
      <c r="L2716" s="22"/>
      <c r="O2716" s="22"/>
      <c r="P2716" s="22"/>
      <c r="Q2716" s="22"/>
    </row>
    <row r="2717" spans="12:17">
      <c r="L2717" s="22"/>
      <c r="O2717" s="22"/>
      <c r="P2717" s="22"/>
      <c r="Q2717" s="22"/>
    </row>
    <row r="2718" spans="12:17">
      <c r="L2718" s="22"/>
      <c r="O2718" s="22"/>
      <c r="P2718" s="22"/>
      <c r="Q2718" s="22"/>
    </row>
    <row r="2719" spans="12:17">
      <c r="L2719" s="22"/>
      <c r="O2719" s="22"/>
      <c r="P2719" s="22"/>
      <c r="Q2719" s="22"/>
    </row>
    <row r="2720" spans="12:17">
      <c r="L2720" s="22"/>
      <c r="O2720" s="22"/>
      <c r="P2720" s="22"/>
      <c r="Q2720" s="22"/>
    </row>
    <row r="2721" spans="12:17">
      <c r="L2721" s="22"/>
      <c r="O2721" s="22"/>
      <c r="P2721" s="22"/>
      <c r="Q2721" s="22"/>
    </row>
    <row r="2722" spans="12:17">
      <c r="L2722" s="22"/>
      <c r="O2722" s="22"/>
      <c r="P2722" s="22"/>
      <c r="Q2722" s="22"/>
    </row>
    <row r="2723" spans="12:17">
      <c r="L2723" s="22"/>
      <c r="O2723" s="22"/>
      <c r="P2723" s="22"/>
      <c r="Q2723" s="22"/>
    </row>
    <row r="2724" spans="12:17">
      <c r="L2724" s="22"/>
      <c r="O2724" s="22"/>
      <c r="P2724" s="22"/>
      <c r="Q2724" s="22"/>
    </row>
    <row r="2725" spans="12:17">
      <c r="L2725" s="22"/>
      <c r="O2725" s="22"/>
      <c r="P2725" s="22"/>
      <c r="Q2725" s="22"/>
    </row>
    <row r="2726" spans="12:17">
      <c r="L2726" s="22"/>
      <c r="O2726" s="22"/>
      <c r="P2726" s="22"/>
      <c r="Q2726" s="22"/>
    </row>
    <row r="2727" spans="12:17">
      <c r="L2727" s="22"/>
      <c r="O2727" s="22"/>
      <c r="P2727" s="22"/>
      <c r="Q2727" s="22"/>
    </row>
    <row r="2728" spans="12:17">
      <c r="L2728" s="22"/>
      <c r="O2728" s="22"/>
      <c r="P2728" s="22"/>
      <c r="Q2728" s="22"/>
    </row>
    <row r="2729" spans="12:17">
      <c r="L2729" s="22"/>
      <c r="O2729" s="22"/>
      <c r="P2729" s="22"/>
      <c r="Q2729" s="22"/>
    </row>
    <row r="2730" spans="12:17">
      <c r="L2730" s="22"/>
      <c r="O2730" s="22"/>
      <c r="P2730" s="22"/>
      <c r="Q2730" s="22"/>
    </row>
    <row r="2731" spans="12:17">
      <c r="L2731" s="22"/>
      <c r="O2731" s="22"/>
      <c r="P2731" s="22"/>
      <c r="Q2731" s="22"/>
    </row>
    <row r="2732" spans="12:17">
      <c r="L2732" s="22"/>
      <c r="O2732" s="22"/>
      <c r="P2732" s="22"/>
      <c r="Q2732" s="22"/>
    </row>
    <row r="2733" spans="12:17">
      <c r="L2733" s="22"/>
      <c r="O2733" s="22"/>
      <c r="P2733" s="22"/>
      <c r="Q2733" s="22"/>
    </row>
    <row r="2734" spans="12:17">
      <c r="L2734" s="22"/>
      <c r="O2734" s="22"/>
      <c r="P2734" s="22"/>
      <c r="Q2734" s="22"/>
    </row>
    <row r="2735" spans="12:17">
      <c r="L2735" s="22"/>
      <c r="O2735" s="22"/>
      <c r="P2735" s="22"/>
      <c r="Q2735" s="22"/>
    </row>
    <row r="2736" spans="12:17">
      <c r="L2736" s="22"/>
      <c r="O2736" s="22"/>
      <c r="P2736" s="22"/>
      <c r="Q2736" s="22"/>
    </row>
    <row r="2737" spans="12:17">
      <c r="L2737" s="22"/>
      <c r="O2737" s="22"/>
      <c r="P2737" s="22"/>
      <c r="Q2737" s="22"/>
    </row>
    <row r="2738" spans="12:17">
      <c r="L2738" s="22"/>
      <c r="O2738" s="22"/>
      <c r="P2738" s="22"/>
      <c r="Q2738" s="22"/>
    </row>
    <row r="2739" spans="12:17">
      <c r="L2739" s="22"/>
      <c r="O2739" s="22"/>
      <c r="P2739" s="22"/>
      <c r="Q2739" s="22"/>
    </row>
    <row r="2740" spans="12:17">
      <c r="L2740" s="22"/>
      <c r="O2740" s="22"/>
      <c r="P2740" s="22"/>
      <c r="Q2740" s="22"/>
    </row>
    <row r="2741" spans="12:17">
      <c r="L2741" s="22"/>
      <c r="O2741" s="22"/>
      <c r="P2741" s="22"/>
      <c r="Q2741" s="22"/>
    </row>
    <row r="2742" spans="12:17">
      <c r="L2742" s="22"/>
      <c r="O2742" s="22"/>
      <c r="P2742" s="22"/>
      <c r="Q2742" s="22"/>
    </row>
    <row r="2743" spans="12:17">
      <c r="L2743" s="22"/>
      <c r="O2743" s="22"/>
      <c r="P2743" s="22"/>
      <c r="Q2743" s="22"/>
    </row>
    <row r="2744" spans="12:17">
      <c r="L2744" s="22"/>
      <c r="O2744" s="22"/>
      <c r="P2744" s="22"/>
      <c r="Q2744" s="22"/>
    </row>
    <row r="2745" spans="12:17">
      <c r="L2745" s="22"/>
      <c r="O2745" s="22"/>
      <c r="P2745" s="22"/>
      <c r="Q2745" s="22"/>
    </row>
    <row r="2746" spans="12:17">
      <c r="L2746" s="22"/>
      <c r="O2746" s="22"/>
      <c r="P2746" s="22"/>
      <c r="Q2746" s="22"/>
    </row>
    <row r="2747" spans="12:17">
      <c r="L2747" s="22"/>
      <c r="O2747" s="22"/>
      <c r="P2747" s="22"/>
      <c r="Q2747" s="22"/>
    </row>
    <row r="2748" spans="12:17">
      <c r="L2748" s="22"/>
      <c r="O2748" s="22"/>
      <c r="P2748" s="22"/>
      <c r="Q2748" s="22"/>
    </row>
    <row r="2749" spans="12:17">
      <c r="L2749" s="22"/>
      <c r="O2749" s="22"/>
      <c r="P2749" s="22"/>
      <c r="Q2749" s="22"/>
    </row>
    <row r="2750" spans="12:17">
      <c r="L2750" s="22"/>
      <c r="O2750" s="22"/>
      <c r="P2750" s="22"/>
      <c r="Q2750" s="22"/>
    </row>
    <row r="2751" spans="12:17">
      <c r="L2751" s="22"/>
      <c r="O2751" s="22"/>
      <c r="P2751" s="22"/>
      <c r="Q2751" s="22"/>
    </row>
    <row r="2752" spans="12:17">
      <c r="L2752" s="22"/>
      <c r="O2752" s="22"/>
      <c r="P2752" s="22"/>
      <c r="Q2752" s="22"/>
    </row>
    <row r="2753" spans="12:17">
      <c r="L2753" s="22"/>
      <c r="O2753" s="22"/>
      <c r="P2753" s="22"/>
      <c r="Q2753" s="22"/>
    </row>
    <row r="2754" spans="12:17">
      <c r="L2754" s="22"/>
      <c r="O2754" s="22"/>
      <c r="P2754" s="22"/>
      <c r="Q2754" s="22"/>
    </row>
    <row r="2755" spans="12:17">
      <c r="L2755" s="22"/>
      <c r="O2755" s="22"/>
      <c r="P2755" s="22"/>
      <c r="Q2755" s="22"/>
    </row>
    <row r="2756" spans="12:17">
      <c r="L2756" s="22"/>
      <c r="O2756" s="22"/>
      <c r="P2756" s="22"/>
      <c r="Q2756" s="22"/>
    </row>
    <row r="2757" spans="12:17">
      <c r="L2757" s="22"/>
      <c r="O2757" s="22"/>
      <c r="P2757" s="22"/>
      <c r="Q2757" s="22"/>
    </row>
    <row r="2758" spans="12:17">
      <c r="L2758" s="22"/>
      <c r="O2758" s="22"/>
      <c r="P2758" s="22"/>
      <c r="Q2758" s="22"/>
    </row>
    <row r="2759" spans="12:17">
      <c r="L2759" s="22"/>
      <c r="O2759" s="22"/>
      <c r="P2759" s="22"/>
      <c r="Q2759" s="22"/>
    </row>
    <row r="2760" spans="12:17">
      <c r="L2760" s="22"/>
      <c r="O2760" s="22"/>
      <c r="P2760" s="22"/>
      <c r="Q2760" s="22"/>
    </row>
    <row r="2761" spans="12:17">
      <c r="L2761" s="22"/>
      <c r="O2761" s="22"/>
      <c r="P2761" s="22"/>
      <c r="Q2761" s="22"/>
    </row>
    <row r="2762" spans="12:17">
      <c r="L2762" s="22"/>
      <c r="O2762" s="22"/>
      <c r="P2762" s="22"/>
      <c r="Q2762" s="22"/>
    </row>
    <row r="2763" spans="12:17">
      <c r="L2763" s="22"/>
      <c r="O2763" s="22"/>
      <c r="P2763" s="22"/>
      <c r="Q2763" s="22"/>
    </row>
    <row r="2764" spans="12:17">
      <c r="L2764" s="22"/>
      <c r="O2764" s="22"/>
      <c r="P2764" s="22"/>
      <c r="Q2764" s="22"/>
    </row>
    <row r="2765" spans="12:17">
      <c r="L2765" s="22"/>
      <c r="O2765" s="22"/>
      <c r="P2765" s="22"/>
      <c r="Q2765" s="22"/>
    </row>
    <row r="2766" spans="12:17">
      <c r="L2766" s="22"/>
      <c r="O2766" s="22"/>
      <c r="P2766" s="22"/>
      <c r="Q2766" s="22"/>
    </row>
    <row r="2767" spans="12:17">
      <c r="L2767" s="22"/>
      <c r="O2767" s="22"/>
      <c r="P2767" s="22"/>
      <c r="Q2767" s="22"/>
    </row>
    <row r="2768" spans="12:17">
      <c r="L2768" s="22"/>
      <c r="O2768" s="22"/>
      <c r="P2768" s="22"/>
      <c r="Q2768" s="22"/>
    </row>
    <row r="2769" spans="12:17">
      <c r="L2769" s="22"/>
      <c r="O2769" s="22"/>
      <c r="P2769" s="22"/>
      <c r="Q2769" s="22"/>
    </row>
    <row r="2770" spans="12:17">
      <c r="L2770" s="22"/>
      <c r="O2770" s="22"/>
      <c r="P2770" s="22"/>
      <c r="Q2770" s="22"/>
    </row>
    <row r="2771" spans="12:17">
      <c r="L2771" s="22"/>
      <c r="O2771" s="22"/>
      <c r="P2771" s="22"/>
      <c r="Q2771" s="22"/>
    </row>
    <row r="2772" spans="12:17">
      <c r="L2772" s="22"/>
      <c r="O2772" s="22"/>
      <c r="P2772" s="22"/>
      <c r="Q2772" s="22"/>
    </row>
    <row r="2773" spans="12:17">
      <c r="L2773" s="22"/>
      <c r="O2773" s="22"/>
      <c r="P2773" s="22"/>
      <c r="Q2773" s="22"/>
    </row>
    <row r="2774" spans="12:17">
      <c r="L2774" s="22"/>
      <c r="O2774" s="22"/>
      <c r="P2774" s="22"/>
      <c r="Q2774" s="22"/>
    </row>
    <row r="2775" spans="12:17">
      <c r="L2775" s="22"/>
      <c r="O2775" s="22"/>
      <c r="P2775" s="22"/>
      <c r="Q2775" s="22"/>
    </row>
    <row r="2776" spans="12:17">
      <c r="L2776" s="22"/>
      <c r="O2776" s="22"/>
      <c r="P2776" s="22"/>
      <c r="Q2776" s="22"/>
    </row>
    <row r="2777" spans="12:17">
      <c r="L2777" s="22"/>
      <c r="O2777" s="22"/>
      <c r="P2777" s="22"/>
      <c r="Q2777" s="22"/>
    </row>
    <row r="2778" spans="12:17">
      <c r="L2778" s="22"/>
      <c r="O2778" s="22"/>
      <c r="P2778" s="22"/>
      <c r="Q2778" s="22"/>
    </row>
    <row r="2779" spans="12:17">
      <c r="L2779" s="22"/>
      <c r="O2779" s="22"/>
      <c r="P2779" s="22"/>
      <c r="Q2779" s="22"/>
    </row>
    <row r="2780" spans="12:17">
      <c r="L2780" s="22"/>
      <c r="O2780" s="22"/>
      <c r="P2780" s="22"/>
      <c r="Q2780" s="22"/>
    </row>
    <row r="2781" spans="12:17">
      <c r="L2781" s="22"/>
      <c r="O2781" s="22"/>
      <c r="P2781" s="22"/>
      <c r="Q2781" s="22"/>
    </row>
    <row r="2782" spans="12:17">
      <c r="L2782" s="22"/>
      <c r="O2782" s="22"/>
      <c r="P2782" s="22"/>
      <c r="Q2782" s="22"/>
    </row>
    <row r="2783" spans="12:17">
      <c r="L2783" s="22"/>
      <c r="O2783" s="22"/>
      <c r="P2783" s="22"/>
      <c r="Q2783" s="22"/>
    </row>
    <row r="2784" spans="12:17">
      <c r="L2784" s="22"/>
      <c r="O2784" s="22"/>
      <c r="P2784" s="22"/>
      <c r="Q2784" s="22"/>
    </row>
    <row r="2785" spans="12:17">
      <c r="L2785" s="22"/>
      <c r="O2785" s="22"/>
      <c r="P2785" s="22"/>
      <c r="Q2785" s="22"/>
    </row>
    <row r="2786" spans="12:17">
      <c r="L2786" s="22"/>
      <c r="O2786" s="22"/>
      <c r="P2786" s="22"/>
      <c r="Q2786" s="22"/>
    </row>
    <row r="2787" spans="12:17">
      <c r="L2787" s="22"/>
      <c r="O2787" s="22"/>
      <c r="P2787" s="22"/>
      <c r="Q2787" s="22"/>
    </row>
    <row r="2788" spans="12:17">
      <c r="L2788" s="22"/>
      <c r="O2788" s="22"/>
      <c r="P2788" s="22"/>
      <c r="Q2788" s="22"/>
    </row>
    <row r="2789" spans="12:17">
      <c r="L2789" s="22"/>
      <c r="O2789" s="22"/>
      <c r="P2789" s="22"/>
      <c r="Q2789" s="22"/>
    </row>
    <row r="2790" spans="12:17">
      <c r="L2790" s="22"/>
      <c r="O2790" s="22"/>
      <c r="P2790" s="22"/>
      <c r="Q2790" s="22"/>
    </row>
    <row r="2791" spans="12:17">
      <c r="L2791" s="22"/>
      <c r="O2791" s="22"/>
      <c r="P2791" s="22"/>
      <c r="Q2791" s="22"/>
    </row>
    <row r="2792" spans="12:17">
      <c r="L2792" s="22"/>
      <c r="O2792" s="22"/>
      <c r="P2792" s="22"/>
      <c r="Q2792" s="22"/>
    </row>
    <row r="2793" spans="12:17">
      <c r="L2793" s="22"/>
      <c r="O2793" s="22"/>
      <c r="P2793" s="22"/>
      <c r="Q2793" s="22"/>
    </row>
    <row r="2794" spans="12:17">
      <c r="L2794" s="22"/>
      <c r="O2794" s="22"/>
      <c r="P2794" s="22"/>
      <c r="Q2794" s="22"/>
    </row>
    <row r="2795" spans="12:17">
      <c r="L2795" s="22"/>
      <c r="O2795" s="22"/>
      <c r="P2795" s="22"/>
      <c r="Q2795" s="22"/>
    </row>
    <row r="2796" spans="12:17">
      <c r="L2796" s="22"/>
      <c r="O2796" s="22"/>
      <c r="P2796" s="22"/>
      <c r="Q2796" s="22"/>
    </row>
    <row r="2797" spans="12:17">
      <c r="L2797" s="22"/>
      <c r="O2797" s="22"/>
      <c r="P2797" s="22"/>
      <c r="Q2797" s="22"/>
    </row>
    <row r="2798" spans="12:17">
      <c r="L2798" s="22"/>
      <c r="O2798" s="22"/>
      <c r="P2798" s="22"/>
      <c r="Q2798" s="22"/>
    </row>
    <row r="2799" spans="12:17">
      <c r="L2799" s="22"/>
      <c r="O2799" s="22"/>
      <c r="P2799" s="22"/>
      <c r="Q2799" s="22"/>
    </row>
    <row r="2800" spans="12:17">
      <c r="L2800" s="22"/>
      <c r="O2800" s="22"/>
      <c r="P2800" s="22"/>
      <c r="Q2800" s="22"/>
    </row>
    <row r="2801" spans="12:17">
      <c r="L2801" s="22"/>
      <c r="O2801" s="22"/>
      <c r="P2801" s="22"/>
      <c r="Q2801" s="22"/>
    </row>
    <row r="2802" spans="12:17">
      <c r="L2802" s="22"/>
      <c r="O2802" s="22"/>
      <c r="P2802" s="22"/>
      <c r="Q2802" s="22"/>
    </row>
    <row r="2803" spans="12:17">
      <c r="L2803" s="22"/>
      <c r="O2803" s="22"/>
      <c r="P2803" s="22"/>
      <c r="Q2803" s="22"/>
    </row>
    <row r="2804" spans="12:17">
      <c r="L2804" s="22"/>
      <c r="O2804" s="22"/>
      <c r="P2804" s="22"/>
      <c r="Q2804" s="22"/>
    </row>
    <row r="2805" spans="12:17">
      <c r="L2805" s="22"/>
      <c r="O2805" s="22"/>
      <c r="P2805" s="22"/>
      <c r="Q2805" s="22"/>
    </row>
    <row r="2806" spans="12:17">
      <c r="L2806" s="22"/>
      <c r="O2806" s="22"/>
      <c r="P2806" s="22"/>
      <c r="Q2806" s="22"/>
    </row>
    <row r="2807" spans="12:17">
      <c r="L2807" s="22"/>
      <c r="O2807" s="22"/>
      <c r="P2807" s="22"/>
      <c r="Q2807" s="22"/>
    </row>
    <row r="2808" spans="12:17">
      <c r="L2808" s="22"/>
      <c r="O2808" s="22"/>
      <c r="P2808" s="22"/>
      <c r="Q2808" s="22"/>
    </row>
    <row r="2809" spans="12:17">
      <c r="L2809" s="22"/>
      <c r="O2809" s="22"/>
      <c r="P2809" s="22"/>
      <c r="Q2809" s="22"/>
    </row>
    <row r="2810" spans="12:17">
      <c r="L2810" s="22"/>
      <c r="O2810" s="22"/>
      <c r="P2810" s="22"/>
      <c r="Q2810" s="22"/>
    </row>
    <row r="2811" spans="12:17">
      <c r="L2811" s="22"/>
      <c r="O2811" s="22"/>
      <c r="P2811" s="22"/>
      <c r="Q2811" s="22"/>
    </row>
    <row r="2812" spans="12:17">
      <c r="L2812" s="22"/>
      <c r="O2812" s="22"/>
      <c r="P2812" s="22"/>
      <c r="Q2812" s="22"/>
    </row>
    <row r="2813" spans="12:17">
      <c r="L2813" s="22"/>
      <c r="O2813" s="22"/>
      <c r="P2813" s="22"/>
      <c r="Q2813" s="22"/>
    </row>
    <row r="2814" spans="12:17">
      <c r="L2814" s="22"/>
      <c r="O2814" s="22"/>
      <c r="P2814" s="22"/>
      <c r="Q2814" s="22"/>
    </row>
    <row r="2815" spans="12:17">
      <c r="L2815" s="22"/>
      <c r="O2815" s="22"/>
      <c r="P2815" s="22"/>
      <c r="Q2815" s="22"/>
    </row>
    <row r="2816" spans="12:17">
      <c r="L2816" s="22"/>
      <c r="O2816" s="22"/>
      <c r="P2816" s="22"/>
      <c r="Q2816" s="22"/>
    </row>
    <row r="2817" spans="12:17">
      <c r="L2817" s="22"/>
      <c r="O2817" s="22"/>
      <c r="P2817" s="22"/>
      <c r="Q2817" s="22"/>
    </row>
    <row r="2818" spans="12:17">
      <c r="L2818" s="22"/>
      <c r="O2818" s="22"/>
      <c r="P2818" s="22"/>
      <c r="Q2818" s="22"/>
    </row>
    <row r="2819" spans="12:17">
      <c r="L2819" s="22"/>
      <c r="O2819" s="22"/>
      <c r="P2819" s="22"/>
      <c r="Q2819" s="22"/>
    </row>
    <row r="2820" spans="12:17">
      <c r="L2820" s="22"/>
      <c r="O2820" s="22"/>
      <c r="P2820" s="22"/>
      <c r="Q2820" s="22"/>
    </row>
    <row r="2821" spans="12:17">
      <c r="L2821" s="22"/>
      <c r="O2821" s="22"/>
      <c r="P2821" s="22"/>
      <c r="Q2821" s="22"/>
    </row>
    <row r="2822" spans="12:17">
      <c r="L2822" s="22"/>
      <c r="O2822" s="22"/>
      <c r="P2822" s="22"/>
      <c r="Q2822" s="22"/>
    </row>
    <row r="2823" spans="12:17">
      <c r="L2823" s="22"/>
      <c r="O2823" s="22"/>
      <c r="P2823" s="22"/>
      <c r="Q2823" s="22"/>
    </row>
    <row r="2824" spans="12:17">
      <c r="L2824" s="22"/>
      <c r="O2824" s="22"/>
      <c r="P2824" s="22"/>
      <c r="Q2824" s="22"/>
    </row>
    <row r="2825" spans="12:17">
      <c r="L2825" s="22"/>
      <c r="O2825" s="22"/>
      <c r="P2825" s="22"/>
      <c r="Q2825" s="22"/>
    </row>
    <row r="2826" spans="12:17">
      <c r="L2826" s="22"/>
      <c r="O2826" s="22"/>
      <c r="P2826" s="22"/>
      <c r="Q2826" s="22"/>
    </row>
    <row r="2827" spans="12:17">
      <c r="L2827" s="22"/>
      <c r="O2827" s="22"/>
      <c r="P2827" s="22"/>
      <c r="Q2827" s="22"/>
    </row>
    <row r="2828" spans="12:17">
      <c r="L2828" s="22"/>
      <c r="O2828" s="22"/>
      <c r="P2828" s="22"/>
      <c r="Q2828" s="22"/>
    </row>
    <row r="2829" spans="12:17">
      <c r="L2829" s="22"/>
      <c r="O2829" s="22"/>
      <c r="P2829" s="22"/>
      <c r="Q2829" s="22"/>
    </row>
    <row r="2830" spans="12:17">
      <c r="L2830" s="22"/>
      <c r="O2830" s="22"/>
      <c r="P2830" s="22"/>
      <c r="Q2830" s="22"/>
    </row>
    <row r="2831" spans="12:17">
      <c r="L2831" s="22"/>
      <c r="O2831" s="22"/>
      <c r="P2831" s="22"/>
      <c r="Q2831" s="22"/>
    </row>
    <row r="2832" spans="12:17">
      <c r="L2832" s="22"/>
      <c r="O2832" s="22"/>
      <c r="P2832" s="22"/>
      <c r="Q2832" s="22"/>
    </row>
    <row r="2833" spans="12:17">
      <c r="L2833" s="22"/>
      <c r="O2833" s="22"/>
      <c r="P2833" s="22"/>
      <c r="Q2833" s="22"/>
    </row>
    <row r="2834" spans="12:17">
      <c r="L2834" s="22"/>
      <c r="O2834" s="22"/>
      <c r="P2834" s="22"/>
      <c r="Q2834" s="22"/>
    </row>
    <row r="2835" spans="12:17">
      <c r="L2835" s="22"/>
      <c r="O2835" s="22"/>
      <c r="P2835" s="22"/>
      <c r="Q2835" s="22"/>
    </row>
    <row r="2836" spans="12:17">
      <c r="L2836" s="22"/>
      <c r="O2836" s="22"/>
      <c r="P2836" s="22"/>
      <c r="Q2836" s="22"/>
    </row>
    <row r="2837" spans="12:17">
      <c r="L2837" s="22"/>
      <c r="O2837" s="22"/>
      <c r="P2837" s="22"/>
      <c r="Q2837" s="22"/>
    </row>
    <row r="2838" spans="12:17">
      <c r="L2838" s="22"/>
      <c r="O2838" s="22"/>
      <c r="P2838" s="22"/>
      <c r="Q2838" s="22"/>
    </row>
    <row r="2839" spans="12:17">
      <c r="L2839" s="22"/>
      <c r="O2839" s="22"/>
      <c r="P2839" s="22"/>
      <c r="Q2839" s="22"/>
    </row>
    <row r="2840" spans="12:17">
      <c r="L2840" s="22"/>
      <c r="O2840" s="22"/>
      <c r="P2840" s="22"/>
      <c r="Q2840" s="22"/>
    </row>
    <row r="2841" spans="12:17">
      <c r="L2841" s="22"/>
      <c r="O2841" s="22"/>
      <c r="P2841" s="22"/>
      <c r="Q2841" s="22"/>
    </row>
    <row r="2842" spans="12:17">
      <c r="L2842" s="22"/>
      <c r="O2842" s="22"/>
      <c r="P2842" s="22"/>
      <c r="Q2842" s="22"/>
    </row>
    <row r="2843" spans="12:17">
      <c r="L2843" s="22"/>
      <c r="O2843" s="22"/>
      <c r="P2843" s="22"/>
      <c r="Q2843" s="22"/>
    </row>
    <row r="2844" spans="12:17">
      <c r="L2844" s="22"/>
      <c r="O2844" s="22"/>
      <c r="P2844" s="22"/>
      <c r="Q2844" s="22"/>
    </row>
    <row r="2845" spans="12:17">
      <c r="L2845" s="22"/>
      <c r="O2845" s="22"/>
      <c r="P2845" s="22"/>
      <c r="Q2845" s="22"/>
    </row>
    <row r="2846" spans="12:17">
      <c r="L2846" s="22"/>
      <c r="O2846" s="22"/>
      <c r="P2846" s="22"/>
      <c r="Q2846" s="22"/>
    </row>
    <row r="2847" spans="12:17">
      <c r="L2847" s="22"/>
      <c r="O2847" s="22"/>
      <c r="P2847" s="22"/>
      <c r="Q2847" s="22"/>
    </row>
    <row r="2848" spans="12:17">
      <c r="L2848" s="22"/>
      <c r="O2848" s="22"/>
      <c r="P2848" s="22"/>
      <c r="Q2848" s="22"/>
    </row>
    <row r="2849" spans="12:17">
      <c r="L2849" s="22"/>
      <c r="O2849" s="22"/>
      <c r="P2849" s="22"/>
      <c r="Q2849" s="22"/>
    </row>
    <row r="2850" spans="12:17">
      <c r="L2850" s="22"/>
      <c r="O2850" s="22"/>
      <c r="P2850" s="22"/>
      <c r="Q2850" s="22"/>
    </row>
    <row r="2851" spans="12:17">
      <c r="L2851" s="22"/>
      <c r="O2851" s="22"/>
      <c r="P2851" s="22"/>
      <c r="Q2851" s="22"/>
    </row>
    <row r="2852" spans="12:17">
      <c r="L2852" s="22"/>
      <c r="O2852" s="22"/>
      <c r="P2852" s="22"/>
      <c r="Q2852" s="22"/>
    </row>
    <row r="2853" spans="12:17">
      <c r="L2853" s="22"/>
      <c r="O2853" s="22"/>
      <c r="P2853" s="22"/>
      <c r="Q2853" s="22"/>
    </row>
    <row r="2854" spans="12:17">
      <c r="L2854" s="22"/>
      <c r="O2854" s="22"/>
      <c r="P2854" s="22"/>
      <c r="Q2854" s="22"/>
    </row>
    <row r="2855" spans="12:17">
      <c r="L2855" s="22"/>
      <c r="O2855" s="22"/>
      <c r="P2855" s="22"/>
      <c r="Q2855" s="22"/>
    </row>
    <row r="2856" spans="12:17">
      <c r="L2856" s="22"/>
      <c r="O2856" s="22"/>
      <c r="P2856" s="22"/>
      <c r="Q2856" s="22"/>
    </row>
    <row r="2857" spans="12:17">
      <c r="L2857" s="22"/>
      <c r="O2857" s="22"/>
      <c r="P2857" s="22"/>
      <c r="Q2857" s="22"/>
    </row>
    <row r="2858" spans="12:17">
      <c r="L2858" s="22"/>
      <c r="O2858" s="22"/>
      <c r="P2858" s="22"/>
      <c r="Q2858" s="22"/>
    </row>
    <row r="2859" spans="12:17">
      <c r="L2859" s="22"/>
      <c r="O2859" s="22"/>
      <c r="P2859" s="22"/>
      <c r="Q2859" s="22"/>
    </row>
    <row r="2860" spans="12:17">
      <c r="L2860" s="22"/>
      <c r="O2860" s="22"/>
      <c r="P2860" s="22"/>
      <c r="Q2860" s="22"/>
    </row>
    <row r="2861" spans="12:17">
      <c r="L2861" s="22"/>
      <c r="O2861" s="22"/>
      <c r="P2861" s="22"/>
      <c r="Q2861" s="22"/>
    </row>
    <row r="2862" spans="12:17">
      <c r="L2862" s="22"/>
      <c r="O2862" s="22"/>
      <c r="P2862" s="22"/>
      <c r="Q2862" s="22"/>
    </row>
    <row r="2863" spans="12:17">
      <c r="L2863" s="22"/>
      <c r="O2863" s="22"/>
      <c r="P2863" s="22"/>
      <c r="Q2863" s="22"/>
    </row>
    <row r="2864" spans="12:17">
      <c r="L2864" s="22"/>
      <c r="O2864" s="22"/>
      <c r="P2864" s="22"/>
      <c r="Q2864" s="22"/>
    </row>
    <row r="2865" spans="12:17">
      <c r="L2865" s="22"/>
      <c r="O2865" s="22"/>
      <c r="P2865" s="22"/>
      <c r="Q2865" s="22"/>
    </row>
    <row r="2866" spans="12:17">
      <c r="L2866" s="22"/>
      <c r="O2866" s="22"/>
      <c r="P2866" s="22"/>
      <c r="Q2866" s="22"/>
    </row>
    <row r="2867" spans="12:17">
      <c r="L2867" s="22"/>
      <c r="O2867" s="22"/>
      <c r="P2867" s="22"/>
      <c r="Q2867" s="22"/>
    </row>
    <row r="2868" spans="12:17">
      <c r="L2868" s="22"/>
      <c r="O2868" s="22"/>
      <c r="P2868" s="22"/>
      <c r="Q2868" s="22"/>
    </row>
    <row r="2869" spans="12:17">
      <c r="L2869" s="22"/>
      <c r="O2869" s="22"/>
      <c r="P2869" s="22"/>
      <c r="Q2869" s="22"/>
    </row>
    <row r="2870" spans="12:17">
      <c r="L2870" s="22"/>
      <c r="O2870" s="22"/>
      <c r="P2870" s="22"/>
      <c r="Q2870" s="22"/>
    </row>
    <row r="2871" spans="12:17">
      <c r="L2871" s="22"/>
      <c r="O2871" s="22"/>
      <c r="P2871" s="22"/>
      <c r="Q2871" s="22"/>
    </row>
    <row r="2872" spans="12:17">
      <c r="L2872" s="22"/>
      <c r="O2872" s="22"/>
      <c r="P2872" s="22"/>
      <c r="Q2872" s="22"/>
    </row>
    <row r="2873" spans="12:17">
      <c r="L2873" s="22"/>
      <c r="O2873" s="22"/>
      <c r="P2873" s="22"/>
      <c r="Q2873" s="22"/>
    </row>
    <row r="2874" spans="12:17">
      <c r="L2874" s="22"/>
      <c r="O2874" s="22"/>
      <c r="P2874" s="22"/>
      <c r="Q2874" s="22"/>
    </row>
    <row r="2875" spans="12:17">
      <c r="L2875" s="22"/>
      <c r="O2875" s="22"/>
      <c r="P2875" s="22"/>
      <c r="Q2875" s="22"/>
    </row>
    <row r="2876" spans="12:17">
      <c r="L2876" s="22"/>
      <c r="O2876" s="22"/>
      <c r="P2876" s="22"/>
      <c r="Q2876" s="22"/>
    </row>
    <row r="2877" spans="12:17">
      <c r="L2877" s="22"/>
      <c r="O2877" s="22"/>
      <c r="P2877" s="22"/>
      <c r="Q2877" s="22"/>
    </row>
    <row r="2878" spans="12:17">
      <c r="L2878" s="22"/>
      <c r="O2878" s="22"/>
      <c r="P2878" s="22"/>
      <c r="Q2878" s="22"/>
    </row>
    <row r="2879" spans="12:17">
      <c r="L2879" s="22"/>
      <c r="O2879" s="22"/>
      <c r="P2879" s="22"/>
      <c r="Q2879" s="22"/>
    </row>
    <row r="2880" spans="12:17">
      <c r="L2880" s="22"/>
      <c r="O2880" s="22"/>
      <c r="P2880" s="22"/>
      <c r="Q2880" s="22"/>
    </row>
    <row r="2881" spans="12:17">
      <c r="L2881" s="22"/>
      <c r="O2881" s="22"/>
      <c r="P2881" s="22"/>
      <c r="Q2881" s="22"/>
    </row>
    <row r="2882" spans="12:17">
      <c r="L2882" s="22"/>
      <c r="O2882" s="22"/>
      <c r="P2882" s="22"/>
      <c r="Q2882" s="22"/>
    </row>
    <row r="2883" spans="12:17">
      <c r="L2883" s="22"/>
      <c r="O2883" s="22"/>
      <c r="P2883" s="22"/>
      <c r="Q2883" s="22"/>
    </row>
    <row r="2884" spans="12:17">
      <c r="L2884" s="22"/>
      <c r="O2884" s="22"/>
      <c r="P2884" s="22"/>
      <c r="Q2884" s="22"/>
    </row>
    <row r="2885" spans="12:17">
      <c r="L2885" s="22"/>
      <c r="O2885" s="22"/>
      <c r="P2885" s="22"/>
      <c r="Q2885" s="22"/>
    </row>
    <row r="2886" spans="12:17">
      <c r="L2886" s="22"/>
      <c r="O2886" s="22"/>
      <c r="P2886" s="22"/>
      <c r="Q2886" s="22"/>
    </row>
    <row r="2887" spans="12:17">
      <c r="L2887" s="22"/>
      <c r="O2887" s="22"/>
      <c r="P2887" s="22"/>
      <c r="Q2887" s="22"/>
    </row>
    <row r="2888" spans="12:17">
      <c r="L2888" s="22"/>
      <c r="O2888" s="22"/>
      <c r="P2888" s="22"/>
      <c r="Q2888" s="22"/>
    </row>
    <row r="2889" spans="12:17">
      <c r="L2889" s="22"/>
      <c r="O2889" s="22"/>
      <c r="P2889" s="22"/>
      <c r="Q2889" s="22"/>
    </row>
    <row r="2890" spans="12:17">
      <c r="L2890" s="22"/>
      <c r="O2890" s="22"/>
      <c r="P2890" s="22"/>
      <c r="Q2890" s="22"/>
    </row>
    <row r="2891" spans="12:17">
      <c r="L2891" s="22"/>
      <c r="O2891" s="22"/>
      <c r="P2891" s="22"/>
      <c r="Q2891" s="22"/>
    </row>
    <row r="2892" spans="12:17">
      <c r="L2892" s="22"/>
      <c r="O2892" s="22"/>
      <c r="P2892" s="22"/>
      <c r="Q2892" s="22"/>
    </row>
    <row r="2893" spans="12:17">
      <c r="L2893" s="22"/>
      <c r="O2893" s="22"/>
      <c r="P2893" s="22"/>
      <c r="Q2893" s="22"/>
    </row>
    <row r="2894" spans="12:17">
      <c r="L2894" s="22"/>
      <c r="O2894" s="22"/>
      <c r="P2894" s="22"/>
      <c r="Q2894" s="22"/>
    </row>
    <row r="2895" spans="12:17">
      <c r="L2895" s="22"/>
      <c r="O2895" s="22"/>
      <c r="P2895" s="22"/>
      <c r="Q2895" s="22"/>
    </row>
    <row r="2896" spans="12:17">
      <c r="L2896" s="22"/>
      <c r="O2896" s="22"/>
      <c r="P2896" s="22"/>
      <c r="Q2896" s="22"/>
    </row>
    <row r="2897" spans="12:17">
      <c r="L2897" s="22"/>
      <c r="O2897" s="22"/>
      <c r="P2897" s="22"/>
      <c r="Q2897" s="22"/>
    </row>
    <row r="2898" spans="12:17">
      <c r="L2898" s="22"/>
      <c r="O2898" s="22"/>
      <c r="P2898" s="22"/>
      <c r="Q2898" s="22"/>
    </row>
    <row r="2899" spans="12:17">
      <c r="L2899" s="22"/>
      <c r="O2899" s="22"/>
      <c r="P2899" s="22"/>
      <c r="Q2899" s="22"/>
    </row>
    <row r="2900" spans="12:17">
      <c r="L2900" s="22"/>
      <c r="O2900" s="22"/>
      <c r="P2900" s="22"/>
      <c r="Q2900" s="22"/>
    </row>
    <row r="2901" spans="12:17">
      <c r="L2901" s="22"/>
      <c r="O2901" s="22"/>
      <c r="P2901" s="22"/>
      <c r="Q2901" s="22"/>
    </row>
    <row r="2902" spans="12:17">
      <c r="L2902" s="22"/>
      <c r="O2902" s="22"/>
      <c r="P2902" s="22"/>
      <c r="Q2902" s="22"/>
    </row>
    <row r="2903" spans="12:17">
      <c r="L2903" s="22"/>
      <c r="O2903" s="22"/>
      <c r="P2903" s="22"/>
      <c r="Q2903" s="22"/>
    </row>
    <row r="2904" spans="12:17">
      <c r="L2904" s="22"/>
      <c r="O2904" s="22"/>
      <c r="P2904" s="22"/>
      <c r="Q2904" s="22"/>
    </row>
    <row r="2905" spans="12:17">
      <c r="L2905" s="22"/>
      <c r="O2905" s="22"/>
      <c r="P2905" s="22"/>
      <c r="Q2905" s="22"/>
    </row>
    <row r="2906" spans="12:17">
      <c r="L2906" s="22"/>
      <c r="O2906" s="22"/>
      <c r="P2906" s="22"/>
      <c r="Q2906" s="22"/>
    </row>
    <row r="2907" spans="12:17">
      <c r="L2907" s="22"/>
      <c r="O2907" s="22"/>
      <c r="P2907" s="22"/>
      <c r="Q2907" s="22"/>
    </row>
    <row r="2908" spans="12:17">
      <c r="L2908" s="22"/>
      <c r="O2908" s="22"/>
      <c r="P2908" s="22"/>
      <c r="Q2908" s="22"/>
    </row>
    <row r="2909" spans="12:17">
      <c r="L2909" s="22"/>
      <c r="O2909" s="22"/>
      <c r="P2909" s="22"/>
      <c r="Q2909" s="22"/>
    </row>
    <row r="2910" spans="12:17">
      <c r="L2910" s="22"/>
      <c r="O2910" s="22"/>
      <c r="P2910" s="22"/>
      <c r="Q2910" s="22"/>
    </row>
    <row r="2911" spans="12:17">
      <c r="L2911" s="22"/>
      <c r="O2911" s="22"/>
      <c r="P2911" s="22"/>
      <c r="Q2911" s="22"/>
    </row>
    <row r="2912" spans="12:17">
      <c r="L2912" s="22"/>
      <c r="O2912" s="22"/>
      <c r="P2912" s="22"/>
      <c r="Q2912" s="22"/>
    </row>
    <row r="2913" spans="12:17">
      <c r="L2913" s="22"/>
      <c r="O2913" s="22"/>
      <c r="P2913" s="22"/>
      <c r="Q2913" s="22"/>
    </row>
    <row r="2914" spans="12:17">
      <c r="L2914" s="22"/>
      <c r="O2914" s="22"/>
      <c r="P2914" s="22"/>
      <c r="Q2914" s="22"/>
    </row>
    <row r="2915" spans="12:17">
      <c r="L2915" s="22"/>
      <c r="O2915" s="22"/>
      <c r="P2915" s="22"/>
      <c r="Q2915" s="22"/>
    </row>
    <row r="2916" spans="12:17">
      <c r="L2916" s="22"/>
      <c r="O2916" s="22"/>
      <c r="P2916" s="22"/>
      <c r="Q2916" s="22"/>
    </row>
    <row r="2917" spans="12:17">
      <c r="L2917" s="22"/>
      <c r="O2917" s="22"/>
      <c r="P2917" s="22"/>
      <c r="Q2917" s="22"/>
    </row>
    <row r="2918" spans="12:17">
      <c r="L2918" s="22"/>
      <c r="O2918" s="22"/>
      <c r="P2918" s="22"/>
      <c r="Q2918" s="22"/>
    </row>
    <row r="2919" spans="12:17">
      <c r="L2919" s="22"/>
      <c r="O2919" s="22"/>
      <c r="P2919" s="22"/>
      <c r="Q2919" s="22"/>
    </row>
    <row r="2920" spans="12:17">
      <c r="L2920" s="22"/>
      <c r="O2920" s="22"/>
      <c r="P2920" s="22"/>
      <c r="Q2920" s="22"/>
    </row>
    <row r="2921" spans="12:17">
      <c r="L2921" s="22"/>
      <c r="O2921" s="22"/>
      <c r="P2921" s="22"/>
      <c r="Q2921" s="22"/>
    </row>
    <row r="2922" spans="12:17">
      <c r="L2922" s="22"/>
      <c r="O2922" s="22"/>
      <c r="P2922" s="22"/>
      <c r="Q2922" s="22"/>
    </row>
    <row r="2923" spans="12:17">
      <c r="L2923" s="22"/>
      <c r="O2923" s="22"/>
      <c r="P2923" s="22"/>
      <c r="Q2923" s="22"/>
    </row>
    <row r="2924" spans="12:17">
      <c r="L2924" s="22"/>
      <c r="O2924" s="22"/>
      <c r="P2924" s="22"/>
      <c r="Q2924" s="22"/>
    </row>
    <row r="2925" spans="12:17">
      <c r="L2925" s="22"/>
      <c r="O2925" s="22"/>
      <c r="P2925" s="22"/>
      <c r="Q2925" s="22"/>
    </row>
    <row r="2926" spans="12:17">
      <c r="L2926" s="22"/>
      <c r="O2926" s="22"/>
      <c r="P2926" s="22"/>
      <c r="Q2926" s="22"/>
    </row>
    <row r="2927" spans="12:17">
      <c r="L2927" s="22"/>
      <c r="O2927" s="22"/>
      <c r="P2927" s="22"/>
      <c r="Q2927" s="22"/>
    </row>
    <row r="2928" spans="12:17">
      <c r="L2928" s="22"/>
      <c r="O2928" s="22"/>
      <c r="P2928" s="22"/>
      <c r="Q2928" s="22"/>
    </row>
    <row r="2929" spans="12:17">
      <c r="L2929" s="22"/>
      <c r="O2929" s="22"/>
      <c r="P2929" s="22"/>
      <c r="Q2929" s="22"/>
    </row>
    <row r="2930" spans="12:17">
      <c r="L2930" s="22"/>
      <c r="O2930" s="22"/>
      <c r="P2930" s="22"/>
      <c r="Q2930" s="22"/>
    </row>
    <row r="2931" spans="12:17">
      <c r="L2931" s="22"/>
      <c r="O2931" s="22"/>
      <c r="P2931" s="22"/>
      <c r="Q2931" s="22"/>
    </row>
    <row r="2932" spans="12:17">
      <c r="L2932" s="22"/>
      <c r="O2932" s="22"/>
      <c r="P2932" s="22"/>
      <c r="Q2932" s="22"/>
    </row>
    <row r="2933" spans="12:17">
      <c r="L2933" s="22"/>
      <c r="O2933" s="22"/>
      <c r="P2933" s="22"/>
      <c r="Q2933" s="22"/>
    </row>
    <row r="2934" spans="12:17">
      <c r="L2934" s="22"/>
      <c r="O2934" s="22"/>
      <c r="P2934" s="22"/>
      <c r="Q2934" s="22"/>
    </row>
    <row r="2935" spans="12:17">
      <c r="L2935" s="22"/>
      <c r="O2935" s="22"/>
      <c r="P2935" s="22"/>
      <c r="Q2935" s="22"/>
    </row>
    <row r="2936" spans="12:17">
      <c r="L2936" s="22"/>
      <c r="O2936" s="22"/>
      <c r="P2936" s="22"/>
      <c r="Q2936" s="22"/>
    </row>
    <row r="2937" spans="12:17">
      <c r="L2937" s="22"/>
      <c r="O2937" s="22"/>
      <c r="P2937" s="22"/>
      <c r="Q2937" s="22"/>
    </row>
    <row r="2938" spans="12:17">
      <c r="L2938" s="22"/>
      <c r="O2938" s="22"/>
      <c r="P2938" s="22"/>
      <c r="Q2938" s="22"/>
    </row>
    <row r="2939" spans="12:17">
      <c r="L2939" s="22"/>
      <c r="O2939" s="22"/>
      <c r="P2939" s="22"/>
      <c r="Q2939" s="22"/>
    </row>
    <row r="2940" spans="12:17">
      <c r="L2940" s="22"/>
      <c r="O2940" s="22"/>
      <c r="P2940" s="22"/>
      <c r="Q2940" s="22"/>
    </row>
    <row r="2941" spans="12:17">
      <c r="L2941" s="22"/>
      <c r="O2941" s="22"/>
      <c r="P2941" s="22"/>
      <c r="Q2941" s="22"/>
    </row>
    <row r="2942" spans="12:17">
      <c r="L2942" s="22"/>
      <c r="O2942" s="22"/>
      <c r="P2942" s="22"/>
      <c r="Q2942" s="22"/>
    </row>
    <row r="2943" spans="12:17">
      <c r="L2943" s="22"/>
      <c r="O2943" s="22"/>
      <c r="P2943" s="22"/>
      <c r="Q2943" s="22"/>
    </row>
    <row r="2944" spans="12:17">
      <c r="L2944" s="22"/>
      <c r="O2944" s="22"/>
      <c r="P2944" s="22"/>
      <c r="Q2944" s="22"/>
    </row>
    <row r="2945" spans="12:17">
      <c r="L2945" s="22"/>
      <c r="O2945" s="22"/>
      <c r="P2945" s="22"/>
      <c r="Q2945" s="22"/>
    </row>
    <row r="2946" spans="12:17">
      <c r="L2946" s="22"/>
      <c r="O2946" s="22"/>
      <c r="P2946" s="22"/>
      <c r="Q2946" s="22"/>
    </row>
    <row r="2947" spans="12:17">
      <c r="L2947" s="22"/>
      <c r="O2947" s="22"/>
      <c r="P2947" s="22"/>
      <c r="Q2947" s="22"/>
    </row>
    <row r="2948" spans="12:17">
      <c r="L2948" s="22"/>
      <c r="O2948" s="22"/>
      <c r="P2948" s="22"/>
      <c r="Q2948" s="22"/>
    </row>
    <row r="2949" spans="12:17">
      <c r="L2949" s="22"/>
      <c r="O2949" s="22"/>
      <c r="P2949" s="22"/>
      <c r="Q2949" s="22"/>
    </row>
    <row r="2950" spans="12:17">
      <c r="L2950" s="22"/>
      <c r="O2950" s="22"/>
      <c r="P2950" s="22"/>
      <c r="Q2950" s="22"/>
    </row>
    <row r="2951" spans="12:17">
      <c r="L2951" s="22"/>
      <c r="O2951" s="22"/>
      <c r="P2951" s="22"/>
      <c r="Q2951" s="22"/>
    </row>
    <row r="2952" spans="12:17">
      <c r="L2952" s="22"/>
      <c r="O2952" s="22"/>
      <c r="P2952" s="22"/>
      <c r="Q2952" s="22"/>
    </row>
    <row r="2953" spans="12:17">
      <c r="L2953" s="22"/>
      <c r="O2953" s="22"/>
      <c r="P2953" s="22"/>
      <c r="Q2953" s="22"/>
    </row>
    <row r="2954" spans="12:17">
      <c r="L2954" s="22"/>
      <c r="O2954" s="22"/>
      <c r="P2954" s="22"/>
      <c r="Q2954" s="22"/>
    </row>
    <row r="2955" spans="12:17">
      <c r="L2955" s="22"/>
      <c r="O2955" s="22"/>
      <c r="P2955" s="22"/>
      <c r="Q2955" s="22"/>
    </row>
    <row r="2956" spans="12:17">
      <c r="L2956" s="22"/>
      <c r="O2956" s="22"/>
      <c r="P2956" s="22"/>
      <c r="Q2956" s="22"/>
    </row>
    <row r="2957" spans="12:17">
      <c r="L2957" s="22"/>
      <c r="O2957" s="22"/>
      <c r="P2957" s="22"/>
      <c r="Q2957" s="22"/>
    </row>
    <row r="2958" spans="12:17">
      <c r="L2958" s="22"/>
      <c r="O2958" s="22"/>
      <c r="P2958" s="22"/>
      <c r="Q2958" s="22"/>
    </row>
    <row r="2959" spans="12:17">
      <c r="L2959" s="22"/>
      <c r="O2959" s="22"/>
      <c r="P2959" s="22"/>
      <c r="Q2959" s="22"/>
    </row>
    <row r="2960" spans="12:17">
      <c r="L2960" s="22"/>
      <c r="O2960" s="22"/>
      <c r="P2960" s="22"/>
      <c r="Q2960" s="22"/>
    </row>
    <row r="2961" spans="12:17">
      <c r="L2961" s="22"/>
      <c r="O2961" s="22"/>
      <c r="P2961" s="22"/>
      <c r="Q2961" s="22"/>
    </row>
    <row r="2962" spans="12:17">
      <c r="L2962" s="22"/>
      <c r="O2962" s="22"/>
      <c r="P2962" s="22"/>
      <c r="Q2962" s="22"/>
    </row>
    <row r="2963" spans="12:17">
      <c r="L2963" s="22"/>
      <c r="O2963" s="22"/>
      <c r="P2963" s="22"/>
      <c r="Q2963" s="22"/>
    </row>
    <row r="2964" spans="12:17">
      <c r="L2964" s="22"/>
      <c r="O2964" s="22"/>
      <c r="P2964" s="22"/>
      <c r="Q2964" s="22"/>
    </row>
    <row r="2965" spans="12:17">
      <c r="L2965" s="22"/>
      <c r="O2965" s="22"/>
      <c r="P2965" s="22"/>
      <c r="Q2965" s="22"/>
    </row>
    <row r="2966" spans="12:17">
      <c r="L2966" s="22"/>
      <c r="O2966" s="22"/>
      <c r="P2966" s="22"/>
      <c r="Q2966" s="22"/>
    </row>
    <row r="2967" spans="12:17">
      <c r="L2967" s="22"/>
      <c r="O2967" s="22"/>
      <c r="P2967" s="22"/>
      <c r="Q2967" s="22"/>
    </row>
    <row r="2968" spans="12:17">
      <c r="L2968" s="22"/>
      <c r="O2968" s="22"/>
      <c r="P2968" s="22"/>
      <c r="Q2968" s="22"/>
    </row>
    <row r="2969" spans="12:17">
      <c r="L2969" s="22"/>
      <c r="O2969" s="22"/>
      <c r="P2969" s="22"/>
      <c r="Q2969" s="22"/>
    </row>
    <row r="2970" spans="12:17">
      <c r="L2970" s="22"/>
      <c r="O2970" s="22"/>
      <c r="P2970" s="22"/>
      <c r="Q2970" s="22"/>
    </row>
    <row r="2971" spans="12:17">
      <c r="L2971" s="22"/>
      <c r="O2971" s="22"/>
      <c r="P2971" s="22"/>
      <c r="Q2971" s="22"/>
    </row>
    <row r="2972" spans="12:17">
      <c r="L2972" s="22"/>
      <c r="O2972" s="22"/>
      <c r="P2972" s="22"/>
      <c r="Q2972" s="22"/>
    </row>
    <row r="2973" spans="12:17">
      <c r="L2973" s="22"/>
      <c r="O2973" s="22"/>
      <c r="P2973" s="22"/>
      <c r="Q2973" s="22"/>
    </row>
    <row r="2974" spans="12:17">
      <c r="L2974" s="22"/>
      <c r="O2974" s="22"/>
      <c r="P2974" s="22"/>
      <c r="Q2974" s="22"/>
    </row>
    <row r="2975" spans="12:17">
      <c r="L2975" s="22"/>
      <c r="O2975" s="22"/>
      <c r="P2975" s="22"/>
      <c r="Q2975" s="22"/>
    </row>
    <row r="2976" spans="12:17">
      <c r="L2976" s="22"/>
      <c r="O2976" s="22"/>
      <c r="P2976" s="22"/>
      <c r="Q2976" s="22"/>
    </row>
    <row r="2977" spans="12:17">
      <c r="L2977" s="22"/>
      <c r="O2977" s="22"/>
      <c r="P2977" s="22"/>
      <c r="Q2977" s="22"/>
    </row>
    <row r="2978" spans="12:17">
      <c r="L2978" s="22"/>
      <c r="O2978" s="22"/>
      <c r="P2978" s="22"/>
      <c r="Q2978" s="22"/>
    </row>
    <row r="2979" spans="12:17">
      <c r="L2979" s="22"/>
      <c r="O2979" s="22"/>
      <c r="P2979" s="22"/>
      <c r="Q2979" s="22"/>
    </row>
    <row r="2980" spans="12:17">
      <c r="L2980" s="22"/>
      <c r="O2980" s="22"/>
      <c r="P2980" s="22"/>
      <c r="Q2980" s="22"/>
    </row>
    <row r="2981" spans="12:17">
      <c r="L2981" s="22"/>
      <c r="O2981" s="22"/>
      <c r="P2981" s="22"/>
      <c r="Q2981" s="22"/>
    </row>
    <row r="2982" spans="12:17">
      <c r="L2982" s="22"/>
      <c r="O2982" s="22"/>
      <c r="P2982" s="22"/>
      <c r="Q2982" s="22"/>
    </row>
    <row r="2983" spans="12:17">
      <c r="L2983" s="22"/>
      <c r="O2983" s="22"/>
      <c r="P2983" s="22"/>
      <c r="Q2983" s="22"/>
    </row>
    <row r="2984" spans="12:17">
      <c r="L2984" s="22"/>
      <c r="O2984" s="22"/>
      <c r="P2984" s="22"/>
      <c r="Q2984" s="22"/>
    </row>
    <row r="2985" spans="12:17">
      <c r="L2985" s="22"/>
      <c r="O2985" s="22"/>
      <c r="P2985" s="22"/>
      <c r="Q2985" s="22"/>
    </row>
    <row r="2986" spans="12:17">
      <c r="L2986" s="22"/>
      <c r="O2986" s="22"/>
      <c r="P2986" s="22"/>
      <c r="Q2986" s="22"/>
    </row>
    <row r="2987" spans="12:17">
      <c r="L2987" s="22"/>
      <c r="O2987" s="22"/>
      <c r="P2987" s="22"/>
      <c r="Q2987" s="22"/>
    </row>
    <row r="2988" spans="12:17">
      <c r="L2988" s="22"/>
      <c r="O2988" s="22"/>
      <c r="P2988" s="22"/>
      <c r="Q2988" s="22"/>
    </row>
    <row r="2989" spans="12:17">
      <c r="L2989" s="22"/>
      <c r="O2989" s="22"/>
      <c r="P2989" s="22"/>
      <c r="Q2989" s="22"/>
    </row>
    <row r="2990" spans="12:17">
      <c r="L2990" s="22"/>
      <c r="O2990" s="22"/>
      <c r="P2990" s="22"/>
      <c r="Q2990" s="22"/>
    </row>
    <row r="2991" spans="12:17">
      <c r="L2991" s="22"/>
      <c r="O2991" s="22"/>
      <c r="P2991" s="22"/>
      <c r="Q2991" s="22"/>
    </row>
    <row r="2992" spans="12:17">
      <c r="L2992" s="22"/>
      <c r="O2992" s="22"/>
      <c r="P2992" s="22"/>
      <c r="Q2992" s="22"/>
    </row>
    <row r="2993" spans="12:17">
      <c r="L2993" s="22"/>
      <c r="O2993" s="22"/>
      <c r="P2993" s="22"/>
      <c r="Q2993" s="22"/>
    </row>
    <row r="2994" spans="12:17">
      <c r="L2994" s="22"/>
      <c r="O2994" s="22"/>
      <c r="P2994" s="22"/>
      <c r="Q2994" s="22"/>
    </row>
    <row r="2995" spans="12:17">
      <c r="L2995" s="22"/>
      <c r="O2995" s="22"/>
      <c r="P2995" s="22"/>
      <c r="Q2995" s="22"/>
    </row>
    <row r="2996" spans="12:17">
      <c r="L2996" s="22"/>
      <c r="O2996" s="22"/>
      <c r="P2996" s="22"/>
      <c r="Q2996" s="22"/>
    </row>
    <row r="2997" spans="12:17">
      <c r="L2997" s="22"/>
      <c r="O2997" s="22"/>
      <c r="P2997" s="22"/>
      <c r="Q2997" s="22"/>
    </row>
    <row r="2998" spans="12:17">
      <c r="L2998" s="22"/>
      <c r="O2998" s="22"/>
      <c r="P2998" s="22"/>
      <c r="Q2998" s="22"/>
    </row>
    <row r="2999" spans="12:17">
      <c r="L2999" s="22"/>
      <c r="O2999" s="22"/>
      <c r="P2999" s="22"/>
      <c r="Q2999" s="22"/>
    </row>
    <row r="3000" spans="12:17">
      <c r="L3000" s="22"/>
      <c r="O3000" s="22"/>
      <c r="P3000" s="22"/>
      <c r="Q3000" s="22"/>
    </row>
    <row r="3001" spans="12:17">
      <c r="L3001" s="22"/>
      <c r="O3001" s="22"/>
      <c r="P3001" s="22"/>
      <c r="Q3001" s="22"/>
    </row>
    <row r="3002" spans="12:17">
      <c r="L3002" s="22"/>
      <c r="O3002" s="22"/>
      <c r="P3002" s="22"/>
      <c r="Q3002" s="22"/>
    </row>
    <row r="3003" spans="12:17">
      <c r="L3003" s="22"/>
      <c r="O3003" s="22"/>
      <c r="P3003" s="22"/>
      <c r="Q3003" s="22"/>
    </row>
    <row r="3004" spans="12:17">
      <c r="L3004" s="22"/>
      <c r="O3004" s="22"/>
      <c r="P3004" s="22"/>
      <c r="Q3004" s="22"/>
    </row>
    <row r="3005" spans="12:17">
      <c r="L3005" s="22"/>
      <c r="O3005" s="22"/>
      <c r="P3005" s="22"/>
      <c r="Q3005" s="22"/>
    </row>
    <row r="3006" spans="12:17">
      <c r="L3006" s="22"/>
      <c r="O3006" s="22"/>
      <c r="P3006" s="22"/>
      <c r="Q3006" s="22"/>
    </row>
    <row r="3007" spans="12:17">
      <c r="L3007" s="22"/>
      <c r="O3007" s="22"/>
      <c r="P3007" s="22"/>
      <c r="Q3007" s="22"/>
    </row>
    <row r="3008" spans="12:17">
      <c r="L3008" s="22"/>
      <c r="O3008" s="22"/>
      <c r="P3008" s="22"/>
      <c r="Q3008" s="22"/>
    </row>
    <row r="3009" spans="12:17">
      <c r="L3009" s="22"/>
      <c r="O3009" s="22"/>
      <c r="P3009" s="22"/>
      <c r="Q3009" s="22"/>
    </row>
    <row r="3010" spans="12:17">
      <c r="L3010" s="22"/>
      <c r="O3010" s="22"/>
      <c r="P3010" s="22"/>
      <c r="Q3010" s="22"/>
    </row>
    <row r="3011" spans="12:17">
      <c r="L3011" s="22"/>
      <c r="O3011" s="22"/>
      <c r="P3011" s="22"/>
      <c r="Q3011" s="22"/>
    </row>
    <row r="3012" spans="12:17">
      <c r="L3012" s="22"/>
      <c r="O3012" s="22"/>
      <c r="P3012" s="22"/>
      <c r="Q3012" s="22"/>
    </row>
    <row r="3013" spans="12:17">
      <c r="L3013" s="22"/>
      <c r="O3013" s="22"/>
      <c r="P3013" s="22"/>
      <c r="Q3013" s="22"/>
    </row>
    <row r="3014" spans="12:17">
      <c r="L3014" s="22"/>
      <c r="O3014" s="22"/>
      <c r="P3014" s="22"/>
      <c r="Q3014" s="22"/>
    </row>
    <row r="3015" spans="12:17">
      <c r="L3015" s="22"/>
      <c r="O3015" s="22"/>
      <c r="P3015" s="22"/>
      <c r="Q3015" s="22"/>
    </row>
    <row r="3016" spans="12:17">
      <c r="L3016" s="22"/>
      <c r="O3016" s="22"/>
      <c r="P3016" s="22"/>
      <c r="Q3016" s="22"/>
    </row>
    <row r="3017" spans="12:17">
      <c r="L3017" s="22"/>
      <c r="O3017" s="22"/>
      <c r="P3017" s="22"/>
      <c r="Q3017" s="22"/>
    </row>
    <row r="3018" spans="12:17">
      <c r="L3018" s="22"/>
      <c r="O3018" s="22"/>
      <c r="P3018" s="22"/>
      <c r="Q3018" s="22"/>
    </row>
    <row r="3019" spans="12:17">
      <c r="L3019" s="22"/>
      <c r="O3019" s="22"/>
      <c r="P3019" s="22"/>
      <c r="Q3019" s="22"/>
    </row>
    <row r="3020" spans="12:17">
      <c r="L3020" s="22"/>
      <c r="O3020" s="22"/>
      <c r="P3020" s="22"/>
      <c r="Q3020" s="22"/>
    </row>
    <row r="3021" spans="12:17">
      <c r="L3021" s="22"/>
      <c r="O3021" s="22"/>
      <c r="P3021" s="22"/>
      <c r="Q3021" s="22"/>
    </row>
    <row r="3022" spans="12:17">
      <c r="L3022" s="22"/>
      <c r="O3022" s="22"/>
      <c r="P3022" s="22"/>
      <c r="Q3022" s="22"/>
    </row>
    <row r="3023" spans="12:17">
      <c r="L3023" s="22"/>
      <c r="O3023" s="22"/>
      <c r="P3023" s="22"/>
      <c r="Q3023" s="22"/>
    </row>
    <row r="3024" spans="12:17">
      <c r="L3024" s="22"/>
      <c r="O3024" s="22"/>
      <c r="P3024" s="22"/>
      <c r="Q3024" s="22"/>
    </row>
    <row r="3025" spans="12:17">
      <c r="L3025" s="22"/>
      <c r="O3025" s="22"/>
      <c r="P3025" s="22"/>
      <c r="Q3025" s="22"/>
    </row>
    <row r="3026" spans="12:17">
      <c r="L3026" s="22"/>
      <c r="O3026" s="22"/>
      <c r="P3026" s="22"/>
      <c r="Q3026" s="22"/>
    </row>
    <row r="3027" spans="12:17">
      <c r="L3027" s="22"/>
      <c r="O3027" s="22"/>
      <c r="P3027" s="22"/>
      <c r="Q3027" s="22"/>
    </row>
    <row r="3028" spans="12:17">
      <c r="L3028" s="22"/>
      <c r="O3028" s="22"/>
      <c r="P3028" s="22"/>
      <c r="Q3028" s="22"/>
    </row>
    <row r="3029" spans="12:17">
      <c r="L3029" s="22"/>
      <c r="O3029" s="22"/>
      <c r="P3029" s="22"/>
      <c r="Q3029" s="22"/>
    </row>
    <row r="3030" spans="12:17">
      <c r="L3030" s="22"/>
      <c r="O3030" s="22"/>
      <c r="P3030" s="22"/>
      <c r="Q3030" s="22"/>
    </row>
    <row r="3031" spans="12:17">
      <c r="L3031" s="22"/>
      <c r="O3031" s="22"/>
      <c r="P3031" s="22"/>
      <c r="Q3031" s="22"/>
    </row>
    <row r="3032" spans="12:17">
      <c r="L3032" s="22"/>
      <c r="O3032" s="22"/>
      <c r="P3032" s="22"/>
      <c r="Q3032" s="22"/>
    </row>
    <row r="3033" spans="12:17">
      <c r="L3033" s="22"/>
      <c r="O3033" s="22"/>
      <c r="P3033" s="22"/>
      <c r="Q3033" s="22"/>
    </row>
    <row r="3034" spans="12:17">
      <c r="L3034" s="22"/>
      <c r="O3034" s="22"/>
      <c r="P3034" s="22"/>
      <c r="Q3034" s="22"/>
    </row>
    <row r="3035" spans="12:17">
      <c r="L3035" s="22"/>
      <c r="O3035" s="22"/>
      <c r="P3035" s="22"/>
      <c r="Q3035" s="22"/>
    </row>
    <row r="3036" spans="12:17">
      <c r="L3036" s="22"/>
      <c r="O3036" s="22"/>
      <c r="P3036" s="22"/>
      <c r="Q3036" s="22"/>
    </row>
    <row r="3037" spans="12:17">
      <c r="L3037" s="22"/>
      <c r="O3037" s="22"/>
      <c r="P3037" s="22"/>
      <c r="Q3037" s="22"/>
    </row>
    <row r="3038" spans="12:17">
      <c r="L3038" s="22"/>
      <c r="O3038" s="22"/>
      <c r="P3038" s="22"/>
      <c r="Q3038" s="22"/>
    </row>
    <row r="3039" spans="12:17">
      <c r="L3039" s="22"/>
      <c r="O3039" s="22"/>
      <c r="P3039" s="22"/>
      <c r="Q3039" s="22"/>
    </row>
    <row r="3040" spans="12:17">
      <c r="L3040" s="22"/>
      <c r="O3040" s="22"/>
      <c r="P3040" s="22"/>
      <c r="Q3040" s="22"/>
    </row>
    <row r="3041" spans="12:17">
      <c r="L3041" s="22"/>
      <c r="O3041" s="22"/>
      <c r="P3041" s="22"/>
      <c r="Q3041" s="22"/>
    </row>
    <row r="3042" spans="12:17">
      <c r="L3042" s="22"/>
      <c r="O3042" s="22"/>
      <c r="P3042" s="22"/>
      <c r="Q3042" s="22"/>
    </row>
    <row r="3043" spans="12:17">
      <c r="L3043" s="22"/>
      <c r="O3043" s="22"/>
      <c r="P3043" s="22"/>
      <c r="Q3043" s="22"/>
    </row>
    <row r="3044" spans="12:17">
      <c r="L3044" s="22"/>
      <c r="O3044" s="22"/>
      <c r="P3044" s="22"/>
      <c r="Q3044" s="22"/>
    </row>
    <row r="3045" spans="12:17">
      <c r="L3045" s="22"/>
      <c r="O3045" s="22"/>
      <c r="P3045" s="22"/>
      <c r="Q3045" s="22"/>
    </row>
    <row r="3046" spans="12:17">
      <c r="L3046" s="22"/>
      <c r="O3046" s="22"/>
      <c r="P3046" s="22"/>
      <c r="Q3046" s="22"/>
    </row>
    <row r="3047" spans="12:17">
      <c r="L3047" s="22"/>
      <c r="O3047" s="22"/>
      <c r="P3047" s="22"/>
      <c r="Q3047" s="22"/>
    </row>
    <row r="3048" spans="12:17">
      <c r="L3048" s="22"/>
      <c r="O3048" s="22"/>
      <c r="P3048" s="22"/>
      <c r="Q3048" s="22"/>
    </row>
    <row r="3049" spans="12:17">
      <c r="L3049" s="22"/>
      <c r="O3049" s="22"/>
      <c r="P3049" s="22"/>
      <c r="Q3049" s="22"/>
    </row>
    <row r="3050" spans="12:17">
      <c r="L3050" s="22"/>
      <c r="O3050" s="22"/>
      <c r="P3050" s="22"/>
      <c r="Q3050" s="22"/>
    </row>
    <row r="3051" spans="12:17">
      <c r="L3051" s="22"/>
      <c r="O3051" s="22"/>
      <c r="P3051" s="22"/>
      <c r="Q3051" s="22"/>
    </row>
    <row r="3052" spans="12:17">
      <c r="L3052" s="22"/>
      <c r="O3052" s="22"/>
      <c r="P3052" s="22"/>
      <c r="Q3052" s="22"/>
    </row>
    <row r="3053" spans="12:17">
      <c r="L3053" s="22"/>
      <c r="O3053" s="22"/>
      <c r="P3053" s="22"/>
      <c r="Q3053" s="22"/>
    </row>
    <row r="3054" spans="12:17">
      <c r="L3054" s="22"/>
      <c r="O3054" s="22"/>
      <c r="P3054" s="22"/>
      <c r="Q3054" s="22"/>
    </row>
    <row r="3055" spans="12:17">
      <c r="L3055" s="22"/>
      <c r="O3055" s="22"/>
      <c r="P3055" s="22"/>
      <c r="Q3055" s="22"/>
    </row>
    <row r="3056" spans="12:17">
      <c r="L3056" s="22"/>
      <c r="O3056" s="22"/>
      <c r="P3056" s="22"/>
      <c r="Q3056" s="22"/>
    </row>
    <row r="3057" spans="12:17">
      <c r="L3057" s="22"/>
      <c r="O3057" s="22"/>
      <c r="P3057" s="22"/>
      <c r="Q3057" s="22"/>
    </row>
    <row r="3058" spans="12:17">
      <c r="L3058" s="22"/>
      <c r="O3058" s="22"/>
      <c r="P3058" s="22"/>
      <c r="Q3058" s="22"/>
    </row>
    <row r="3059" spans="12:17">
      <c r="L3059" s="22"/>
      <c r="O3059" s="22"/>
      <c r="P3059" s="22"/>
      <c r="Q3059" s="22"/>
    </row>
    <row r="3060" spans="12:17">
      <c r="L3060" s="22"/>
      <c r="O3060" s="22"/>
      <c r="P3060" s="22"/>
      <c r="Q3060" s="22"/>
    </row>
    <row r="3061" spans="12:17">
      <c r="L3061" s="22"/>
      <c r="O3061" s="22"/>
      <c r="P3061" s="22"/>
      <c r="Q3061" s="22"/>
    </row>
    <row r="3062" spans="12:17">
      <c r="L3062" s="22"/>
      <c r="O3062" s="22"/>
      <c r="P3062" s="22"/>
      <c r="Q3062" s="22"/>
    </row>
    <row r="3063" spans="12:17">
      <c r="L3063" s="22"/>
      <c r="O3063" s="22"/>
      <c r="P3063" s="22"/>
      <c r="Q3063" s="22"/>
    </row>
    <row r="3064" spans="12:17">
      <c r="L3064" s="22"/>
      <c r="O3064" s="22"/>
      <c r="P3064" s="22"/>
      <c r="Q3064" s="22"/>
    </row>
    <row r="3065" spans="12:17">
      <c r="L3065" s="22"/>
      <c r="O3065" s="22"/>
      <c r="P3065" s="22"/>
      <c r="Q3065" s="22"/>
    </row>
    <row r="3066" spans="12:17">
      <c r="L3066" s="22"/>
      <c r="O3066" s="22"/>
      <c r="P3066" s="22"/>
      <c r="Q3066" s="22"/>
    </row>
    <row r="3067" spans="12:17">
      <c r="L3067" s="22"/>
      <c r="O3067" s="22"/>
      <c r="P3067" s="22"/>
      <c r="Q3067" s="22"/>
    </row>
    <row r="3068" spans="12:17">
      <c r="L3068" s="22"/>
      <c r="O3068" s="22"/>
      <c r="P3068" s="22"/>
      <c r="Q3068" s="22"/>
    </row>
    <row r="3069" spans="12:17">
      <c r="L3069" s="22"/>
      <c r="O3069" s="22"/>
      <c r="P3069" s="22"/>
      <c r="Q3069" s="22"/>
    </row>
    <row r="3070" spans="12:17">
      <c r="L3070" s="22"/>
      <c r="O3070" s="22"/>
      <c r="P3070" s="22"/>
      <c r="Q3070" s="22"/>
    </row>
    <row r="3071" spans="12:17">
      <c r="L3071" s="22"/>
      <c r="O3071" s="22"/>
      <c r="P3071" s="22"/>
      <c r="Q3071" s="22"/>
    </row>
    <row r="3072" spans="12:17">
      <c r="L3072" s="22"/>
      <c r="O3072" s="22"/>
      <c r="P3072" s="22"/>
      <c r="Q3072" s="22"/>
    </row>
    <row r="3073" spans="12:17">
      <c r="L3073" s="22"/>
      <c r="O3073" s="22"/>
      <c r="P3073" s="22"/>
      <c r="Q3073" s="22"/>
    </row>
    <row r="3074" spans="12:17">
      <c r="L3074" s="22"/>
      <c r="O3074" s="22"/>
      <c r="P3074" s="22"/>
      <c r="Q3074" s="22"/>
    </row>
    <row r="3075" spans="12:17">
      <c r="L3075" s="22"/>
      <c r="O3075" s="22"/>
      <c r="P3075" s="22"/>
      <c r="Q3075" s="22"/>
    </row>
    <row r="3076" spans="12:17">
      <c r="L3076" s="22"/>
      <c r="O3076" s="22"/>
      <c r="P3076" s="22"/>
      <c r="Q3076" s="22"/>
    </row>
    <row r="3077" spans="12:17">
      <c r="L3077" s="22"/>
      <c r="O3077" s="22"/>
      <c r="P3077" s="22"/>
      <c r="Q3077" s="22"/>
    </row>
    <row r="3078" spans="12:17">
      <c r="L3078" s="22"/>
      <c r="O3078" s="22"/>
      <c r="P3078" s="22"/>
      <c r="Q3078" s="22"/>
    </row>
    <row r="3079" spans="12:17">
      <c r="L3079" s="22"/>
      <c r="O3079" s="22"/>
      <c r="P3079" s="22"/>
      <c r="Q3079" s="22"/>
    </row>
    <row r="3080" spans="12:17">
      <c r="L3080" s="22"/>
      <c r="O3080" s="22"/>
      <c r="P3080" s="22"/>
      <c r="Q3080" s="22"/>
    </row>
    <row r="3081" spans="12:17">
      <c r="L3081" s="22"/>
      <c r="O3081" s="22"/>
      <c r="P3081" s="22"/>
      <c r="Q3081" s="22"/>
    </row>
    <row r="3082" spans="12:17">
      <c r="L3082" s="22"/>
      <c r="O3082" s="22"/>
      <c r="P3082" s="22"/>
      <c r="Q3082" s="22"/>
    </row>
    <row r="3083" spans="12:17">
      <c r="L3083" s="22"/>
      <c r="O3083" s="22"/>
      <c r="P3083" s="22"/>
      <c r="Q3083" s="22"/>
    </row>
    <row r="3084" spans="12:17">
      <c r="L3084" s="22"/>
      <c r="O3084" s="22"/>
      <c r="P3084" s="22"/>
      <c r="Q3084" s="22"/>
    </row>
    <row r="3085" spans="12:17">
      <c r="L3085" s="22"/>
      <c r="O3085" s="22"/>
      <c r="P3085" s="22"/>
      <c r="Q3085" s="22"/>
    </row>
    <row r="3086" spans="12:17">
      <c r="L3086" s="22"/>
      <c r="O3086" s="22"/>
      <c r="P3086" s="22"/>
      <c r="Q3086" s="22"/>
    </row>
    <row r="3087" spans="12:17">
      <c r="L3087" s="22"/>
      <c r="O3087" s="22"/>
      <c r="P3087" s="22"/>
      <c r="Q3087" s="22"/>
    </row>
    <row r="3088" spans="12:17">
      <c r="L3088" s="22"/>
      <c r="O3088" s="22"/>
      <c r="P3088" s="22"/>
      <c r="Q3088" s="22"/>
    </row>
    <row r="3089" spans="12:17">
      <c r="L3089" s="22"/>
      <c r="O3089" s="22"/>
      <c r="P3089" s="22"/>
      <c r="Q3089" s="22"/>
    </row>
    <row r="3090" spans="12:17">
      <c r="L3090" s="22"/>
      <c r="O3090" s="22"/>
      <c r="P3090" s="22"/>
      <c r="Q3090" s="22"/>
    </row>
    <row r="3091" spans="12:17">
      <c r="L3091" s="22"/>
      <c r="O3091" s="22"/>
      <c r="P3091" s="22"/>
      <c r="Q3091" s="22"/>
    </row>
    <row r="3092" spans="12:17">
      <c r="L3092" s="22"/>
      <c r="O3092" s="22"/>
      <c r="P3092" s="22"/>
      <c r="Q3092" s="22"/>
    </row>
    <row r="3093" spans="12:17">
      <c r="L3093" s="22"/>
      <c r="O3093" s="22"/>
      <c r="P3093" s="22"/>
      <c r="Q3093" s="22"/>
    </row>
    <row r="3094" spans="12:17">
      <c r="L3094" s="22"/>
      <c r="O3094" s="22"/>
      <c r="P3094" s="22"/>
      <c r="Q3094" s="22"/>
    </row>
    <row r="3095" spans="12:17">
      <c r="L3095" s="22"/>
      <c r="O3095" s="22"/>
      <c r="P3095" s="22"/>
      <c r="Q3095" s="22"/>
    </row>
    <row r="3096" spans="12:17">
      <c r="L3096" s="22"/>
      <c r="O3096" s="22"/>
      <c r="P3096" s="22"/>
      <c r="Q3096" s="22"/>
    </row>
    <row r="3097" spans="12:17">
      <c r="L3097" s="22"/>
      <c r="O3097" s="22"/>
      <c r="P3097" s="22"/>
      <c r="Q3097" s="22"/>
    </row>
    <row r="3098" spans="12:17">
      <c r="L3098" s="22"/>
      <c r="O3098" s="22"/>
      <c r="P3098" s="22"/>
      <c r="Q3098" s="22"/>
    </row>
    <row r="3099" spans="12:17">
      <c r="L3099" s="22"/>
      <c r="O3099" s="22"/>
      <c r="P3099" s="22"/>
      <c r="Q3099" s="22"/>
    </row>
    <row r="3100" spans="12:17">
      <c r="L3100" s="22"/>
      <c r="O3100" s="22"/>
      <c r="P3100" s="22"/>
      <c r="Q3100" s="22"/>
    </row>
    <row r="3101" spans="12:17">
      <c r="L3101" s="22"/>
      <c r="O3101" s="22"/>
      <c r="P3101" s="22"/>
      <c r="Q3101" s="22"/>
    </row>
    <row r="3102" spans="12:17">
      <c r="L3102" s="22"/>
      <c r="O3102" s="22"/>
      <c r="P3102" s="22"/>
      <c r="Q3102" s="22"/>
    </row>
    <row r="3103" spans="12:17">
      <c r="L3103" s="22"/>
      <c r="O3103" s="22"/>
      <c r="P3103" s="22"/>
      <c r="Q3103" s="22"/>
    </row>
    <row r="3104" spans="12:17">
      <c r="L3104" s="22"/>
      <c r="O3104" s="22"/>
      <c r="P3104" s="22"/>
      <c r="Q3104" s="22"/>
    </row>
    <row r="3105" spans="12:17">
      <c r="L3105" s="22"/>
      <c r="O3105" s="22"/>
      <c r="P3105" s="22"/>
      <c r="Q3105" s="22"/>
    </row>
    <row r="3106" spans="12:17">
      <c r="L3106" s="22"/>
      <c r="O3106" s="22"/>
      <c r="P3106" s="22"/>
      <c r="Q3106" s="22"/>
    </row>
    <row r="3107" spans="12:17">
      <c r="L3107" s="22"/>
      <c r="O3107" s="22"/>
      <c r="P3107" s="22"/>
      <c r="Q3107" s="22"/>
    </row>
    <row r="3108" spans="12:17">
      <c r="L3108" s="22"/>
      <c r="O3108" s="22"/>
      <c r="P3108" s="22"/>
      <c r="Q3108" s="22"/>
    </row>
    <row r="3109" spans="12:17">
      <c r="L3109" s="22"/>
      <c r="O3109" s="22"/>
      <c r="P3109" s="22"/>
      <c r="Q3109" s="22"/>
    </row>
    <row r="3110" spans="12:17">
      <c r="L3110" s="22"/>
      <c r="O3110" s="22"/>
      <c r="P3110" s="22"/>
      <c r="Q3110" s="22"/>
    </row>
    <row r="3111" spans="12:17">
      <c r="L3111" s="22"/>
      <c r="O3111" s="22"/>
      <c r="P3111" s="22"/>
      <c r="Q3111" s="22"/>
    </row>
    <row r="3112" spans="12:17">
      <c r="L3112" s="22"/>
      <c r="O3112" s="22"/>
      <c r="P3112" s="22"/>
      <c r="Q3112" s="22"/>
    </row>
    <row r="3113" spans="12:17">
      <c r="L3113" s="22"/>
      <c r="O3113" s="22"/>
      <c r="P3113" s="22"/>
      <c r="Q3113" s="22"/>
    </row>
    <row r="3114" spans="12:17">
      <c r="L3114" s="22"/>
      <c r="O3114" s="22"/>
      <c r="P3114" s="22"/>
      <c r="Q3114" s="22"/>
    </row>
    <row r="3115" spans="12:17">
      <c r="L3115" s="22"/>
      <c r="O3115" s="22"/>
      <c r="P3115" s="22"/>
      <c r="Q3115" s="22"/>
    </row>
    <row r="3116" spans="12:17">
      <c r="L3116" s="22"/>
      <c r="O3116" s="22"/>
      <c r="P3116" s="22"/>
      <c r="Q3116" s="22"/>
    </row>
    <row r="3117" spans="12:17">
      <c r="L3117" s="22"/>
      <c r="O3117" s="22"/>
      <c r="P3117" s="22"/>
      <c r="Q3117" s="22"/>
    </row>
    <row r="3118" spans="12:17">
      <c r="L3118" s="22"/>
      <c r="O3118" s="22"/>
      <c r="P3118" s="22"/>
      <c r="Q3118" s="22"/>
    </row>
    <row r="3119" spans="12:17">
      <c r="L3119" s="22"/>
      <c r="O3119" s="22"/>
      <c r="P3119" s="22"/>
      <c r="Q3119" s="22"/>
    </row>
    <row r="3120" spans="12:17">
      <c r="L3120" s="22"/>
      <c r="O3120" s="22"/>
      <c r="P3120" s="22"/>
      <c r="Q3120" s="22"/>
    </row>
    <row r="3121" spans="12:17">
      <c r="L3121" s="22"/>
      <c r="O3121" s="22"/>
      <c r="P3121" s="22"/>
      <c r="Q3121" s="22"/>
    </row>
    <row r="3122" spans="12:17">
      <c r="L3122" s="22"/>
      <c r="O3122" s="22"/>
      <c r="P3122" s="22"/>
      <c r="Q3122" s="22"/>
    </row>
    <row r="3123" spans="12:17">
      <c r="L3123" s="22"/>
      <c r="O3123" s="22"/>
      <c r="P3123" s="22"/>
      <c r="Q3123" s="22"/>
    </row>
    <row r="3124" spans="12:17">
      <c r="L3124" s="22"/>
      <c r="O3124" s="22"/>
      <c r="P3124" s="22"/>
      <c r="Q3124" s="22"/>
    </row>
    <row r="3125" spans="12:17">
      <c r="L3125" s="22"/>
      <c r="O3125" s="22"/>
      <c r="P3125" s="22"/>
      <c r="Q3125" s="22"/>
    </row>
    <row r="3126" spans="12:17">
      <c r="L3126" s="22"/>
      <c r="O3126" s="22"/>
      <c r="P3126" s="22"/>
      <c r="Q3126" s="22"/>
    </row>
    <row r="3127" spans="12:17">
      <c r="L3127" s="22"/>
      <c r="O3127" s="22"/>
      <c r="P3127" s="22"/>
      <c r="Q3127" s="22"/>
    </row>
    <row r="3128" spans="12:17">
      <c r="L3128" s="22"/>
      <c r="O3128" s="22"/>
      <c r="P3128" s="22"/>
      <c r="Q3128" s="22"/>
    </row>
    <row r="3129" spans="12:17">
      <c r="L3129" s="22"/>
      <c r="O3129" s="22"/>
      <c r="P3129" s="22"/>
      <c r="Q3129" s="22"/>
    </row>
    <row r="3130" spans="12:17">
      <c r="L3130" s="22"/>
      <c r="O3130" s="22"/>
      <c r="P3130" s="22"/>
      <c r="Q3130" s="22"/>
    </row>
    <row r="3131" spans="12:17">
      <c r="L3131" s="22"/>
      <c r="O3131" s="22"/>
      <c r="P3131" s="22"/>
      <c r="Q3131" s="22"/>
    </row>
    <row r="3132" spans="12:17">
      <c r="L3132" s="22"/>
      <c r="O3132" s="22"/>
      <c r="P3132" s="22"/>
      <c r="Q3132" s="22"/>
    </row>
    <row r="3133" spans="12:17">
      <c r="L3133" s="22"/>
      <c r="O3133" s="22"/>
      <c r="P3133" s="22"/>
      <c r="Q3133" s="22"/>
    </row>
    <row r="3134" spans="12:17">
      <c r="L3134" s="22"/>
      <c r="O3134" s="22"/>
      <c r="P3134" s="22"/>
      <c r="Q3134" s="22"/>
    </row>
    <row r="3135" spans="12:17">
      <c r="L3135" s="22"/>
      <c r="O3135" s="22"/>
      <c r="P3135" s="22"/>
      <c r="Q3135" s="22"/>
    </row>
    <row r="3136" spans="12:17">
      <c r="L3136" s="22"/>
      <c r="O3136" s="22"/>
      <c r="P3136" s="22"/>
      <c r="Q3136" s="22"/>
    </row>
    <row r="3137" spans="12:17">
      <c r="L3137" s="22"/>
      <c r="O3137" s="22"/>
      <c r="P3137" s="22"/>
      <c r="Q3137" s="22"/>
    </row>
    <row r="3138" spans="12:17">
      <c r="L3138" s="22"/>
      <c r="O3138" s="22"/>
      <c r="P3138" s="22"/>
      <c r="Q3138" s="22"/>
    </row>
    <row r="3139" spans="12:17">
      <c r="L3139" s="22"/>
      <c r="O3139" s="22"/>
      <c r="P3139" s="22"/>
      <c r="Q3139" s="22"/>
    </row>
    <row r="3140" spans="12:17">
      <c r="L3140" s="22"/>
      <c r="O3140" s="22"/>
      <c r="P3140" s="22"/>
      <c r="Q3140" s="22"/>
    </row>
    <row r="3141" spans="12:17">
      <c r="L3141" s="22"/>
      <c r="O3141" s="22"/>
      <c r="P3141" s="22"/>
      <c r="Q3141" s="22"/>
    </row>
    <row r="3142" spans="12:17">
      <c r="L3142" s="22"/>
      <c r="O3142" s="22"/>
      <c r="P3142" s="22"/>
      <c r="Q3142" s="22"/>
    </row>
    <row r="3143" spans="12:17">
      <c r="L3143" s="22"/>
      <c r="O3143" s="22"/>
      <c r="P3143" s="22"/>
      <c r="Q3143" s="22"/>
    </row>
    <row r="3144" spans="12:17">
      <c r="L3144" s="22"/>
      <c r="O3144" s="22"/>
      <c r="P3144" s="22"/>
      <c r="Q3144" s="22"/>
    </row>
    <row r="3145" spans="12:17">
      <c r="L3145" s="22"/>
      <c r="O3145" s="22"/>
      <c r="P3145" s="22"/>
      <c r="Q3145" s="22"/>
    </row>
    <row r="3146" spans="12:17">
      <c r="L3146" s="22"/>
      <c r="O3146" s="22"/>
      <c r="P3146" s="22"/>
      <c r="Q3146" s="22"/>
    </row>
    <row r="3147" spans="12:17">
      <c r="L3147" s="22"/>
      <c r="O3147" s="22"/>
      <c r="P3147" s="22"/>
      <c r="Q3147" s="22"/>
    </row>
    <row r="3148" spans="12:17">
      <c r="L3148" s="22"/>
      <c r="O3148" s="22"/>
      <c r="P3148" s="22"/>
      <c r="Q3148" s="22"/>
    </row>
    <row r="3149" spans="12:17">
      <c r="L3149" s="22"/>
      <c r="O3149" s="22"/>
      <c r="P3149" s="22"/>
      <c r="Q3149" s="22"/>
    </row>
    <row r="3150" spans="12:17">
      <c r="L3150" s="22"/>
      <c r="O3150" s="22"/>
      <c r="P3150" s="22"/>
      <c r="Q3150" s="22"/>
    </row>
    <row r="3151" spans="12:17">
      <c r="L3151" s="22"/>
      <c r="O3151" s="22"/>
      <c r="P3151" s="22"/>
      <c r="Q3151" s="22"/>
    </row>
    <row r="3152" spans="12:17">
      <c r="L3152" s="22"/>
      <c r="O3152" s="22"/>
      <c r="P3152" s="22"/>
      <c r="Q3152" s="22"/>
    </row>
    <row r="3153" spans="12:17">
      <c r="L3153" s="22"/>
      <c r="O3153" s="22"/>
      <c r="P3153" s="22"/>
      <c r="Q3153" s="22"/>
    </row>
    <row r="3154" spans="12:17">
      <c r="L3154" s="22"/>
      <c r="O3154" s="22"/>
      <c r="P3154" s="22"/>
      <c r="Q3154" s="22"/>
    </row>
    <row r="3155" spans="12:17">
      <c r="L3155" s="22"/>
      <c r="O3155" s="22"/>
      <c r="P3155" s="22"/>
      <c r="Q3155" s="22"/>
    </row>
    <row r="3156" spans="12:17">
      <c r="L3156" s="22"/>
      <c r="O3156" s="22"/>
      <c r="P3156" s="22"/>
      <c r="Q3156" s="22"/>
    </row>
    <row r="3157" spans="12:17">
      <c r="L3157" s="22"/>
      <c r="O3157" s="22"/>
      <c r="P3157" s="22"/>
      <c r="Q3157" s="22"/>
    </row>
    <row r="3158" spans="12:17">
      <c r="L3158" s="22"/>
      <c r="O3158" s="22"/>
      <c r="P3158" s="22"/>
      <c r="Q3158" s="22"/>
    </row>
    <row r="3159" spans="12:17">
      <c r="L3159" s="22"/>
      <c r="O3159" s="22"/>
      <c r="P3159" s="22"/>
      <c r="Q3159" s="22"/>
    </row>
    <row r="3160" spans="12:17">
      <c r="L3160" s="22"/>
      <c r="O3160" s="22"/>
      <c r="P3160" s="22"/>
      <c r="Q3160" s="22"/>
    </row>
    <row r="3161" spans="12:17">
      <c r="L3161" s="22"/>
      <c r="O3161" s="22"/>
      <c r="P3161" s="22"/>
      <c r="Q3161" s="22"/>
    </row>
    <row r="3162" spans="12:17">
      <c r="L3162" s="22"/>
      <c r="O3162" s="22"/>
      <c r="P3162" s="22"/>
      <c r="Q3162" s="22"/>
    </row>
    <row r="3163" spans="12:17">
      <c r="L3163" s="22"/>
      <c r="O3163" s="22"/>
      <c r="P3163" s="22"/>
      <c r="Q3163" s="22"/>
    </row>
    <row r="3164" spans="12:17">
      <c r="L3164" s="22"/>
      <c r="O3164" s="22"/>
      <c r="P3164" s="22"/>
      <c r="Q3164" s="22"/>
    </row>
    <row r="3165" spans="12:17">
      <c r="L3165" s="22"/>
      <c r="O3165" s="22"/>
      <c r="P3165" s="22"/>
      <c r="Q3165" s="22"/>
    </row>
    <row r="3166" spans="12:17">
      <c r="L3166" s="22"/>
      <c r="O3166" s="22"/>
      <c r="P3166" s="22"/>
      <c r="Q3166" s="22"/>
    </row>
    <row r="3167" spans="12:17">
      <c r="L3167" s="22"/>
      <c r="O3167" s="22"/>
      <c r="P3167" s="22"/>
      <c r="Q3167" s="22"/>
    </row>
    <row r="3168" spans="12:17">
      <c r="L3168" s="22"/>
      <c r="O3168" s="22"/>
      <c r="P3168" s="22"/>
      <c r="Q3168" s="22"/>
    </row>
    <row r="3169" spans="12:17">
      <c r="L3169" s="22"/>
      <c r="O3169" s="22"/>
      <c r="P3169" s="22"/>
      <c r="Q3169" s="22"/>
    </row>
    <row r="3170" spans="12:17">
      <c r="L3170" s="22"/>
      <c r="O3170" s="22"/>
      <c r="P3170" s="22"/>
      <c r="Q3170" s="22"/>
    </row>
    <row r="3171" spans="12:17">
      <c r="L3171" s="22"/>
      <c r="O3171" s="22"/>
      <c r="P3171" s="22"/>
      <c r="Q3171" s="22"/>
    </row>
    <row r="3172" spans="12:17">
      <c r="L3172" s="22"/>
      <c r="O3172" s="22"/>
      <c r="P3172" s="22"/>
      <c r="Q3172" s="22"/>
    </row>
    <row r="3173" spans="12:17">
      <c r="L3173" s="22"/>
      <c r="O3173" s="22"/>
      <c r="P3173" s="22"/>
      <c r="Q3173" s="22"/>
    </row>
    <row r="3174" spans="12:17">
      <c r="L3174" s="22"/>
      <c r="O3174" s="22"/>
      <c r="P3174" s="22"/>
      <c r="Q3174" s="22"/>
    </row>
    <row r="3175" spans="12:17">
      <c r="L3175" s="22"/>
      <c r="O3175" s="22"/>
      <c r="P3175" s="22"/>
      <c r="Q3175" s="22"/>
    </row>
    <row r="3176" spans="12:17">
      <c r="L3176" s="22"/>
      <c r="O3176" s="22"/>
      <c r="P3176" s="22"/>
      <c r="Q3176" s="22"/>
    </row>
    <row r="3177" spans="12:17">
      <c r="L3177" s="22"/>
      <c r="O3177" s="22"/>
      <c r="P3177" s="22"/>
      <c r="Q3177" s="22"/>
    </row>
    <row r="3178" spans="12:17">
      <c r="L3178" s="22"/>
      <c r="O3178" s="22"/>
      <c r="P3178" s="22"/>
      <c r="Q3178" s="22"/>
    </row>
    <row r="3179" spans="12:17">
      <c r="L3179" s="22"/>
      <c r="O3179" s="22"/>
      <c r="P3179" s="22"/>
      <c r="Q3179" s="22"/>
    </row>
    <row r="3180" spans="12:17">
      <c r="L3180" s="22"/>
      <c r="O3180" s="22"/>
      <c r="P3180" s="22"/>
      <c r="Q3180" s="22"/>
    </row>
    <row r="3181" spans="12:17">
      <c r="L3181" s="22"/>
      <c r="O3181" s="22"/>
      <c r="P3181" s="22"/>
      <c r="Q3181" s="22"/>
    </row>
    <row r="3182" spans="12:17">
      <c r="L3182" s="22"/>
      <c r="O3182" s="22"/>
      <c r="P3182" s="22"/>
      <c r="Q3182" s="22"/>
    </row>
    <row r="3183" spans="12:17">
      <c r="L3183" s="22"/>
      <c r="O3183" s="22"/>
      <c r="P3183" s="22"/>
      <c r="Q3183" s="22"/>
    </row>
    <row r="3184" spans="12:17">
      <c r="L3184" s="22"/>
      <c r="O3184" s="22"/>
      <c r="P3184" s="22"/>
      <c r="Q3184" s="22"/>
    </row>
    <row r="3185" spans="12:17">
      <c r="L3185" s="22"/>
      <c r="O3185" s="22"/>
      <c r="P3185" s="22"/>
      <c r="Q3185" s="22"/>
    </row>
    <row r="3186" spans="12:17">
      <c r="L3186" s="22"/>
      <c r="O3186" s="22"/>
      <c r="P3186" s="22"/>
      <c r="Q3186" s="22"/>
    </row>
    <row r="3187" spans="12:17">
      <c r="L3187" s="22"/>
      <c r="O3187" s="22"/>
      <c r="P3187" s="22"/>
      <c r="Q3187" s="22"/>
    </row>
    <row r="3188" spans="12:17">
      <c r="L3188" s="22"/>
      <c r="O3188" s="22"/>
      <c r="P3188" s="22"/>
      <c r="Q3188" s="22"/>
    </row>
    <row r="3189" spans="12:17">
      <c r="L3189" s="22"/>
      <c r="O3189" s="22"/>
      <c r="P3189" s="22"/>
      <c r="Q3189" s="22"/>
    </row>
    <row r="3190" spans="12:17">
      <c r="L3190" s="22"/>
      <c r="O3190" s="22"/>
      <c r="P3190" s="22"/>
      <c r="Q3190" s="22"/>
    </row>
    <row r="3191" spans="12:17">
      <c r="L3191" s="22"/>
      <c r="O3191" s="22"/>
      <c r="P3191" s="22"/>
      <c r="Q3191" s="22"/>
    </row>
    <row r="3192" spans="12:17">
      <c r="L3192" s="22"/>
      <c r="O3192" s="22"/>
      <c r="P3192" s="22"/>
      <c r="Q3192" s="22"/>
    </row>
    <row r="3193" spans="12:17">
      <c r="L3193" s="22"/>
      <c r="O3193" s="22"/>
      <c r="P3193" s="22"/>
      <c r="Q3193" s="22"/>
    </row>
    <row r="3194" spans="12:17">
      <c r="L3194" s="22"/>
      <c r="O3194" s="22"/>
      <c r="P3194" s="22"/>
      <c r="Q3194" s="22"/>
    </row>
    <row r="3195" spans="12:17">
      <c r="L3195" s="22"/>
      <c r="O3195" s="22"/>
      <c r="P3195" s="22"/>
      <c r="Q3195" s="22"/>
    </row>
    <row r="3196" spans="12:17">
      <c r="L3196" s="22"/>
      <c r="O3196" s="22"/>
      <c r="P3196" s="22"/>
      <c r="Q3196" s="22"/>
    </row>
    <row r="3197" spans="12:17">
      <c r="L3197" s="22"/>
      <c r="O3197" s="22"/>
      <c r="P3197" s="22"/>
      <c r="Q3197" s="22"/>
    </row>
    <row r="3198" spans="12:17">
      <c r="L3198" s="22"/>
      <c r="O3198" s="22"/>
      <c r="P3198" s="22"/>
      <c r="Q3198" s="22"/>
    </row>
    <row r="3199" spans="12:17">
      <c r="L3199" s="22"/>
      <c r="O3199" s="22"/>
      <c r="P3199" s="22"/>
      <c r="Q3199" s="22"/>
    </row>
    <row r="3200" spans="12:17">
      <c r="L3200" s="22"/>
      <c r="O3200" s="22"/>
      <c r="P3200" s="22"/>
      <c r="Q3200" s="22"/>
    </row>
    <row r="3201" spans="12:17">
      <c r="L3201" s="22"/>
      <c r="O3201" s="22"/>
      <c r="P3201" s="22"/>
      <c r="Q3201" s="22"/>
    </row>
    <row r="3202" spans="12:17">
      <c r="L3202" s="22"/>
      <c r="O3202" s="22"/>
      <c r="P3202" s="22"/>
      <c r="Q3202" s="22"/>
    </row>
    <row r="3203" spans="12:17">
      <c r="L3203" s="22"/>
      <c r="O3203" s="22"/>
      <c r="P3203" s="22"/>
      <c r="Q3203" s="22"/>
    </row>
    <row r="3204" spans="12:17">
      <c r="L3204" s="22"/>
      <c r="O3204" s="22"/>
      <c r="P3204" s="22"/>
      <c r="Q3204" s="22"/>
    </row>
    <row r="3205" spans="12:17">
      <c r="L3205" s="22"/>
      <c r="O3205" s="22"/>
      <c r="P3205" s="22"/>
      <c r="Q3205" s="22"/>
    </row>
    <row r="3206" spans="12:17">
      <c r="L3206" s="22"/>
      <c r="O3206" s="22"/>
      <c r="P3206" s="22"/>
      <c r="Q3206" s="22"/>
    </row>
    <row r="3207" spans="12:17">
      <c r="L3207" s="22"/>
      <c r="O3207" s="22"/>
      <c r="P3207" s="22"/>
      <c r="Q3207" s="22"/>
    </row>
    <row r="3208" spans="12:17">
      <c r="L3208" s="22"/>
      <c r="O3208" s="22"/>
      <c r="P3208" s="22"/>
      <c r="Q3208" s="22"/>
    </row>
    <row r="3209" spans="12:17">
      <c r="L3209" s="22"/>
      <c r="O3209" s="22"/>
      <c r="P3209" s="22"/>
      <c r="Q3209" s="22"/>
    </row>
    <row r="3210" spans="12:17">
      <c r="L3210" s="22"/>
      <c r="O3210" s="22"/>
      <c r="P3210" s="22"/>
      <c r="Q3210" s="22"/>
    </row>
    <row r="3211" spans="12:17">
      <c r="L3211" s="22"/>
      <c r="O3211" s="22"/>
      <c r="P3211" s="22"/>
      <c r="Q3211" s="22"/>
    </row>
    <row r="3212" spans="12:17">
      <c r="L3212" s="22"/>
      <c r="O3212" s="22"/>
      <c r="P3212" s="22"/>
      <c r="Q3212" s="22"/>
    </row>
    <row r="3213" spans="12:17">
      <c r="L3213" s="22"/>
      <c r="O3213" s="22"/>
      <c r="P3213" s="22"/>
      <c r="Q3213" s="22"/>
    </row>
    <row r="3214" spans="12:17">
      <c r="L3214" s="22"/>
      <c r="O3214" s="22"/>
      <c r="P3214" s="22"/>
      <c r="Q3214" s="22"/>
    </row>
    <row r="3215" spans="12:17">
      <c r="L3215" s="22"/>
      <c r="O3215" s="22"/>
      <c r="P3215" s="22"/>
      <c r="Q3215" s="22"/>
    </row>
    <row r="3216" spans="12:17">
      <c r="L3216" s="22"/>
      <c r="O3216" s="22"/>
      <c r="P3216" s="22"/>
      <c r="Q3216" s="22"/>
    </row>
    <row r="3217" spans="12:17">
      <c r="L3217" s="22"/>
      <c r="O3217" s="22"/>
      <c r="P3217" s="22"/>
      <c r="Q3217" s="22"/>
    </row>
    <row r="3218" spans="12:17">
      <c r="L3218" s="22"/>
      <c r="O3218" s="22"/>
      <c r="P3218" s="22"/>
      <c r="Q3218" s="22"/>
    </row>
    <row r="3219" spans="12:17">
      <c r="L3219" s="22"/>
      <c r="O3219" s="22"/>
      <c r="P3219" s="22"/>
      <c r="Q3219" s="22"/>
    </row>
    <row r="3220" spans="12:17">
      <c r="L3220" s="22"/>
      <c r="O3220" s="22"/>
      <c r="P3220" s="22"/>
      <c r="Q3220" s="22"/>
    </row>
    <row r="3221" spans="12:17">
      <c r="L3221" s="22"/>
      <c r="O3221" s="22"/>
      <c r="P3221" s="22"/>
      <c r="Q3221" s="22"/>
    </row>
    <row r="3222" spans="12:17">
      <c r="L3222" s="22"/>
      <c r="O3222" s="22"/>
      <c r="P3222" s="22"/>
      <c r="Q3222" s="22"/>
    </row>
    <row r="3223" spans="12:17">
      <c r="L3223" s="22"/>
      <c r="O3223" s="22"/>
      <c r="P3223" s="22"/>
      <c r="Q3223" s="22"/>
    </row>
    <row r="3224" spans="12:17">
      <c r="L3224" s="22"/>
      <c r="O3224" s="22"/>
      <c r="P3224" s="22"/>
      <c r="Q3224" s="22"/>
    </row>
    <row r="3225" spans="12:17">
      <c r="L3225" s="22"/>
      <c r="O3225" s="22"/>
      <c r="P3225" s="22"/>
      <c r="Q3225" s="22"/>
    </row>
    <row r="3226" spans="12:17">
      <c r="L3226" s="22"/>
      <c r="O3226" s="22"/>
      <c r="P3226" s="22"/>
      <c r="Q3226" s="22"/>
    </row>
    <row r="3227" spans="12:17">
      <c r="L3227" s="22"/>
      <c r="O3227" s="22"/>
      <c r="P3227" s="22"/>
      <c r="Q3227" s="22"/>
    </row>
    <row r="3228" spans="12:17">
      <c r="L3228" s="22"/>
      <c r="O3228" s="22"/>
      <c r="P3228" s="22"/>
      <c r="Q3228" s="22"/>
    </row>
    <row r="3229" spans="12:17">
      <c r="L3229" s="22"/>
      <c r="O3229" s="22"/>
      <c r="P3229" s="22"/>
      <c r="Q3229" s="22"/>
    </row>
    <row r="3230" spans="12:17">
      <c r="L3230" s="22"/>
      <c r="O3230" s="22"/>
      <c r="P3230" s="22"/>
      <c r="Q3230" s="22"/>
    </row>
    <row r="3231" spans="12:17">
      <c r="L3231" s="22"/>
      <c r="O3231" s="22"/>
      <c r="P3231" s="22"/>
      <c r="Q3231" s="22"/>
    </row>
    <row r="3232" spans="12:17">
      <c r="L3232" s="22"/>
      <c r="O3232" s="22"/>
      <c r="P3232" s="22"/>
      <c r="Q3232" s="22"/>
    </row>
    <row r="3233" spans="12:17">
      <c r="L3233" s="22"/>
      <c r="O3233" s="22"/>
      <c r="P3233" s="22"/>
      <c r="Q3233" s="22"/>
    </row>
    <row r="3234" spans="12:17">
      <c r="L3234" s="22"/>
      <c r="O3234" s="22"/>
      <c r="P3234" s="22"/>
      <c r="Q3234" s="22"/>
    </row>
    <row r="3235" spans="12:17">
      <c r="L3235" s="22"/>
      <c r="O3235" s="22"/>
      <c r="P3235" s="22"/>
      <c r="Q3235" s="22"/>
    </row>
    <row r="3236" spans="12:17">
      <c r="L3236" s="22"/>
      <c r="O3236" s="22"/>
      <c r="P3236" s="22"/>
      <c r="Q3236" s="22"/>
    </row>
    <row r="3237" spans="12:17">
      <c r="L3237" s="22"/>
      <c r="O3237" s="22"/>
      <c r="P3237" s="22"/>
      <c r="Q3237" s="22"/>
    </row>
    <row r="3238" spans="12:17">
      <c r="L3238" s="22"/>
      <c r="O3238" s="22"/>
      <c r="P3238" s="22"/>
      <c r="Q3238" s="22"/>
    </row>
    <row r="3239" spans="12:17">
      <c r="L3239" s="22"/>
      <c r="O3239" s="22"/>
      <c r="P3239" s="22"/>
      <c r="Q3239" s="22"/>
    </row>
    <row r="3240" spans="12:17">
      <c r="L3240" s="22"/>
      <c r="O3240" s="22"/>
      <c r="P3240" s="22"/>
      <c r="Q3240" s="22"/>
    </row>
    <row r="3241" spans="12:17">
      <c r="L3241" s="22"/>
      <c r="O3241" s="22"/>
      <c r="P3241" s="22"/>
      <c r="Q3241" s="22"/>
    </row>
    <row r="3242" spans="12:17">
      <c r="L3242" s="22"/>
      <c r="O3242" s="22"/>
      <c r="P3242" s="22"/>
      <c r="Q3242" s="22"/>
    </row>
    <row r="3243" spans="12:17">
      <c r="L3243" s="22"/>
      <c r="O3243" s="22"/>
      <c r="P3243" s="22"/>
      <c r="Q3243" s="22"/>
    </row>
    <row r="3244" spans="12:17">
      <c r="L3244" s="22"/>
      <c r="O3244" s="22"/>
      <c r="P3244" s="22"/>
      <c r="Q3244" s="22"/>
    </row>
    <row r="3245" spans="12:17">
      <c r="L3245" s="22"/>
      <c r="O3245" s="22"/>
      <c r="P3245" s="22"/>
      <c r="Q3245" s="22"/>
    </row>
    <row r="3246" spans="12:17">
      <c r="L3246" s="22"/>
      <c r="O3246" s="22"/>
      <c r="P3246" s="22"/>
      <c r="Q3246" s="22"/>
    </row>
    <row r="3247" spans="12:17">
      <c r="L3247" s="22"/>
      <c r="O3247" s="22"/>
      <c r="P3247" s="22"/>
      <c r="Q3247" s="22"/>
    </row>
    <row r="3248" spans="12:17">
      <c r="L3248" s="22"/>
      <c r="O3248" s="22"/>
      <c r="P3248" s="22"/>
      <c r="Q3248" s="22"/>
    </row>
    <row r="3249" spans="12:17">
      <c r="L3249" s="22"/>
      <c r="O3249" s="22"/>
      <c r="P3249" s="22"/>
      <c r="Q3249" s="22"/>
    </row>
    <row r="3250" spans="12:17">
      <c r="L3250" s="22"/>
      <c r="O3250" s="22"/>
      <c r="P3250" s="22"/>
      <c r="Q3250" s="22"/>
    </row>
    <row r="3251" spans="12:17">
      <c r="L3251" s="22"/>
      <c r="O3251" s="22"/>
      <c r="P3251" s="22"/>
      <c r="Q3251" s="22"/>
    </row>
    <row r="3252" spans="12:17">
      <c r="L3252" s="22"/>
      <c r="O3252" s="22"/>
      <c r="P3252" s="22"/>
      <c r="Q3252" s="22"/>
    </row>
    <row r="3253" spans="12:17">
      <c r="L3253" s="22"/>
      <c r="O3253" s="22"/>
      <c r="P3253" s="22"/>
      <c r="Q3253" s="22"/>
    </row>
    <row r="3254" spans="12:17">
      <c r="L3254" s="22"/>
      <c r="O3254" s="22"/>
      <c r="P3254" s="22"/>
      <c r="Q3254" s="22"/>
    </row>
    <row r="3255" spans="12:17">
      <c r="L3255" s="22"/>
      <c r="O3255" s="22"/>
      <c r="P3255" s="22"/>
      <c r="Q3255" s="22"/>
    </row>
    <row r="3256" spans="12:17">
      <c r="L3256" s="22"/>
      <c r="O3256" s="22"/>
      <c r="P3256" s="22"/>
      <c r="Q3256" s="22"/>
    </row>
    <row r="3257" spans="12:17">
      <c r="L3257" s="22"/>
      <c r="O3257" s="22"/>
      <c r="P3257" s="22"/>
      <c r="Q3257" s="22"/>
    </row>
    <row r="3258" spans="12:17">
      <c r="L3258" s="22"/>
      <c r="O3258" s="22"/>
      <c r="P3258" s="22"/>
      <c r="Q3258" s="22"/>
    </row>
    <row r="3259" spans="12:17">
      <c r="L3259" s="22"/>
      <c r="O3259" s="22"/>
      <c r="P3259" s="22"/>
      <c r="Q3259" s="22"/>
    </row>
    <row r="3260" spans="12:17">
      <c r="L3260" s="22"/>
      <c r="O3260" s="22"/>
      <c r="P3260" s="22"/>
      <c r="Q3260" s="22"/>
    </row>
    <row r="3261" spans="12:17">
      <c r="L3261" s="22"/>
      <c r="O3261" s="22"/>
      <c r="P3261" s="22"/>
      <c r="Q3261" s="22"/>
    </row>
    <row r="3262" spans="12:17">
      <c r="L3262" s="22"/>
      <c r="O3262" s="22"/>
      <c r="P3262" s="22"/>
      <c r="Q3262" s="22"/>
    </row>
    <row r="3263" spans="12:17">
      <c r="L3263" s="22"/>
      <c r="O3263" s="22"/>
      <c r="P3263" s="22"/>
      <c r="Q3263" s="22"/>
    </row>
    <row r="3264" spans="12:17">
      <c r="L3264" s="22"/>
      <c r="O3264" s="22"/>
      <c r="P3264" s="22"/>
      <c r="Q3264" s="22"/>
    </row>
    <row r="3265" spans="12:17">
      <c r="L3265" s="22"/>
      <c r="O3265" s="22"/>
      <c r="P3265" s="22"/>
      <c r="Q3265" s="22"/>
    </row>
    <row r="3266" spans="12:17">
      <c r="L3266" s="22"/>
      <c r="O3266" s="22"/>
      <c r="P3266" s="22"/>
      <c r="Q3266" s="22"/>
    </row>
    <row r="3267" spans="12:17">
      <c r="L3267" s="22"/>
      <c r="O3267" s="22"/>
      <c r="P3267" s="22"/>
      <c r="Q3267" s="22"/>
    </row>
    <row r="3268" spans="12:17">
      <c r="L3268" s="22"/>
      <c r="O3268" s="22"/>
      <c r="P3268" s="22"/>
      <c r="Q3268" s="22"/>
    </row>
    <row r="3269" spans="12:17">
      <c r="L3269" s="22"/>
      <c r="O3269" s="22"/>
      <c r="P3269" s="22"/>
      <c r="Q3269" s="22"/>
    </row>
    <row r="3270" spans="12:17">
      <c r="L3270" s="22"/>
      <c r="O3270" s="22"/>
      <c r="P3270" s="22"/>
      <c r="Q3270" s="22"/>
    </row>
    <row r="3271" spans="12:17">
      <c r="L3271" s="22"/>
      <c r="O3271" s="22"/>
      <c r="P3271" s="22"/>
      <c r="Q3271" s="22"/>
    </row>
    <row r="3272" spans="12:17">
      <c r="L3272" s="22"/>
      <c r="O3272" s="22"/>
      <c r="P3272" s="22"/>
      <c r="Q3272" s="22"/>
    </row>
    <row r="3273" spans="12:17">
      <c r="L3273" s="22"/>
      <c r="O3273" s="22"/>
      <c r="P3273" s="22"/>
      <c r="Q3273" s="22"/>
    </row>
    <row r="3274" spans="12:17">
      <c r="L3274" s="22"/>
      <c r="O3274" s="22"/>
      <c r="P3274" s="22"/>
      <c r="Q3274" s="22"/>
    </row>
    <row r="3275" spans="12:17">
      <c r="L3275" s="22"/>
      <c r="O3275" s="22"/>
      <c r="P3275" s="22"/>
      <c r="Q3275" s="22"/>
    </row>
    <row r="3276" spans="12:17">
      <c r="L3276" s="22"/>
      <c r="O3276" s="22"/>
      <c r="P3276" s="22"/>
      <c r="Q3276" s="22"/>
    </row>
    <row r="3277" spans="12:17">
      <c r="L3277" s="22"/>
      <c r="O3277" s="22"/>
      <c r="P3277" s="22"/>
      <c r="Q3277" s="22"/>
    </row>
    <row r="3278" spans="12:17">
      <c r="L3278" s="22"/>
      <c r="O3278" s="22"/>
      <c r="P3278" s="22"/>
      <c r="Q3278" s="22"/>
    </row>
    <row r="3279" spans="12:17">
      <c r="L3279" s="22"/>
      <c r="O3279" s="22"/>
      <c r="P3279" s="22"/>
      <c r="Q3279" s="22"/>
    </row>
    <row r="3280" spans="12:17">
      <c r="L3280" s="22"/>
      <c r="O3280" s="22"/>
      <c r="P3280" s="22"/>
      <c r="Q3280" s="22"/>
    </row>
    <row r="3281" spans="12:17">
      <c r="L3281" s="22"/>
      <c r="O3281" s="22"/>
      <c r="P3281" s="22"/>
      <c r="Q3281" s="22"/>
    </row>
    <row r="3282" spans="12:17">
      <c r="L3282" s="22"/>
      <c r="O3282" s="22"/>
      <c r="P3282" s="22"/>
      <c r="Q3282" s="22"/>
    </row>
    <row r="3283" spans="12:17">
      <c r="L3283" s="22"/>
      <c r="O3283" s="22"/>
      <c r="P3283" s="22"/>
      <c r="Q3283" s="22"/>
    </row>
    <row r="3284" spans="12:17">
      <c r="L3284" s="22"/>
      <c r="O3284" s="22"/>
      <c r="P3284" s="22"/>
      <c r="Q3284" s="22"/>
    </row>
    <row r="3285" spans="12:17">
      <c r="L3285" s="22"/>
      <c r="O3285" s="22"/>
      <c r="P3285" s="22"/>
      <c r="Q3285" s="22"/>
    </row>
    <row r="3286" spans="12:17">
      <c r="L3286" s="22"/>
      <c r="O3286" s="22"/>
      <c r="P3286" s="22"/>
      <c r="Q3286" s="22"/>
    </row>
    <row r="3287" spans="12:17">
      <c r="L3287" s="22"/>
      <c r="O3287" s="22"/>
      <c r="P3287" s="22"/>
      <c r="Q3287" s="22"/>
    </row>
    <row r="3288" spans="12:17">
      <c r="L3288" s="22"/>
      <c r="O3288" s="22"/>
      <c r="P3288" s="22"/>
      <c r="Q3288" s="22"/>
    </row>
    <row r="3289" spans="12:17">
      <c r="L3289" s="22"/>
      <c r="O3289" s="22"/>
      <c r="P3289" s="22"/>
      <c r="Q3289" s="22"/>
    </row>
    <row r="3290" spans="12:17">
      <c r="L3290" s="22"/>
      <c r="O3290" s="22"/>
      <c r="P3290" s="22"/>
      <c r="Q3290" s="22"/>
    </row>
    <row r="3291" spans="12:17">
      <c r="L3291" s="22"/>
      <c r="O3291" s="22"/>
      <c r="P3291" s="22"/>
      <c r="Q3291" s="22"/>
    </row>
    <row r="3292" spans="12:17">
      <c r="L3292" s="22"/>
      <c r="O3292" s="22"/>
      <c r="P3292" s="22"/>
      <c r="Q3292" s="22"/>
    </row>
    <row r="3293" spans="12:17">
      <c r="L3293" s="22"/>
      <c r="O3293" s="22"/>
      <c r="P3293" s="22"/>
      <c r="Q3293" s="22"/>
    </row>
    <row r="3294" spans="12:17">
      <c r="L3294" s="22"/>
      <c r="O3294" s="22"/>
      <c r="P3294" s="22"/>
      <c r="Q3294" s="22"/>
    </row>
    <row r="3295" spans="12:17">
      <c r="L3295" s="22"/>
      <c r="O3295" s="22"/>
      <c r="P3295" s="22"/>
      <c r="Q3295" s="22"/>
    </row>
    <row r="3296" spans="12:17">
      <c r="L3296" s="22"/>
      <c r="O3296" s="22"/>
      <c r="P3296" s="22"/>
      <c r="Q3296" s="22"/>
    </row>
    <row r="3297" spans="12:17">
      <c r="L3297" s="22"/>
      <c r="O3297" s="22"/>
      <c r="P3297" s="22"/>
      <c r="Q3297" s="22"/>
    </row>
    <row r="3298" spans="12:17">
      <c r="L3298" s="22"/>
      <c r="O3298" s="22"/>
      <c r="P3298" s="22"/>
      <c r="Q3298" s="22"/>
    </row>
    <row r="3299" spans="12:17">
      <c r="L3299" s="22"/>
      <c r="O3299" s="22"/>
      <c r="P3299" s="22"/>
      <c r="Q3299" s="22"/>
    </row>
    <row r="3300" spans="12:17">
      <c r="L3300" s="22"/>
      <c r="O3300" s="22"/>
      <c r="P3300" s="22"/>
      <c r="Q3300" s="22"/>
    </row>
    <row r="3301" spans="12:17">
      <c r="L3301" s="22"/>
      <c r="O3301" s="22"/>
      <c r="P3301" s="22"/>
      <c r="Q3301" s="22"/>
    </row>
    <row r="3302" spans="12:17">
      <c r="L3302" s="22"/>
      <c r="O3302" s="22"/>
      <c r="P3302" s="22"/>
      <c r="Q3302" s="22"/>
    </row>
    <row r="3303" spans="12:17">
      <c r="L3303" s="22"/>
      <c r="O3303" s="22"/>
      <c r="P3303" s="22"/>
      <c r="Q3303" s="22"/>
    </row>
    <row r="3304" spans="12:17">
      <c r="L3304" s="22"/>
      <c r="O3304" s="22"/>
      <c r="P3304" s="22"/>
      <c r="Q3304" s="22"/>
    </row>
    <row r="3305" spans="12:17">
      <c r="L3305" s="22"/>
      <c r="O3305" s="22"/>
      <c r="P3305" s="22"/>
      <c r="Q3305" s="22"/>
    </row>
    <row r="3306" spans="12:17">
      <c r="L3306" s="22"/>
      <c r="O3306" s="22"/>
      <c r="P3306" s="22"/>
      <c r="Q3306" s="22"/>
    </row>
    <row r="3307" spans="12:17">
      <c r="L3307" s="22"/>
      <c r="O3307" s="22"/>
      <c r="P3307" s="22"/>
      <c r="Q3307" s="22"/>
    </row>
    <row r="3308" spans="12:17">
      <c r="L3308" s="22"/>
      <c r="O3308" s="22"/>
      <c r="P3308" s="22"/>
      <c r="Q3308" s="22"/>
    </row>
    <row r="3309" spans="12:17">
      <c r="L3309" s="22"/>
      <c r="O3309" s="22"/>
      <c r="P3309" s="22"/>
      <c r="Q3309" s="22"/>
    </row>
    <row r="3310" spans="12:17">
      <c r="L3310" s="22"/>
      <c r="O3310" s="22"/>
      <c r="P3310" s="22"/>
      <c r="Q3310" s="22"/>
    </row>
    <row r="3311" spans="12:17">
      <c r="L3311" s="22"/>
      <c r="O3311" s="22"/>
      <c r="P3311" s="22"/>
      <c r="Q3311" s="22"/>
    </row>
    <row r="3312" spans="12:17">
      <c r="L3312" s="22"/>
      <c r="O3312" s="22"/>
      <c r="P3312" s="22"/>
      <c r="Q3312" s="22"/>
    </row>
    <row r="3313" spans="12:17">
      <c r="L3313" s="22"/>
      <c r="O3313" s="22"/>
      <c r="P3313" s="22"/>
      <c r="Q3313" s="22"/>
    </row>
    <row r="3314" spans="12:17">
      <c r="L3314" s="22"/>
      <c r="O3314" s="22"/>
      <c r="P3314" s="22"/>
      <c r="Q3314" s="22"/>
    </row>
    <row r="3315" spans="12:17">
      <c r="L3315" s="22"/>
      <c r="O3315" s="22"/>
      <c r="P3315" s="22"/>
      <c r="Q3315" s="22"/>
    </row>
    <row r="3316" spans="12:17">
      <c r="L3316" s="22"/>
      <c r="O3316" s="22"/>
      <c r="P3316" s="22"/>
      <c r="Q3316" s="22"/>
    </row>
    <row r="3317" spans="12:17">
      <c r="L3317" s="22"/>
      <c r="O3317" s="22"/>
      <c r="P3317" s="22"/>
      <c r="Q3317" s="22"/>
    </row>
    <row r="3318" spans="12:17">
      <c r="L3318" s="22"/>
      <c r="O3318" s="22"/>
      <c r="P3318" s="22"/>
      <c r="Q3318" s="22"/>
    </row>
    <row r="3319" spans="12:17">
      <c r="L3319" s="22"/>
      <c r="O3319" s="22"/>
      <c r="P3319" s="22"/>
      <c r="Q3319" s="22"/>
    </row>
    <row r="3320" spans="12:17">
      <c r="L3320" s="22"/>
      <c r="O3320" s="22"/>
      <c r="P3320" s="22"/>
      <c r="Q3320" s="22"/>
    </row>
    <row r="3321" spans="12:17">
      <c r="L3321" s="22"/>
      <c r="O3321" s="22"/>
      <c r="P3321" s="22"/>
      <c r="Q3321" s="22"/>
    </row>
    <row r="3322" spans="12:17">
      <c r="L3322" s="22"/>
      <c r="O3322" s="22"/>
      <c r="P3322" s="22"/>
      <c r="Q3322" s="22"/>
    </row>
    <row r="3323" spans="12:17">
      <c r="L3323" s="22"/>
      <c r="O3323" s="22"/>
      <c r="P3323" s="22"/>
      <c r="Q3323" s="22"/>
    </row>
    <row r="3324" spans="12:17">
      <c r="L3324" s="22"/>
      <c r="O3324" s="22"/>
      <c r="P3324" s="22"/>
      <c r="Q3324" s="22"/>
    </row>
    <row r="3325" spans="12:17">
      <c r="L3325" s="22"/>
      <c r="O3325" s="22"/>
      <c r="P3325" s="22"/>
      <c r="Q3325" s="22"/>
    </row>
    <row r="3326" spans="12:17">
      <c r="L3326" s="22"/>
      <c r="O3326" s="22"/>
      <c r="P3326" s="22"/>
      <c r="Q3326" s="22"/>
    </row>
    <row r="3327" spans="12:17">
      <c r="L3327" s="22"/>
      <c r="O3327" s="22"/>
      <c r="P3327" s="22"/>
      <c r="Q3327" s="22"/>
    </row>
    <row r="3328" spans="12:17">
      <c r="L3328" s="22"/>
      <c r="O3328" s="22"/>
      <c r="P3328" s="22"/>
      <c r="Q3328" s="22"/>
    </row>
    <row r="3329" spans="12:17">
      <c r="L3329" s="22"/>
      <c r="O3329" s="22"/>
      <c r="P3329" s="22"/>
      <c r="Q3329" s="22"/>
    </row>
    <row r="3330" spans="12:17">
      <c r="L3330" s="22"/>
      <c r="O3330" s="22"/>
      <c r="P3330" s="22"/>
      <c r="Q3330" s="22"/>
    </row>
    <row r="3331" spans="12:17">
      <c r="L3331" s="22"/>
      <c r="O3331" s="22"/>
      <c r="P3331" s="22"/>
      <c r="Q3331" s="22"/>
    </row>
    <row r="3332" spans="12:17">
      <c r="L3332" s="22"/>
      <c r="O3332" s="22"/>
      <c r="P3332" s="22"/>
      <c r="Q3332" s="22"/>
    </row>
    <row r="3333" spans="12:17">
      <c r="L3333" s="22"/>
      <c r="O3333" s="22"/>
      <c r="P3333" s="22"/>
      <c r="Q3333" s="22"/>
    </row>
    <row r="3334" spans="12:17">
      <c r="L3334" s="22"/>
      <c r="O3334" s="22"/>
      <c r="P3334" s="22"/>
      <c r="Q3334" s="22"/>
    </row>
    <row r="3335" spans="12:17">
      <c r="L3335" s="22"/>
      <c r="O3335" s="22"/>
      <c r="P3335" s="22"/>
      <c r="Q3335" s="22"/>
    </row>
    <row r="3336" spans="12:17">
      <c r="L3336" s="22"/>
      <c r="O3336" s="22"/>
      <c r="P3336" s="22"/>
      <c r="Q3336" s="22"/>
    </row>
    <row r="3337" spans="12:17">
      <c r="L3337" s="22"/>
      <c r="O3337" s="22"/>
      <c r="P3337" s="22"/>
      <c r="Q3337" s="22"/>
    </row>
    <row r="3338" spans="12:17">
      <c r="L3338" s="22"/>
      <c r="O3338" s="22"/>
      <c r="P3338" s="22"/>
      <c r="Q3338" s="22"/>
    </row>
    <row r="3339" spans="12:17">
      <c r="L3339" s="22"/>
      <c r="O3339" s="22"/>
      <c r="P3339" s="22"/>
      <c r="Q3339" s="22"/>
    </row>
    <row r="3340" spans="12:17">
      <c r="L3340" s="22"/>
      <c r="O3340" s="22"/>
      <c r="P3340" s="22"/>
      <c r="Q3340" s="22"/>
    </row>
    <row r="3341" spans="12:17">
      <c r="L3341" s="22"/>
      <c r="O3341" s="22"/>
      <c r="P3341" s="22"/>
      <c r="Q3341" s="22"/>
    </row>
    <row r="3342" spans="12:17">
      <c r="L3342" s="22"/>
      <c r="O3342" s="22"/>
      <c r="P3342" s="22"/>
      <c r="Q3342" s="22"/>
    </row>
    <row r="3343" spans="12:17">
      <c r="L3343" s="22"/>
      <c r="O3343" s="22"/>
      <c r="P3343" s="22"/>
      <c r="Q3343" s="22"/>
    </row>
    <row r="3344" spans="12:17">
      <c r="L3344" s="22"/>
      <c r="O3344" s="22"/>
      <c r="P3344" s="22"/>
      <c r="Q3344" s="22"/>
    </row>
    <row r="3345" spans="12:17">
      <c r="L3345" s="22"/>
      <c r="O3345" s="22"/>
      <c r="P3345" s="22"/>
      <c r="Q3345" s="22"/>
    </row>
    <row r="3346" spans="12:17">
      <c r="L3346" s="22"/>
      <c r="O3346" s="22"/>
      <c r="P3346" s="22"/>
      <c r="Q3346" s="22"/>
    </row>
    <row r="3347" spans="12:17">
      <c r="L3347" s="22"/>
      <c r="O3347" s="22"/>
      <c r="P3347" s="22"/>
      <c r="Q3347" s="22"/>
    </row>
    <row r="3348" spans="12:17">
      <c r="L3348" s="22"/>
      <c r="O3348" s="22"/>
      <c r="P3348" s="22"/>
      <c r="Q3348" s="22"/>
    </row>
    <row r="3349" spans="12:17">
      <c r="L3349" s="22"/>
      <c r="O3349" s="22"/>
      <c r="P3349" s="22"/>
      <c r="Q3349" s="22"/>
    </row>
    <row r="3350" spans="12:17">
      <c r="L3350" s="22"/>
      <c r="O3350" s="22"/>
      <c r="P3350" s="22"/>
      <c r="Q3350" s="22"/>
    </row>
    <row r="3351" spans="12:17">
      <c r="L3351" s="22"/>
      <c r="O3351" s="22"/>
      <c r="P3351" s="22"/>
      <c r="Q3351" s="22"/>
    </row>
    <row r="3352" spans="12:17">
      <c r="L3352" s="22"/>
      <c r="O3352" s="22"/>
      <c r="P3352" s="22"/>
      <c r="Q3352" s="22"/>
    </row>
    <row r="3353" spans="12:17">
      <c r="L3353" s="22"/>
      <c r="O3353" s="22"/>
      <c r="P3353" s="22"/>
      <c r="Q3353" s="22"/>
    </row>
    <row r="3354" spans="12:17">
      <c r="L3354" s="22"/>
      <c r="O3354" s="22"/>
      <c r="P3354" s="22"/>
      <c r="Q3354" s="22"/>
    </row>
    <row r="3355" spans="12:17">
      <c r="L3355" s="22"/>
      <c r="O3355" s="22"/>
      <c r="P3355" s="22"/>
      <c r="Q3355" s="22"/>
    </row>
    <row r="3356" spans="12:17">
      <c r="L3356" s="22"/>
      <c r="O3356" s="22"/>
      <c r="P3356" s="22"/>
      <c r="Q3356" s="22"/>
    </row>
    <row r="3357" spans="12:17">
      <c r="L3357" s="22"/>
      <c r="O3357" s="22"/>
      <c r="P3357" s="22"/>
      <c r="Q3357" s="22"/>
    </row>
    <row r="3358" spans="12:17">
      <c r="L3358" s="22"/>
      <c r="O3358" s="22"/>
      <c r="P3358" s="22"/>
      <c r="Q3358" s="22"/>
    </row>
    <row r="3359" spans="12:17">
      <c r="L3359" s="22"/>
      <c r="O3359" s="22"/>
      <c r="P3359" s="22"/>
      <c r="Q3359" s="22"/>
    </row>
    <row r="3360" spans="12:17">
      <c r="L3360" s="22"/>
      <c r="O3360" s="22"/>
      <c r="P3360" s="22"/>
      <c r="Q3360" s="22"/>
    </row>
    <row r="3361" spans="12:17">
      <c r="L3361" s="22"/>
      <c r="O3361" s="22"/>
      <c r="P3361" s="22"/>
      <c r="Q3361" s="22"/>
    </row>
    <row r="3362" spans="12:17">
      <c r="L3362" s="22"/>
      <c r="O3362" s="22"/>
      <c r="P3362" s="22"/>
      <c r="Q3362" s="22"/>
    </row>
    <row r="3363" spans="12:17">
      <c r="L3363" s="22"/>
      <c r="O3363" s="22"/>
      <c r="P3363" s="22"/>
      <c r="Q3363" s="22"/>
    </row>
    <row r="3364" spans="12:17">
      <c r="L3364" s="22"/>
      <c r="O3364" s="22"/>
      <c r="P3364" s="22"/>
      <c r="Q3364" s="22"/>
    </row>
    <row r="3365" spans="12:17">
      <c r="L3365" s="22"/>
      <c r="O3365" s="22"/>
      <c r="P3365" s="22"/>
      <c r="Q3365" s="22"/>
    </row>
    <row r="3366" spans="12:17">
      <c r="L3366" s="22"/>
      <c r="O3366" s="22"/>
      <c r="P3366" s="22"/>
      <c r="Q3366" s="22"/>
    </row>
    <row r="3367" spans="12:17">
      <c r="L3367" s="22"/>
      <c r="O3367" s="22"/>
      <c r="P3367" s="22"/>
      <c r="Q3367" s="22"/>
    </row>
    <row r="3368" spans="12:17">
      <c r="L3368" s="22"/>
      <c r="O3368" s="22"/>
      <c r="P3368" s="22"/>
      <c r="Q3368" s="22"/>
    </row>
    <row r="3369" spans="12:17">
      <c r="L3369" s="22"/>
      <c r="O3369" s="22"/>
      <c r="P3369" s="22"/>
      <c r="Q3369" s="22"/>
    </row>
    <row r="3370" spans="12:17">
      <c r="L3370" s="22"/>
      <c r="O3370" s="22"/>
      <c r="P3370" s="22"/>
      <c r="Q3370" s="22"/>
    </row>
    <row r="3371" spans="12:17">
      <c r="L3371" s="22"/>
      <c r="O3371" s="22"/>
      <c r="P3371" s="22"/>
      <c r="Q3371" s="22"/>
    </row>
    <row r="3372" spans="12:17">
      <c r="L3372" s="22"/>
      <c r="O3372" s="22"/>
      <c r="P3372" s="22"/>
      <c r="Q3372" s="22"/>
    </row>
    <row r="3373" spans="12:17">
      <c r="L3373" s="22"/>
      <c r="O3373" s="22"/>
      <c r="P3373" s="22"/>
      <c r="Q3373" s="22"/>
    </row>
    <row r="3374" spans="12:17">
      <c r="L3374" s="22"/>
      <c r="O3374" s="22"/>
      <c r="P3374" s="22"/>
      <c r="Q3374" s="22"/>
    </row>
    <row r="3375" spans="12:17">
      <c r="L3375" s="22"/>
      <c r="O3375" s="22"/>
      <c r="P3375" s="22"/>
      <c r="Q3375" s="22"/>
    </row>
    <row r="3376" spans="12:17">
      <c r="L3376" s="22"/>
      <c r="O3376" s="22"/>
      <c r="P3376" s="22"/>
      <c r="Q3376" s="22"/>
    </row>
    <row r="3377" spans="12:17">
      <c r="L3377" s="22"/>
      <c r="O3377" s="22"/>
      <c r="P3377" s="22"/>
      <c r="Q3377" s="22"/>
    </row>
    <row r="3378" spans="12:17">
      <c r="L3378" s="22"/>
      <c r="O3378" s="22"/>
      <c r="P3378" s="22"/>
      <c r="Q3378" s="22"/>
    </row>
    <row r="3379" spans="12:17">
      <c r="L3379" s="22"/>
      <c r="O3379" s="22"/>
      <c r="P3379" s="22"/>
      <c r="Q3379" s="22"/>
    </row>
    <row r="3380" spans="12:17">
      <c r="L3380" s="22"/>
      <c r="O3380" s="22"/>
      <c r="P3380" s="22"/>
      <c r="Q3380" s="22"/>
    </row>
    <row r="3381" spans="12:17">
      <c r="L3381" s="22"/>
      <c r="O3381" s="22"/>
      <c r="P3381" s="22"/>
      <c r="Q3381" s="22"/>
    </row>
    <row r="3382" spans="12:17">
      <c r="L3382" s="22"/>
      <c r="O3382" s="22"/>
      <c r="P3382" s="22"/>
      <c r="Q3382" s="22"/>
    </row>
    <row r="3383" spans="12:17">
      <c r="L3383" s="22"/>
      <c r="O3383" s="22"/>
      <c r="P3383" s="22"/>
      <c r="Q3383" s="22"/>
    </row>
    <row r="3384" spans="12:17">
      <c r="L3384" s="22"/>
      <c r="O3384" s="22"/>
      <c r="P3384" s="22"/>
      <c r="Q3384" s="22"/>
    </row>
    <row r="3385" spans="12:17">
      <c r="L3385" s="22"/>
      <c r="O3385" s="22"/>
      <c r="P3385" s="22"/>
      <c r="Q3385" s="22"/>
    </row>
    <row r="3386" spans="12:17">
      <c r="L3386" s="22"/>
      <c r="O3386" s="22"/>
      <c r="P3386" s="22"/>
      <c r="Q3386" s="22"/>
    </row>
    <row r="3387" spans="12:17">
      <c r="L3387" s="22"/>
      <c r="O3387" s="22"/>
      <c r="P3387" s="22"/>
      <c r="Q3387" s="22"/>
    </row>
    <row r="3388" spans="12:17">
      <c r="L3388" s="22"/>
      <c r="O3388" s="22"/>
      <c r="P3388" s="22"/>
      <c r="Q3388" s="22"/>
    </row>
    <row r="3389" spans="12:17">
      <c r="L3389" s="22"/>
      <c r="O3389" s="22"/>
      <c r="P3389" s="22"/>
      <c r="Q3389" s="22"/>
    </row>
    <row r="3390" spans="12:17">
      <c r="L3390" s="22"/>
      <c r="O3390" s="22"/>
      <c r="P3390" s="22"/>
      <c r="Q3390" s="22"/>
    </row>
    <row r="3391" spans="12:17">
      <c r="L3391" s="22"/>
      <c r="O3391" s="22"/>
      <c r="P3391" s="22"/>
      <c r="Q3391" s="22"/>
    </row>
    <row r="3392" spans="12:17">
      <c r="L3392" s="22"/>
      <c r="O3392" s="22"/>
      <c r="P3392" s="22"/>
      <c r="Q3392" s="22"/>
    </row>
    <row r="3393" spans="12:17">
      <c r="L3393" s="22"/>
      <c r="O3393" s="22"/>
      <c r="P3393" s="22"/>
      <c r="Q3393" s="22"/>
    </row>
    <row r="3394" spans="12:17">
      <c r="L3394" s="22"/>
      <c r="O3394" s="22"/>
      <c r="P3394" s="22"/>
      <c r="Q3394" s="22"/>
    </row>
    <row r="3395" spans="12:17">
      <c r="L3395" s="22"/>
      <c r="O3395" s="22"/>
      <c r="P3395" s="22"/>
      <c r="Q3395" s="22"/>
    </row>
    <row r="3396" spans="12:17">
      <c r="L3396" s="22"/>
      <c r="O3396" s="22"/>
      <c r="P3396" s="22"/>
      <c r="Q3396" s="22"/>
    </row>
    <row r="3397" spans="12:17">
      <c r="L3397" s="22"/>
      <c r="O3397" s="22"/>
      <c r="P3397" s="22"/>
      <c r="Q3397" s="22"/>
    </row>
    <row r="3398" spans="12:17">
      <c r="L3398" s="22"/>
      <c r="O3398" s="22"/>
      <c r="P3398" s="22"/>
      <c r="Q3398" s="22"/>
    </row>
    <row r="3399" spans="12:17">
      <c r="L3399" s="22"/>
      <c r="O3399" s="22"/>
      <c r="P3399" s="22"/>
      <c r="Q3399" s="22"/>
    </row>
    <row r="3400" spans="12:17">
      <c r="L3400" s="22"/>
      <c r="O3400" s="22"/>
      <c r="P3400" s="22"/>
      <c r="Q3400" s="22"/>
    </row>
    <row r="3401" spans="12:17">
      <c r="L3401" s="22"/>
      <c r="O3401" s="22"/>
      <c r="P3401" s="22"/>
      <c r="Q3401" s="22"/>
    </row>
    <row r="3402" spans="12:17">
      <c r="L3402" s="22"/>
      <c r="O3402" s="22"/>
      <c r="P3402" s="22"/>
      <c r="Q3402" s="22"/>
    </row>
    <row r="3403" spans="12:17">
      <c r="L3403" s="22"/>
      <c r="O3403" s="22"/>
      <c r="P3403" s="22"/>
      <c r="Q3403" s="22"/>
    </row>
    <row r="3404" spans="12:17">
      <c r="L3404" s="22"/>
      <c r="O3404" s="22"/>
      <c r="P3404" s="22"/>
      <c r="Q3404" s="22"/>
    </row>
    <row r="3405" spans="12:17">
      <c r="L3405" s="22"/>
      <c r="O3405" s="22"/>
      <c r="P3405" s="22"/>
      <c r="Q3405" s="22"/>
    </row>
    <row r="3406" spans="12:17">
      <c r="L3406" s="22"/>
      <c r="O3406" s="22"/>
      <c r="P3406" s="22"/>
      <c r="Q3406" s="22"/>
    </row>
    <row r="3407" spans="12:17">
      <c r="L3407" s="22"/>
      <c r="O3407" s="22"/>
      <c r="P3407" s="22"/>
      <c r="Q3407" s="22"/>
    </row>
    <row r="3408" spans="12:17">
      <c r="L3408" s="22"/>
      <c r="O3408" s="22"/>
      <c r="P3408" s="22"/>
      <c r="Q3408" s="22"/>
    </row>
    <row r="3409" spans="12:17">
      <c r="L3409" s="22"/>
      <c r="O3409" s="22"/>
      <c r="P3409" s="22"/>
      <c r="Q3409" s="22"/>
    </row>
    <row r="3410" spans="12:17">
      <c r="L3410" s="22"/>
      <c r="O3410" s="22"/>
      <c r="P3410" s="22"/>
      <c r="Q3410" s="22"/>
    </row>
    <row r="3411" spans="12:17">
      <c r="L3411" s="22"/>
      <c r="O3411" s="22"/>
      <c r="P3411" s="22"/>
      <c r="Q3411" s="22"/>
    </row>
    <row r="3412" spans="12:17">
      <c r="L3412" s="22"/>
      <c r="O3412" s="22"/>
      <c r="P3412" s="22"/>
      <c r="Q3412" s="22"/>
    </row>
    <row r="3413" spans="12:17">
      <c r="L3413" s="22"/>
      <c r="O3413" s="22"/>
      <c r="P3413" s="22"/>
      <c r="Q3413" s="22"/>
    </row>
    <row r="3414" spans="12:17">
      <c r="L3414" s="22"/>
      <c r="O3414" s="22"/>
      <c r="P3414" s="22"/>
      <c r="Q3414" s="22"/>
    </row>
    <row r="3415" spans="12:17">
      <c r="L3415" s="22"/>
      <c r="O3415" s="22"/>
      <c r="P3415" s="22"/>
      <c r="Q3415" s="22"/>
    </row>
    <row r="3416" spans="12:17">
      <c r="L3416" s="22"/>
      <c r="O3416" s="22"/>
      <c r="P3416" s="22"/>
      <c r="Q3416" s="22"/>
    </row>
    <row r="3417" spans="12:17">
      <c r="L3417" s="22"/>
      <c r="O3417" s="22"/>
      <c r="P3417" s="22"/>
      <c r="Q3417" s="22"/>
    </row>
    <row r="3418" spans="12:17">
      <c r="L3418" s="22"/>
      <c r="O3418" s="22"/>
      <c r="P3418" s="22"/>
      <c r="Q3418" s="22"/>
    </row>
    <row r="3419" spans="12:17">
      <c r="L3419" s="22"/>
      <c r="O3419" s="22"/>
      <c r="P3419" s="22"/>
      <c r="Q3419" s="22"/>
    </row>
    <row r="3420" spans="12:17">
      <c r="L3420" s="22"/>
      <c r="O3420" s="22"/>
      <c r="P3420" s="22"/>
      <c r="Q3420" s="22"/>
    </row>
    <row r="3421" spans="12:17">
      <c r="L3421" s="22"/>
      <c r="O3421" s="22"/>
      <c r="P3421" s="22"/>
      <c r="Q3421" s="22"/>
    </row>
    <row r="3422" spans="12:17">
      <c r="L3422" s="22"/>
      <c r="O3422" s="22"/>
      <c r="P3422" s="22"/>
      <c r="Q3422" s="22"/>
    </row>
    <row r="3423" spans="12:17">
      <c r="L3423" s="22"/>
      <c r="O3423" s="22"/>
      <c r="P3423" s="22"/>
      <c r="Q3423" s="22"/>
    </row>
    <row r="3424" spans="12:17">
      <c r="L3424" s="22"/>
      <c r="O3424" s="22"/>
      <c r="P3424" s="22"/>
      <c r="Q3424" s="22"/>
    </row>
    <row r="3425" spans="12:17">
      <c r="L3425" s="22"/>
      <c r="O3425" s="22"/>
      <c r="P3425" s="22"/>
      <c r="Q3425" s="22"/>
    </row>
    <row r="3426" spans="12:17">
      <c r="L3426" s="22"/>
      <c r="O3426" s="22"/>
      <c r="P3426" s="22"/>
      <c r="Q3426" s="22"/>
    </row>
    <row r="3427" spans="12:17">
      <c r="L3427" s="22"/>
      <c r="O3427" s="22"/>
      <c r="P3427" s="22"/>
      <c r="Q3427" s="22"/>
    </row>
    <row r="3428" spans="12:17">
      <c r="L3428" s="22"/>
      <c r="O3428" s="22"/>
      <c r="P3428" s="22"/>
      <c r="Q3428" s="22"/>
    </row>
    <row r="3429" spans="12:17">
      <c r="L3429" s="22"/>
      <c r="O3429" s="22"/>
      <c r="P3429" s="22"/>
      <c r="Q3429" s="22"/>
    </row>
    <row r="3430" spans="12:17">
      <c r="L3430" s="22"/>
      <c r="O3430" s="22"/>
      <c r="P3430" s="22"/>
      <c r="Q3430" s="22"/>
    </row>
    <row r="3431" spans="12:17">
      <c r="L3431" s="22"/>
      <c r="O3431" s="22"/>
      <c r="P3431" s="22"/>
      <c r="Q3431" s="22"/>
    </row>
    <row r="3432" spans="12:17">
      <c r="L3432" s="22"/>
      <c r="O3432" s="22"/>
      <c r="P3432" s="22"/>
      <c r="Q3432" s="22"/>
    </row>
    <row r="3433" spans="12:17">
      <c r="L3433" s="22"/>
      <c r="O3433" s="22"/>
      <c r="P3433" s="22"/>
      <c r="Q3433" s="22"/>
    </row>
    <row r="3434" spans="12:17">
      <c r="L3434" s="22"/>
      <c r="O3434" s="22"/>
      <c r="P3434" s="22"/>
      <c r="Q3434" s="22"/>
    </row>
    <row r="3435" spans="12:17">
      <c r="L3435" s="22"/>
      <c r="O3435" s="22"/>
      <c r="P3435" s="22"/>
      <c r="Q3435" s="22"/>
    </row>
    <row r="3436" spans="12:17">
      <c r="L3436" s="22"/>
      <c r="O3436" s="22"/>
      <c r="P3436" s="22"/>
      <c r="Q3436" s="22"/>
    </row>
    <row r="3437" spans="12:17">
      <c r="L3437" s="22"/>
      <c r="O3437" s="22"/>
      <c r="P3437" s="22"/>
      <c r="Q3437" s="22"/>
    </row>
    <row r="3438" spans="12:17">
      <c r="L3438" s="22"/>
      <c r="O3438" s="22"/>
      <c r="P3438" s="22"/>
      <c r="Q3438" s="22"/>
    </row>
    <row r="3439" spans="12:17">
      <c r="L3439" s="22"/>
      <c r="O3439" s="22"/>
      <c r="P3439" s="22"/>
      <c r="Q3439" s="22"/>
    </row>
    <row r="3440" spans="12:17">
      <c r="L3440" s="22"/>
      <c r="O3440" s="22"/>
      <c r="P3440" s="22"/>
      <c r="Q3440" s="22"/>
    </row>
    <row r="3441" spans="12:17">
      <c r="L3441" s="22"/>
      <c r="O3441" s="22"/>
      <c r="P3441" s="22"/>
      <c r="Q3441" s="22"/>
    </row>
    <row r="3442" spans="12:17">
      <c r="L3442" s="22"/>
      <c r="O3442" s="22"/>
      <c r="P3442" s="22"/>
      <c r="Q3442" s="22"/>
    </row>
    <row r="3443" spans="12:17">
      <c r="L3443" s="22"/>
      <c r="O3443" s="22"/>
      <c r="P3443" s="22"/>
      <c r="Q3443" s="22"/>
    </row>
    <row r="3444" spans="12:17">
      <c r="L3444" s="22"/>
      <c r="O3444" s="22"/>
      <c r="P3444" s="22"/>
      <c r="Q3444" s="22"/>
    </row>
    <row r="3445" spans="12:17">
      <c r="L3445" s="22"/>
      <c r="O3445" s="22"/>
      <c r="P3445" s="22"/>
      <c r="Q3445" s="22"/>
    </row>
    <row r="3446" spans="12:17">
      <c r="L3446" s="22"/>
      <c r="O3446" s="22"/>
      <c r="P3446" s="22"/>
      <c r="Q3446" s="22"/>
    </row>
    <row r="3447" spans="12:17">
      <c r="L3447" s="22"/>
      <c r="O3447" s="22"/>
      <c r="P3447" s="22"/>
      <c r="Q3447" s="22"/>
    </row>
    <row r="3448" spans="12:17">
      <c r="L3448" s="22"/>
      <c r="O3448" s="22"/>
      <c r="P3448" s="22"/>
      <c r="Q3448" s="22"/>
    </row>
    <row r="3449" spans="12:17">
      <c r="L3449" s="22"/>
      <c r="O3449" s="22"/>
      <c r="P3449" s="22"/>
      <c r="Q3449" s="22"/>
    </row>
    <row r="3450" spans="12:17">
      <c r="L3450" s="22"/>
      <c r="O3450" s="22"/>
      <c r="P3450" s="22"/>
      <c r="Q3450" s="22"/>
    </row>
    <row r="3451" spans="12:17">
      <c r="L3451" s="22"/>
      <c r="O3451" s="22"/>
      <c r="P3451" s="22"/>
      <c r="Q3451" s="22"/>
    </row>
    <row r="3452" spans="12:17">
      <c r="L3452" s="22"/>
      <c r="O3452" s="22"/>
      <c r="P3452" s="22"/>
      <c r="Q3452" s="22"/>
    </row>
    <row r="3453" spans="12:17">
      <c r="L3453" s="22"/>
      <c r="O3453" s="22"/>
      <c r="P3453" s="22"/>
      <c r="Q3453" s="22"/>
    </row>
    <row r="3454" spans="12:17">
      <c r="L3454" s="22"/>
      <c r="O3454" s="22"/>
      <c r="P3454" s="22"/>
      <c r="Q3454" s="22"/>
    </row>
    <row r="3455" spans="12:17">
      <c r="L3455" s="22"/>
      <c r="O3455" s="22"/>
      <c r="P3455" s="22"/>
      <c r="Q3455" s="22"/>
    </row>
    <row r="3456" spans="12:17">
      <c r="L3456" s="22"/>
      <c r="O3456" s="22"/>
      <c r="P3456" s="22"/>
      <c r="Q3456" s="22"/>
    </row>
    <row r="3457" spans="12:17">
      <c r="L3457" s="22"/>
      <c r="O3457" s="22"/>
      <c r="P3457" s="22"/>
      <c r="Q3457" s="22"/>
    </row>
    <row r="3458" spans="12:17">
      <c r="L3458" s="22"/>
      <c r="O3458" s="22"/>
      <c r="P3458" s="22"/>
      <c r="Q3458" s="22"/>
    </row>
    <row r="3459" spans="12:17">
      <c r="L3459" s="22"/>
      <c r="O3459" s="22"/>
      <c r="P3459" s="22"/>
      <c r="Q3459" s="22"/>
    </row>
    <row r="3460" spans="12:17">
      <c r="L3460" s="22"/>
      <c r="O3460" s="22"/>
      <c r="P3460" s="22"/>
      <c r="Q3460" s="22"/>
    </row>
    <row r="3461" spans="12:17">
      <c r="L3461" s="22"/>
      <c r="O3461" s="22"/>
      <c r="P3461" s="22"/>
      <c r="Q3461" s="22"/>
    </row>
    <row r="3462" spans="12:17">
      <c r="L3462" s="22"/>
      <c r="O3462" s="22"/>
      <c r="P3462" s="22"/>
      <c r="Q3462" s="22"/>
    </row>
    <row r="3463" spans="12:17">
      <c r="L3463" s="22"/>
      <c r="O3463" s="22"/>
      <c r="P3463" s="22"/>
      <c r="Q3463" s="22"/>
    </row>
    <row r="3464" spans="12:17">
      <c r="L3464" s="22"/>
      <c r="O3464" s="22"/>
      <c r="P3464" s="22"/>
      <c r="Q3464" s="22"/>
    </row>
    <row r="3465" spans="12:17">
      <c r="L3465" s="22"/>
      <c r="O3465" s="22"/>
      <c r="P3465" s="22"/>
      <c r="Q3465" s="22"/>
    </row>
    <row r="3466" spans="12:17">
      <c r="L3466" s="22"/>
      <c r="O3466" s="22"/>
      <c r="P3466" s="22"/>
      <c r="Q3466" s="22"/>
    </row>
    <row r="3467" spans="12:17">
      <c r="L3467" s="22"/>
      <c r="O3467" s="22"/>
      <c r="P3467" s="22"/>
      <c r="Q3467" s="22"/>
    </row>
    <row r="3468" spans="12:17">
      <c r="L3468" s="22"/>
      <c r="O3468" s="22"/>
      <c r="P3468" s="22"/>
      <c r="Q3468" s="22"/>
    </row>
    <row r="3469" spans="12:17">
      <c r="L3469" s="22"/>
      <c r="O3469" s="22"/>
      <c r="P3469" s="22"/>
      <c r="Q3469" s="22"/>
    </row>
    <row r="3470" spans="12:17">
      <c r="L3470" s="22"/>
      <c r="O3470" s="22"/>
      <c r="P3470" s="22"/>
      <c r="Q3470" s="22"/>
    </row>
    <row r="3471" spans="12:17">
      <c r="L3471" s="22"/>
      <c r="O3471" s="22"/>
      <c r="P3471" s="22"/>
      <c r="Q3471" s="22"/>
    </row>
    <row r="3472" spans="12:17">
      <c r="L3472" s="22"/>
      <c r="O3472" s="22"/>
      <c r="P3472" s="22"/>
      <c r="Q3472" s="22"/>
    </row>
    <row r="3473" spans="12:17">
      <c r="L3473" s="22"/>
      <c r="O3473" s="22"/>
      <c r="P3473" s="22"/>
      <c r="Q3473" s="22"/>
    </row>
    <row r="3474" spans="12:17">
      <c r="L3474" s="22"/>
      <c r="O3474" s="22"/>
      <c r="P3474" s="22"/>
      <c r="Q3474" s="22"/>
    </row>
    <row r="3475" spans="12:17">
      <c r="L3475" s="22"/>
      <c r="O3475" s="22"/>
      <c r="P3475" s="22"/>
      <c r="Q3475" s="22"/>
    </row>
    <row r="3476" spans="12:17">
      <c r="L3476" s="22"/>
      <c r="O3476" s="22"/>
      <c r="P3476" s="22"/>
      <c r="Q3476" s="22"/>
    </row>
    <row r="3477" spans="12:17">
      <c r="L3477" s="22"/>
      <c r="O3477" s="22"/>
      <c r="P3477" s="22"/>
      <c r="Q3477" s="22"/>
    </row>
    <row r="3478" spans="12:17">
      <c r="L3478" s="22"/>
      <c r="O3478" s="22"/>
      <c r="P3478" s="22"/>
      <c r="Q3478" s="22"/>
    </row>
    <row r="3479" spans="12:17">
      <c r="L3479" s="22"/>
      <c r="O3479" s="22"/>
      <c r="P3479" s="22"/>
      <c r="Q3479" s="22"/>
    </row>
    <row r="3480" spans="12:17">
      <c r="L3480" s="22"/>
      <c r="O3480" s="22"/>
      <c r="P3480" s="22"/>
      <c r="Q3480" s="22"/>
    </row>
    <row r="3481" spans="12:17">
      <c r="L3481" s="22"/>
      <c r="O3481" s="22"/>
      <c r="P3481" s="22"/>
      <c r="Q3481" s="22"/>
    </row>
    <row r="3482" spans="12:17">
      <c r="L3482" s="22"/>
      <c r="O3482" s="22"/>
      <c r="P3482" s="22"/>
      <c r="Q3482" s="22"/>
    </row>
    <row r="3483" spans="12:17">
      <c r="L3483" s="22"/>
      <c r="O3483" s="22"/>
      <c r="P3483" s="22"/>
      <c r="Q3483" s="22"/>
    </row>
    <row r="3484" spans="12:17">
      <c r="L3484" s="22"/>
      <c r="O3484" s="22"/>
      <c r="P3484" s="22"/>
      <c r="Q3484" s="22"/>
    </row>
    <row r="3485" spans="12:17">
      <c r="L3485" s="22"/>
      <c r="O3485" s="22"/>
      <c r="P3485" s="22"/>
      <c r="Q3485" s="22"/>
    </row>
    <row r="3486" spans="12:17">
      <c r="L3486" s="22"/>
      <c r="O3486" s="22"/>
      <c r="P3486" s="22"/>
      <c r="Q3486" s="22"/>
    </row>
    <row r="3487" spans="12:17">
      <c r="L3487" s="22"/>
      <c r="O3487" s="22"/>
      <c r="P3487" s="22"/>
      <c r="Q3487" s="22"/>
    </row>
    <row r="3488" spans="12:17">
      <c r="L3488" s="22"/>
      <c r="O3488" s="22"/>
      <c r="P3488" s="22"/>
      <c r="Q3488" s="22"/>
    </row>
    <row r="3489" spans="12:17">
      <c r="L3489" s="22"/>
      <c r="O3489" s="22"/>
      <c r="P3489" s="22"/>
      <c r="Q3489" s="22"/>
    </row>
    <row r="3490" spans="12:17">
      <c r="L3490" s="22"/>
      <c r="O3490" s="22"/>
      <c r="P3490" s="22"/>
      <c r="Q3490" s="22"/>
    </row>
    <row r="3491" spans="12:17">
      <c r="L3491" s="22"/>
      <c r="O3491" s="22"/>
      <c r="P3491" s="22"/>
      <c r="Q3491" s="22"/>
    </row>
    <row r="3492" spans="12:17">
      <c r="L3492" s="22"/>
      <c r="O3492" s="22"/>
      <c r="P3492" s="22"/>
      <c r="Q3492" s="22"/>
    </row>
    <row r="3493" spans="12:17">
      <c r="L3493" s="22"/>
      <c r="O3493" s="22"/>
      <c r="P3493" s="22"/>
      <c r="Q3493" s="22"/>
    </row>
    <row r="3494" spans="12:17">
      <c r="L3494" s="22"/>
      <c r="O3494" s="22"/>
      <c r="P3494" s="22"/>
      <c r="Q3494" s="22"/>
    </row>
    <row r="3495" spans="12:17">
      <c r="L3495" s="22"/>
      <c r="O3495" s="22"/>
      <c r="P3495" s="22"/>
      <c r="Q3495" s="22"/>
    </row>
    <row r="3496" spans="12:17">
      <c r="L3496" s="22"/>
      <c r="O3496" s="22"/>
      <c r="P3496" s="22"/>
      <c r="Q3496" s="22"/>
    </row>
    <row r="3497" spans="12:17">
      <c r="L3497" s="22"/>
      <c r="O3497" s="22"/>
      <c r="P3497" s="22"/>
      <c r="Q3497" s="22"/>
    </row>
    <row r="3498" spans="12:17">
      <c r="L3498" s="22"/>
      <c r="O3498" s="22"/>
      <c r="P3498" s="22"/>
      <c r="Q3498" s="22"/>
    </row>
    <row r="3499" spans="12:17">
      <c r="L3499" s="22"/>
      <c r="O3499" s="22"/>
      <c r="P3499" s="22"/>
      <c r="Q3499" s="22"/>
    </row>
    <row r="3500" spans="12:17">
      <c r="L3500" s="22"/>
      <c r="O3500" s="22"/>
      <c r="P3500" s="22"/>
      <c r="Q3500" s="22"/>
    </row>
    <row r="3501" spans="12:17">
      <c r="L3501" s="22"/>
      <c r="O3501" s="22"/>
      <c r="P3501" s="22"/>
      <c r="Q3501" s="22"/>
    </row>
    <row r="3502" spans="12:17">
      <c r="L3502" s="22"/>
      <c r="O3502" s="22"/>
      <c r="P3502" s="22"/>
      <c r="Q3502" s="22"/>
    </row>
    <row r="3503" spans="12:17">
      <c r="L3503" s="22"/>
      <c r="O3503" s="22"/>
      <c r="P3503" s="22"/>
      <c r="Q3503" s="22"/>
    </row>
    <row r="3504" spans="12:17">
      <c r="L3504" s="22"/>
      <c r="O3504" s="22"/>
      <c r="P3504" s="22"/>
      <c r="Q3504" s="22"/>
    </row>
    <row r="3505" spans="12:17">
      <c r="L3505" s="22"/>
      <c r="O3505" s="22"/>
      <c r="P3505" s="22"/>
      <c r="Q3505" s="22"/>
    </row>
    <row r="3506" spans="12:17">
      <c r="L3506" s="22"/>
      <c r="O3506" s="22"/>
      <c r="P3506" s="22"/>
      <c r="Q3506" s="22"/>
    </row>
    <row r="3507" spans="12:17">
      <c r="L3507" s="22"/>
      <c r="O3507" s="22"/>
      <c r="P3507" s="22"/>
      <c r="Q3507" s="22"/>
    </row>
    <row r="3508" spans="12:17">
      <c r="L3508" s="22"/>
      <c r="O3508" s="22"/>
      <c r="P3508" s="22"/>
      <c r="Q3508" s="22"/>
    </row>
    <row r="3509" spans="12:17">
      <c r="L3509" s="22"/>
      <c r="O3509" s="22"/>
      <c r="P3509" s="22"/>
      <c r="Q3509" s="22"/>
    </row>
    <row r="3510" spans="12:17">
      <c r="L3510" s="22"/>
      <c r="O3510" s="22"/>
      <c r="P3510" s="22"/>
      <c r="Q3510" s="22"/>
    </row>
    <row r="3511" spans="12:17">
      <c r="L3511" s="22"/>
      <c r="O3511" s="22"/>
      <c r="P3511" s="22"/>
      <c r="Q3511" s="22"/>
    </row>
    <row r="3512" spans="12:17">
      <c r="L3512" s="22"/>
      <c r="O3512" s="22"/>
      <c r="P3512" s="22"/>
      <c r="Q3512" s="22"/>
    </row>
    <row r="3513" spans="12:17">
      <c r="L3513" s="22"/>
      <c r="O3513" s="22"/>
      <c r="P3513" s="22"/>
      <c r="Q3513" s="22"/>
    </row>
    <row r="3514" spans="12:17">
      <c r="L3514" s="22"/>
      <c r="O3514" s="22"/>
      <c r="P3514" s="22"/>
      <c r="Q3514" s="22"/>
    </row>
    <row r="3515" spans="12:17">
      <c r="L3515" s="22"/>
      <c r="O3515" s="22"/>
      <c r="P3515" s="22"/>
      <c r="Q3515" s="22"/>
    </row>
    <row r="3516" spans="12:17">
      <c r="L3516" s="22"/>
      <c r="O3516" s="22"/>
      <c r="P3516" s="22"/>
      <c r="Q3516" s="22"/>
    </row>
    <row r="3517" spans="12:17">
      <c r="L3517" s="22"/>
      <c r="O3517" s="22"/>
      <c r="P3517" s="22"/>
      <c r="Q3517" s="22"/>
    </row>
    <row r="3518" spans="12:17">
      <c r="L3518" s="22"/>
      <c r="O3518" s="22"/>
      <c r="P3518" s="22"/>
      <c r="Q3518" s="22"/>
    </row>
    <row r="3519" spans="12:17">
      <c r="L3519" s="22"/>
      <c r="O3519" s="22"/>
      <c r="P3519" s="22"/>
      <c r="Q3519" s="22"/>
    </row>
    <row r="3520" spans="12:17">
      <c r="L3520" s="22"/>
      <c r="O3520" s="22"/>
      <c r="P3520" s="22"/>
      <c r="Q3520" s="22"/>
    </row>
    <row r="3521" spans="12:17">
      <c r="L3521" s="22"/>
      <c r="O3521" s="22"/>
      <c r="P3521" s="22"/>
      <c r="Q3521" s="22"/>
    </row>
    <row r="3522" spans="12:17">
      <c r="L3522" s="22"/>
      <c r="O3522" s="22"/>
      <c r="P3522" s="22"/>
      <c r="Q3522" s="22"/>
    </row>
    <row r="3523" spans="12:17">
      <c r="L3523" s="22"/>
      <c r="O3523" s="22"/>
      <c r="P3523" s="22"/>
      <c r="Q3523" s="22"/>
    </row>
    <row r="3524" spans="12:17">
      <c r="L3524" s="22"/>
      <c r="O3524" s="22"/>
      <c r="P3524" s="22"/>
      <c r="Q3524" s="22"/>
    </row>
    <row r="3525" spans="12:17">
      <c r="L3525" s="22"/>
      <c r="O3525" s="22"/>
      <c r="P3525" s="22"/>
      <c r="Q3525" s="22"/>
    </row>
    <row r="3526" spans="12:17">
      <c r="L3526" s="22"/>
      <c r="O3526" s="22"/>
      <c r="P3526" s="22"/>
      <c r="Q3526" s="22"/>
    </row>
    <row r="3527" spans="12:17">
      <c r="L3527" s="22"/>
      <c r="O3527" s="22"/>
      <c r="P3527" s="22"/>
      <c r="Q3527" s="22"/>
    </row>
    <row r="3528" spans="12:17">
      <c r="L3528" s="22"/>
      <c r="O3528" s="22"/>
      <c r="P3528" s="22"/>
      <c r="Q3528" s="22"/>
    </row>
    <row r="3529" spans="12:17">
      <c r="L3529" s="22"/>
      <c r="O3529" s="22"/>
      <c r="P3529" s="22"/>
      <c r="Q3529" s="22"/>
    </row>
    <row r="3530" spans="12:17">
      <c r="L3530" s="22"/>
      <c r="O3530" s="22"/>
      <c r="P3530" s="22"/>
      <c r="Q3530" s="22"/>
    </row>
    <row r="3531" spans="12:17">
      <c r="L3531" s="22"/>
      <c r="O3531" s="22"/>
      <c r="P3531" s="22"/>
      <c r="Q3531" s="22"/>
    </row>
    <row r="3532" spans="12:17">
      <c r="L3532" s="22"/>
      <c r="O3532" s="22"/>
      <c r="P3532" s="22"/>
      <c r="Q3532" s="22"/>
    </row>
    <row r="3533" spans="12:17">
      <c r="L3533" s="22"/>
      <c r="O3533" s="22"/>
      <c r="P3533" s="22"/>
      <c r="Q3533" s="22"/>
    </row>
    <row r="3534" spans="12:17">
      <c r="L3534" s="22"/>
      <c r="O3534" s="22"/>
      <c r="P3534" s="22"/>
      <c r="Q3534" s="22"/>
    </row>
    <row r="3535" spans="12:17">
      <c r="L3535" s="22"/>
      <c r="O3535" s="22"/>
      <c r="P3535" s="22"/>
      <c r="Q3535" s="22"/>
    </row>
    <row r="3536" spans="12:17">
      <c r="L3536" s="22"/>
      <c r="O3536" s="22"/>
      <c r="P3536" s="22"/>
      <c r="Q3536" s="22"/>
    </row>
    <row r="3537" spans="12:17">
      <c r="L3537" s="22"/>
      <c r="O3537" s="22"/>
      <c r="P3537" s="22"/>
      <c r="Q3537" s="22"/>
    </row>
    <row r="3538" spans="12:17">
      <c r="L3538" s="22"/>
      <c r="O3538" s="22"/>
      <c r="P3538" s="22"/>
      <c r="Q3538" s="22"/>
    </row>
    <row r="3539" spans="12:17">
      <c r="L3539" s="22"/>
      <c r="O3539" s="22"/>
      <c r="P3539" s="22"/>
      <c r="Q3539" s="22"/>
    </row>
    <row r="3540" spans="12:17">
      <c r="L3540" s="22"/>
      <c r="O3540" s="22"/>
      <c r="P3540" s="22"/>
      <c r="Q3540" s="22"/>
    </row>
    <row r="3541" spans="12:17">
      <c r="L3541" s="22"/>
      <c r="O3541" s="22"/>
      <c r="P3541" s="22"/>
      <c r="Q3541" s="22"/>
    </row>
    <row r="3542" spans="12:17">
      <c r="L3542" s="22"/>
      <c r="O3542" s="22"/>
      <c r="P3542" s="22"/>
      <c r="Q3542" s="22"/>
    </row>
    <row r="3543" spans="12:17">
      <c r="L3543" s="22"/>
      <c r="O3543" s="22"/>
      <c r="P3543" s="22"/>
      <c r="Q3543" s="22"/>
    </row>
    <row r="3544" spans="12:17">
      <c r="L3544" s="22"/>
      <c r="O3544" s="22"/>
      <c r="P3544" s="22"/>
      <c r="Q3544" s="22"/>
    </row>
    <row r="3545" spans="12:17">
      <c r="L3545" s="22"/>
      <c r="O3545" s="22"/>
      <c r="P3545" s="22"/>
      <c r="Q3545" s="22"/>
    </row>
    <row r="3546" spans="12:17">
      <c r="L3546" s="22"/>
      <c r="O3546" s="22"/>
      <c r="P3546" s="22"/>
      <c r="Q3546" s="22"/>
    </row>
    <row r="3547" spans="12:17">
      <c r="L3547" s="22"/>
      <c r="O3547" s="22"/>
      <c r="P3547" s="22"/>
      <c r="Q3547" s="22"/>
    </row>
    <row r="3548" spans="12:17">
      <c r="L3548" s="22"/>
      <c r="O3548" s="22"/>
      <c r="P3548" s="22"/>
      <c r="Q3548" s="22"/>
    </row>
    <row r="3549" spans="12:17">
      <c r="L3549" s="22"/>
      <c r="O3549" s="22"/>
      <c r="P3549" s="22"/>
      <c r="Q3549" s="22"/>
    </row>
    <row r="3550" spans="12:17">
      <c r="L3550" s="22"/>
      <c r="O3550" s="22"/>
      <c r="P3550" s="22"/>
      <c r="Q3550" s="22"/>
    </row>
    <row r="3551" spans="12:17">
      <c r="L3551" s="22"/>
      <c r="O3551" s="22"/>
      <c r="P3551" s="22"/>
      <c r="Q3551" s="22"/>
    </row>
    <row r="3552" spans="12:17">
      <c r="L3552" s="22"/>
      <c r="O3552" s="22"/>
      <c r="P3552" s="22"/>
      <c r="Q3552" s="22"/>
    </row>
    <row r="3553" spans="12:17">
      <c r="L3553" s="22"/>
      <c r="O3553" s="22"/>
      <c r="P3553" s="22"/>
      <c r="Q3553" s="22"/>
    </row>
    <row r="3554" spans="12:17">
      <c r="L3554" s="22"/>
      <c r="O3554" s="22"/>
      <c r="P3554" s="22"/>
      <c r="Q3554" s="22"/>
    </row>
    <row r="3555" spans="12:17">
      <c r="L3555" s="22"/>
      <c r="O3555" s="22"/>
      <c r="P3555" s="22"/>
      <c r="Q3555" s="22"/>
    </row>
    <row r="3556" spans="12:17">
      <c r="L3556" s="22"/>
      <c r="O3556" s="22"/>
      <c r="P3556" s="22"/>
      <c r="Q3556" s="22"/>
    </row>
    <row r="3557" spans="12:17">
      <c r="L3557" s="22"/>
      <c r="O3557" s="22"/>
      <c r="P3557" s="22"/>
      <c r="Q3557" s="22"/>
    </row>
    <row r="3558" spans="12:17">
      <c r="L3558" s="22"/>
      <c r="O3558" s="22"/>
      <c r="P3558" s="22"/>
      <c r="Q3558" s="22"/>
    </row>
    <row r="3559" spans="12:17">
      <c r="L3559" s="22"/>
      <c r="O3559" s="22"/>
      <c r="P3559" s="22"/>
      <c r="Q3559" s="22"/>
    </row>
    <row r="3560" spans="12:17">
      <c r="L3560" s="22"/>
      <c r="O3560" s="22"/>
      <c r="P3560" s="22"/>
      <c r="Q3560" s="22"/>
    </row>
    <row r="3561" spans="12:17">
      <c r="L3561" s="22"/>
      <c r="O3561" s="22"/>
      <c r="P3561" s="22"/>
      <c r="Q3561" s="22"/>
    </row>
    <row r="3562" spans="12:17">
      <c r="L3562" s="22"/>
      <c r="O3562" s="22"/>
      <c r="P3562" s="22"/>
      <c r="Q3562" s="22"/>
    </row>
    <row r="3563" spans="12:17">
      <c r="L3563" s="22"/>
      <c r="O3563" s="22"/>
      <c r="P3563" s="22"/>
      <c r="Q3563" s="22"/>
    </row>
    <row r="3564" spans="12:17">
      <c r="L3564" s="22"/>
      <c r="O3564" s="22"/>
      <c r="P3564" s="22"/>
      <c r="Q3564" s="22"/>
    </row>
    <row r="3565" spans="12:17">
      <c r="L3565" s="22"/>
      <c r="O3565" s="22"/>
      <c r="P3565" s="22"/>
      <c r="Q3565" s="22"/>
    </row>
    <row r="3566" spans="12:17">
      <c r="L3566" s="22"/>
      <c r="O3566" s="22"/>
      <c r="P3566" s="22"/>
      <c r="Q3566" s="22"/>
    </row>
    <row r="3567" spans="12:17">
      <c r="L3567" s="22"/>
      <c r="O3567" s="22"/>
      <c r="P3567" s="22"/>
      <c r="Q3567" s="22"/>
    </row>
    <row r="3568" spans="12:17">
      <c r="L3568" s="22"/>
      <c r="O3568" s="22"/>
      <c r="P3568" s="22"/>
      <c r="Q3568" s="22"/>
    </row>
    <row r="3569" spans="12:17">
      <c r="L3569" s="22"/>
      <c r="O3569" s="22"/>
      <c r="P3569" s="22"/>
      <c r="Q3569" s="22"/>
    </row>
    <row r="3570" spans="12:17">
      <c r="L3570" s="22"/>
      <c r="O3570" s="22"/>
      <c r="P3570" s="22"/>
      <c r="Q3570" s="22"/>
    </row>
    <row r="3571" spans="12:17">
      <c r="L3571" s="22"/>
      <c r="O3571" s="22"/>
      <c r="P3571" s="22"/>
      <c r="Q3571" s="22"/>
    </row>
    <row r="3572" spans="12:17">
      <c r="L3572" s="22"/>
      <c r="O3572" s="22"/>
      <c r="P3572" s="22"/>
      <c r="Q3572" s="22"/>
    </row>
    <row r="3573" spans="12:17">
      <c r="L3573" s="22"/>
      <c r="O3573" s="22"/>
      <c r="P3573" s="22"/>
      <c r="Q3573" s="22"/>
    </row>
    <row r="3574" spans="12:17">
      <c r="L3574" s="22"/>
      <c r="O3574" s="22"/>
      <c r="P3574" s="22"/>
      <c r="Q3574" s="22"/>
    </row>
    <row r="3575" spans="12:17">
      <c r="L3575" s="22"/>
      <c r="O3575" s="22"/>
      <c r="P3575" s="22"/>
      <c r="Q3575" s="22"/>
    </row>
    <row r="3576" spans="12:17">
      <c r="L3576" s="22"/>
      <c r="O3576" s="22"/>
      <c r="P3576" s="22"/>
      <c r="Q3576" s="22"/>
    </row>
    <row r="3577" spans="12:17">
      <c r="L3577" s="22"/>
      <c r="O3577" s="22"/>
      <c r="P3577" s="22"/>
      <c r="Q3577" s="22"/>
    </row>
    <row r="3578" spans="12:17">
      <c r="L3578" s="22"/>
      <c r="O3578" s="22"/>
      <c r="P3578" s="22"/>
      <c r="Q3578" s="22"/>
    </row>
    <row r="3579" spans="12:17">
      <c r="L3579" s="22"/>
      <c r="O3579" s="22"/>
      <c r="P3579" s="22"/>
      <c r="Q3579" s="22"/>
    </row>
    <row r="3580" spans="12:17">
      <c r="L3580" s="22"/>
      <c r="O3580" s="22"/>
      <c r="P3580" s="22"/>
      <c r="Q3580" s="22"/>
    </row>
    <row r="3581" spans="12:17">
      <c r="L3581" s="22"/>
      <c r="O3581" s="22"/>
      <c r="P3581" s="22"/>
      <c r="Q3581" s="22"/>
    </row>
    <row r="3582" spans="12:17">
      <c r="L3582" s="22"/>
      <c r="O3582" s="22"/>
      <c r="P3582" s="22"/>
      <c r="Q3582" s="22"/>
    </row>
    <row r="3583" spans="12:17">
      <c r="L3583" s="22"/>
      <c r="O3583" s="22"/>
      <c r="P3583" s="22"/>
      <c r="Q3583" s="22"/>
    </row>
    <row r="3584" spans="12:17">
      <c r="L3584" s="22"/>
      <c r="O3584" s="22"/>
      <c r="P3584" s="22"/>
      <c r="Q3584" s="22"/>
    </row>
    <row r="3585" spans="12:17">
      <c r="L3585" s="22"/>
      <c r="O3585" s="22"/>
      <c r="P3585" s="22"/>
      <c r="Q3585" s="22"/>
    </row>
    <row r="3586" spans="12:17">
      <c r="L3586" s="22"/>
      <c r="O3586" s="22"/>
      <c r="P3586" s="22"/>
      <c r="Q3586" s="22"/>
    </row>
    <row r="3587" spans="12:17">
      <c r="L3587" s="22"/>
      <c r="O3587" s="22"/>
      <c r="P3587" s="22"/>
      <c r="Q3587" s="22"/>
    </row>
    <row r="3588" spans="12:17">
      <c r="L3588" s="22"/>
      <c r="O3588" s="22"/>
      <c r="P3588" s="22"/>
      <c r="Q3588" s="22"/>
    </row>
    <row r="3589" spans="12:17">
      <c r="L3589" s="22"/>
      <c r="O3589" s="22"/>
      <c r="P3589" s="22"/>
      <c r="Q3589" s="22"/>
    </row>
    <row r="3590" spans="12:17">
      <c r="L3590" s="22"/>
      <c r="O3590" s="22"/>
      <c r="P3590" s="22"/>
      <c r="Q3590" s="22"/>
    </row>
    <row r="3591" spans="12:17">
      <c r="L3591" s="22"/>
      <c r="O3591" s="22"/>
      <c r="P3591" s="22"/>
      <c r="Q3591" s="22"/>
    </row>
    <row r="3592" spans="12:17">
      <c r="L3592" s="22"/>
      <c r="O3592" s="22"/>
      <c r="P3592" s="22"/>
      <c r="Q3592" s="22"/>
    </row>
    <row r="3593" spans="12:17">
      <c r="L3593" s="22"/>
      <c r="O3593" s="22"/>
      <c r="P3593" s="22"/>
      <c r="Q3593" s="22"/>
    </row>
    <row r="3594" spans="12:17">
      <c r="L3594" s="22"/>
      <c r="O3594" s="22"/>
      <c r="P3594" s="22"/>
      <c r="Q3594" s="22"/>
    </row>
    <row r="3595" spans="12:17">
      <c r="L3595" s="22"/>
      <c r="O3595" s="22"/>
      <c r="P3595" s="22"/>
      <c r="Q3595" s="22"/>
    </row>
    <row r="3596" spans="12:17">
      <c r="L3596" s="22"/>
      <c r="O3596" s="22"/>
      <c r="P3596" s="22"/>
      <c r="Q3596" s="22"/>
    </row>
    <row r="3597" spans="12:17">
      <c r="L3597" s="22"/>
      <c r="O3597" s="22"/>
      <c r="P3597" s="22"/>
      <c r="Q3597" s="22"/>
    </row>
    <row r="3598" spans="12:17">
      <c r="L3598" s="22"/>
      <c r="O3598" s="22"/>
      <c r="P3598" s="22"/>
      <c r="Q3598" s="22"/>
    </row>
    <row r="3599" spans="12:17">
      <c r="L3599" s="22"/>
      <c r="O3599" s="22"/>
      <c r="P3599" s="22"/>
      <c r="Q3599" s="22"/>
    </row>
    <row r="3600" spans="12:17">
      <c r="L3600" s="22"/>
      <c r="O3600" s="22"/>
      <c r="P3600" s="22"/>
      <c r="Q3600" s="22"/>
    </row>
    <row r="3601" spans="12:17">
      <c r="L3601" s="22"/>
      <c r="O3601" s="22"/>
      <c r="P3601" s="22"/>
      <c r="Q3601" s="22"/>
    </row>
    <row r="3602" spans="12:17">
      <c r="L3602" s="22"/>
      <c r="O3602" s="22"/>
      <c r="P3602" s="22"/>
      <c r="Q3602" s="22"/>
    </row>
    <row r="3603" spans="12:17">
      <c r="L3603" s="22"/>
      <c r="O3603" s="22"/>
      <c r="P3603" s="22"/>
      <c r="Q3603" s="22"/>
    </row>
    <row r="3604" spans="12:17">
      <c r="L3604" s="22"/>
      <c r="O3604" s="22"/>
      <c r="P3604" s="22"/>
      <c r="Q3604" s="22"/>
    </row>
    <row r="3605" spans="12:17">
      <c r="L3605" s="22"/>
      <c r="O3605" s="22"/>
      <c r="P3605" s="22"/>
      <c r="Q3605" s="22"/>
    </row>
    <row r="3606" spans="12:17">
      <c r="L3606" s="22"/>
      <c r="O3606" s="22"/>
      <c r="P3606" s="22"/>
      <c r="Q3606" s="22"/>
    </row>
    <row r="3607" spans="12:17">
      <c r="L3607" s="22"/>
      <c r="O3607" s="22"/>
      <c r="P3607" s="22"/>
      <c r="Q3607" s="22"/>
    </row>
    <row r="3608" spans="12:17">
      <c r="L3608" s="22"/>
      <c r="O3608" s="22"/>
      <c r="P3608" s="22"/>
      <c r="Q3608" s="22"/>
    </row>
    <row r="3609" spans="12:17">
      <c r="L3609" s="22"/>
      <c r="O3609" s="22"/>
      <c r="P3609" s="22"/>
      <c r="Q3609" s="22"/>
    </row>
    <row r="3610" spans="12:17">
      <c r="L3610" s="22"/>
      <c r="O3610" s="22"/>
      <c r="P3610" s="22"/>
      <c r="Q3610" s="22"/>
    </row>
    <row r="3611" spans="12:17">
      <c r="L3611" s="22"/>
      <c r="O3611" s="22"/>
      <c r="P3611" s="22"/>
      <c r="Q3611" s="22"/>
    </row>
    <row r="3612" spans="12:17">
      <c r="L3612" s="22"/>
      <c r="O3612" s="22"/>
      <c r="P3612" s="22"/>
      <c r="Q3612" s="22"/>
    </row>
    <row r="3613" spans="12:17">
      <c r="L3613" s="22"/>
      <c r="O3613" s="22"/>
      <c r="P3613" s="22"/>
      <c r="Q3613" s="22"/>
    </row>
    <row r="3614" spans="12:17">
      <c r="L3614" s="22"/>
      <c r="O3614" s="22"/>
      <c r="P3614" s="22"/>
      <c r="Q3614" s="22"/>
    </row>
    <row r="3615" spans="12:17">
      <c r="L3615" s="22"/>
      <c r="O3615" s="22"/>
      <c r="P3615" s="22"/>
      <c r="Q3615" s="22"/>
    </row>
    <row r="3616" spans="12:17">
      <c r="L3616" s="22"/>
      <c r="O3616" s="22"/>
      <c r="P3616" s="22"/>
      <c r="Q3616" s="22"/>
    </row>
    <row r="3617" spans="12:17">
      <c r="L3617" s="22"/>
      <c r="O3617" s="22"/>
      <c r="P3617" s="22"/>
      <c r="Q3617" s="22"/>
    </row>
    <row r="3618" spans="12:17">
      <c r="L3618" s="22"/>
      <c r="O3618" s="22"/>
      <c r="P3618" s="22"/>
      <c r="Q3618" s="22"/>
    </row>
    <row r="3619" spans="12:17">
      <c r="L3619" s="22"/>
      <c r="O3619" s="22"/>
      <c r="P3619" s="22"/>
      <c r="Q3619" s="22"/>
    </row>
    <row r="3620" spans="12:17">
      <c r="L3620" s="22"/>
      <c r="O3620" s="22"/>
      <c r="P3620" s="22"/>
      <c r="Q3620" s="22"/>
    </row>
    <row r="3621" spans="12:17">
      <c r="L3621" s="22"/>
      <c r="O3621" s="22"/>
      <c r="P3621" s="22"/>
      <c r="Q3621" s="22"/>
    </row>
    <row r="3622" spans="12:17">
      <c r="L3622" s="22"/>
      <c r="O3622" s="22"/>
      <c r="P3622" s="22"/>
      <c r="Q3622" s="22"/>
    </row>
    <row r="3623" spans="12:17">
      <c r="L3623" s="22"/>
      <c r="O3623" s="22"/>
      <c r="P3623" s="22"/>
      <c r="Q3623" s="22"/>
    </row>
    <row r="3624" spans="12:17">
      <c r="L3624" s="22"/>
      <c r="O3624" s="22"/>
      <c r="P3624" s="22"/>
      <c r="Q3624" s="22"/>
    </row>
    <row r="3625" spans="12:17">
      <c r="L3625" s="22"/>
      <c r="O3625" s="22"/>
      <c r="P3625" s="22"/>
      <c r="Q3625" s="22"/>
    </row>
    <row r="3626" spans="12:17">
      <c r="L3626" s="22"/>
      <c r="O3626" s="22"/>
      <c r="P3626" s="22"/>
      <c r="Q3626" s="22"/>
    </row>
    <row r="3627" spans="12:17">
      <c r="L3627" s="22"/>
      <c r="O3627" s="22"/>
      <c r="P3627" s="22"/>
      <c r="Q3627" s="22"/>
    </row>
    <row r="3628" spans="12:17">
      <c r="L3628" s="22"/>
      <c r="O3628" s="22"/>
      <c r="P3628" s="22"/>
      <c r="Q3628" s="22"/>
    </row>
    <row r="3629" spans="12:17">
      <c r="L3629" s="22"/>
      <c r="O3629" s="22"/>
      <c r="P3629" s="22"/>
      <c r="Q3629" s="22"/>
    </row>
    <row r="3630" spans="12:17">
      <c r="L3630" s="22"/>
      <c r="O3630" s="22"/>
      <c r="P3630" s="22"/>
      <c r="Q3630" s="22"/>
    </row>
    <row r="3631" spans="12:17">
      <c r="L3631" s="22"/>
      <c r="O3631" s="22"/>
      <c r="P3631" s="22"/>
      <c r="Q3631" s="22"/>
    </row>
    <row r="3632" spans="12:17">
      <c r="L3632" s="22"/>
      <c r="O3632" s="22"/>
      <c r="P3632" s="22"/>
      <c r="Q3632" s="22"/>
    </row>
    <row r="3633" spans="12:17">
      <c r="L3633" s="22"/>
      <c r="O3633" s="22"/>
      <c r="P3633" s="22"/>
      <c r="Q3633" s="22"/>
    </row>
    <row r="3634" spans="12:17">
      <c r="L3634" s="22"/>
      <c r="O3634" s="22"/>
      <c r="P3634" s="22"/>
      <c r="Q3634" s="22"/>
    </row>
    <row r="3635" spans="12:17">
      <c r="L3635" s="22"/>
      <c r="O3635" s="22"/>
      <c r="P3635" s="22"/>
      <c r="Q3635" s="22"/>
    </row>
    <row r="3636" spans="12:17">
      <c r="L3636" s="22"/>
      <c r="O3636" s="22"/>
      <c r="P3636" s="22"/>
      <c r="Q3636" s="22"/>
    </row>
    <row r="3637" spans="12:17">
      <c r="L3637" s="22"/>
      <c r="O3637" s="22"/>
      <c r="P3637" s="22"/>
      <c r="Q3637" s="22"/>
    </row>
    <row r="3638" spans="12:17">
      <c r="L3638" s="22"/>
      <c r="O3638" s="22"/>
      <c r="P3638" s="22"/>
      <c r="Q3638" s="22"/>
    </row>
    <row r="3639" spans="12:17">
      <c r="L3639" s="22"/>
      <c r="O3639" s="22"/>
      <c r="P3639" s="22"/>
      <c r="Q3639" s="22"/>
    </row>
    <row r="3640" spans="12:17">
      <c r="L3640" s="22"/>
      <c r="O3640" s="22"/>
      <c r="P3640" s="22"/>
      <c r="Q3640" s="22"/>
    </row>
    <row r="3641" spans="12:17">
      <c r="L3641" s="22"/>
      <c r="O3641" s="22"/>
      <c r="P3641" s="22"/>
      <c r="Q3641" s="22"/>
    </row>
    <row r="3642" spans="12:17">
      <c r="L3642" s="22"/>
      <c r="O3642" s="22"/>
      <c r="P3642" s="22"/>
      <c r="Q3642" s="22"/>
    </row>
    <row r="3643" spans="12:17">
      <c r="L3643" s="22"/>
      <c r="O3643" s="22"/>
      <c r="P3643" s="22"/>
      <c r="Q3643" s="22"/>
    </row>
    <row r="3644" spans="12:17">
      <c r="L3644" s="22"/>
      <c r="O3644" s="22"/>
      <c r="P3644" s="22"/>
      <c r="Q3644" s="22"/>
    </row>
    <row r="3645" spans="12:17">
      <c r="L3645" s="22"/>
      <c r="O3645" s="22"/>
      <c r="P3645" s="22"/>
      <c r="Q3645" s="22"/>
    </row>
    <row r="3646" spans="12:17">
      <c r="L3646" s="22"/>
      <c r="O3646" s="22"/>
      <c r="P3646" s="22"/>
      <c r="Q3646" s="22"/>
    </row>
    <row r="3647" spans="12:17">
      <c r="L3647" s="22"/>
      <c r="O3647" s="22"/>
      <c r="P3647" s="22"/>
      <c r="Q3647" s="22"/>
    </row>
    <row r="3648" spans="12:17">
      <c r="L3648" s="22"/>
      <c r="O3648" s="22"/>
      <c r="P3648" s="22"/>
      <c r="Q3648" s="22"/>
    </row>
    <row r="3649" spans="12:17">
      <c r="L3649" s="22"/>
      <c r="O3649" s="22"/>
      <c r="P3649" s="22"/>
      <c r="Q3649" s="22"/>
    </row>
    <row r="3650" spans="12:17">
      <c r="L3650" s="22"/>
      <c r="O3650" s="22"/>
      <c r="P3650" s="22"/>
      <c r="Q3650" s="22"/>
    </row>
    <row r="3651" spans="12:17">
      <c r="L3651" s="22"/>
      <c r="O3651" s="22"/>
      <c r="P3651" s="22"/>
      <c r="Q3651" s="22"/>
    </row>
    <row r="3652" spans="12:17">
      <c r="L3652" s="22"/>
      <c r="O3652" s="22"/>
      <c r="P3652" s="22"/>
      <c r="Q3652" s="22"/>
    </row>
    <row r="3653" spans="12:17">
      <c r="L3653" s="22"/>
      <c r="O3653" s="22"/>
      <c r="P3653" s="22"/>
      <c r="Q3653" s="22"/>
    </row>
    <row r="3654" spans="12:17">
      <c r="L3654" s="22"/>
      <c r="O3654" s="22"/>
      <c r="P3654" s="22"/>
      <c r="Q3654" s="22"/>
    </row>
    <row r="3655" spans="12:17">
      <c r="L3655" s="22"/>
      <c r="O3655" s="22"/>
      <c r="P3655" s="22"/>
      <c r="Q3655" s="22"/>
    </row>
    <row r="3656" spans="12:17">
      <c r="L3656" s="22"/>
      <c r="O3656" s="22"/>
      <c r="P3656" s="22"/>
      <c r="Q3656" s="22"/>
    </row>
    <row r="3657" spans="12:17">
      <c r="L3657" s="22"/>
      <c r="O3657" s="22"/>
      <c r="P3657" s="22"/>
      <c r="Q3657" s="22"/>
    </row>
    <row r="3658" spans="12:17">
      <c r="L3658" s="22"/>
      <c r="O3658" s="22"/>
      <c r="P3658" s="22"/>
      <c r="Q3658" s="22"/>
    </row>
    <row r="3659" spans="12:17">
      <c r="L3659" s="22"/>
      <c r="O3659" s="22"/>
      <c r="P3659" s="22"/>
      <c r="Q3659" s="22"/>
    </row>
    <row r="3660" spans="12:17">
      <c r="L3660" s="22"/>
      <c r="O3660" s="22"/>
      <c r="P3660" s="22"/>
      <c r="Q3660" s="22"/>
    </row>
    <row r="3661" spans="12:17">
      <c r="L3661" s="22"/>
      <c r="O3661" s="22"/>
      <c r="P3661" s="22"/>
      <c r="Q3661" s="22"/>
    </row>
    <row r="3662" spans="12:17">
      <c r="L3662" s="22"/>
      <c r="O3662" s="22"/>
      <c r="P3662" s="22"/>
      <c r="Q3662" s="22"/>
    </row>
    <row r="3663" spans="12:17">
      <c r="L3663" s="22"/>
      <c r="O3663" s="22"/>
      <c r="P3663" s="22"/>
      <c r="Q3663" s="22"/>
    </row>
    <row r="3664" spans="12:17">
      <c r="L3664" s="22"/>
      <c r="O3664" s="22"/>
      <c r="P3664" s="22"/>
      <c r="Q3664" s="22"/>
    </row>
    <row r="3665" spans="12:17">
      <c r="L3665" s="22"/>
      <c r="O3665" s="22"/>
      <c r="P3665" s="22"/>
      <c r="Q3665" s="22"/>
    </row>
    <row r="3666" spans="12:17">
      <c r="L3666" s="22"/>
      <c r="O3666" s="22"/>
      <c r="P3666" s="22"/>
      <c r="Q3666" s="22"/>
    </row>
    <row r="3667" spans="12:17">
      <c r="L3667" s="22"/>
      <c r="O3667" s="22"/>
      <c r="P3667" s="22"/>
      <c r="Q3667" s="22"/>
    </row>
    <row r="3668" spans="12:17">
      <c r="L3668" s="22"/>
      <c r="O3668" s="22"/>
      <c r="P3668" s="22"/>
      <c r="Q3668" s="22"/>
    </row>
    <row r="3669" spans="12:17">
      <c r="L3669" s="22"/>
      <c r="O3669" s="22"/>
      <c r="P3669" s="22"/>
      <c r="Q3669" s="22"/>
    </row>
    <row r="3670" spans="12:17">
      <c r="L3670" s="22"/>
      <c r="O3670" s="22"/>
      <c r="P3670" s="22"/>
      <c r="Q3670" s="22"/>
    </row>
    <row r="3671" spans="12:17">
      <c r="L3671" s="22"/>
      <c r="O3671" s="22"/>
      <c r="P3671" s="22"/>
      <c r="Q3671" s="22"/>
    </row>
    <row r="3672" spans="12:17">
      <c r="L3672" s="22"/>
      <c r="O3672" s="22"/>
      <c r="P3672" s="22"/>
      <c r="Q3672" s="22"/>
    </row>
    <row r="3673" spans="12:17">
      <c r="L3673" s="22"/>
      <c r="O3673" s="22"/>
      <c r="P3673" s="22"/>
      <c r="Q3673" s="22"/>
    </row>
    <row r="3674" spans="12:17">
      <c r="L3674" s="22"/>
      <c r="O3674" s="22"/>
      <c r="P3674" s="22"/>
      <c r="Q3674" s="22"/>
    </row>
    <row r="3675" spans="12:17">
      <c r="L3675" s="22"/>
      <c r="O3675" s="22"/>
      <c r="P3675" s="22"/>
      <c r="Q3675" s="22"/>
    </row>
    <row r="3676" spans="12:17">
      <c r="L3676" s="22"/>
      <c r="O3676" s="22"/>
      <c r="P3676" s="22"/>
      <c r="Q3676" s="22"/>
    </row>
    <row r="3677" spans="12:17">
      <c r="L3677" s="22"/>
      <c r="O3677" s="22"/>
      <c r="P3677" s="22"/>
      <c r="Q3677" s="22"/>
    </row>
    <row r="3678" spans="12:17">
      <c r="L3678" s="22"/>
      <c r="O3678" s="22"/>
      <c r="P3678" s="22"/>
      <c r="Q3678" s="22"/>
    </row>
    <row r="3679" spans="12:17">
      <c r="L3679" s="22"/>
      <c r="O3679" s="22"/>
      <c r="P3679" s="22"/>
      <c r="Q3679" s="22"/>
    </row>
    <row r="3680" spans="12:17">
      <c r="L3680" s="22"/>
      <c r="O3680" s="22"/>
      <c r="P3680" s="22"/>
      <c r="Q3680" s="22"/>
    </row>
    <row r="3681" spans="12:17">
      <c r="L3681" s="22"/>
      <c r="O3681" s="22"/>
      <c r="P3681" s="22"/>
      <c r="Q3681" s="22"/>
    </row>
    <row r="3682" spans="12:17">
      <c r="L3682" s="22"/>
      <c r="O3682" s="22"/>
      <c r="P3682" s="22"/>
      <c r="Q3682" s="22"/>
    </row>
    <row r="3683" spans="12:17">
      <c r="L3683" s="22"/>
      <c r="O3683" s="22"/>
      <c r="P3683" s="22"/>
      <c r="Q3683" s="22"/>
    </row>
    <row r="3684" spans="12:17">
      <c r="L3684" s="22"/>
      <c r="O3684" s="22"/>
      <c r="P3684" s="22"/>
      <c r="Q3684" s="22"/>
    </row>
    <row r="3685" spans="12:17">
      <c r="L3685" s="22"/>
      <c r="O3685" s="22"/>
      <c r="P3685" s="22"/>
      <c r="Q3685" s="22"/>
    </row>
    <row r="3686" spans="12:17">
      <c r="L3686" s="22"/>
      <c r="O3686" s="22"/>
      <c r="P3686" s="22"/>
      <c r="Q3686" s="22"/>
    </row>
    <row r="3687" spans="12:17">
      <c r="L3687" s="22"/>
      <c r="O3687" s="22"/>
      <c r="P3687" s="22"/>
      <c r="Q3687" s="22"/>
    </row>
    <row r="3688" spans="12:17">
      <c r="L3688" s="22"/>
      <c r="O3688" s="22"/>
      <c r="P3688" s="22"/>
      <c r="Q3688" s="22"/>
    </row>
    <row r="3689" spans="12:17">
      <c r="L3689" s="22"/>
      <c r="O3689" s="22"/>
      <c r="P3689" s="22"/>
      <c r="Q3689" s="22"/>
    </row>
    <row r="3690" spans="12:17">
      <c r="L3690" s="22"/>
      <c r="O3690" s="22"/>
      <c r="P3690" s="22"/>
      <c r="Q3690" s="22"/>
    </row>
    <row r="3691" spans="12:17">
      <c r="L3691" s="22"/>
      <c r="O3691" s="22"/>
      <c r="P3691" s="22"/>
      <c r="Q3691" s="22"/>
    </row>
    <row r="3692" spans="12:17">
      <c r="L3692" s="22"/>
      <c r="O3692" s="22"/>
      <c r="P3692" s="22"/>
      <c r="Q3692" s="22"/>
    </row>
    <row r="3693" spans="12:17">
      <c r="L3693" s="22"/>
      <c r="O3693" s="22"/>
      <c r="P3693" s="22"/>
      <c r="Q3693" s="22"/>
    </row>
    <row r="3694" spans="12:17">
      <c r="L3694" s="22"/>
      <c r="O3694" s="22"/>
      <c r="P3694" s="22"/>
      <c r="Q3694" s="22"/>
    </row>
    <row r="3695" spans="12:17">
      <c r="L3695" s="22"/>
      <c r="O3695" s="22"/>
      <c r="P3695" s="22"/>
      <c r="Q3695" s="22"/>
    </row>
    <row r="3696" spans="12:17">
      <c r="L3696" s="22"/>
      <c r="O3696" s="22"/>
      <c r="P3696" s="22"/>
      <c r="Q3696" s="22"/>
    </row>
    <row r="3697" spans="12:17">
      <c r="L3697" s="22"/>
      <c r="O3697" s="22"/>
      <c r="P3697" s="22"/>
      <c r="Q3697" s="22"/>
    </row>
    <row r="3698" spans="12:17">
      <c r="L3698" s="22"/>
      <c r="O3698" s="22"/>
      <c r="P3698" s="22"/>
      <c r="Q3698" s="22"/>
    </row>
    <row r="3699" spans="12:17">
      <c r="L3699" s="22"/>
      <c r="O3699" s="22"/>
      <c r="P3699" s="22"/>
      <c r="Q3699" s="22"/>
    </row>
    <row r="3700" spans="12:17">
      <c r="L3700" s="22"/>
      <c r="O3700" s="22"/>
      <c r="P3700" s="22"/>
      <c r="Q3700" s="22"/>
    </row>
    <row r="3701" spans="12:17">
      <c r="L3701" s="22"/>
      <c r="O3701" s="22"/>
      <c r="P3701" s="22"/>
      <c r="Q3701" s="22"/>
    </row>
    <row r="3702" spans="12:17">
      <c r="L3702" s="22"/>
      <c r="O3702" s="22"/>
      <c r="P3702" s="22"/>
      <c r="Q3702" s="22"/>
    </row>
    <row r="3703" spans="12:17">
      <c r="L3703" s="22"/>
      <c r="O3703" s="22"/>
      <c r="P3703" s="22"/>
      <c r="Q3703" s="22"/>
    </row>
    <row r="3704" spans="12:17">
      <c r="L3704" s="22"/>
      <c r="O3704" s="22"/>
      <c r="P3704" s="22"/>
      <c r="Q3704" s="22"/>
    </row>
    <row r="3705" spans="12:17">
      <c r="L3705" s="22"/>
      <c r="O3705" s="22"/>
      <c r="P3705" s="22"/>
      <c r="Q3705" s="22"/>
    </row>
    <row r="3706" spans="12:17">
      <c r="L3706" s="22"/>
      <c r="O3706" s="22"/>
      <c r="P3706" s="22"/>
      <c r="Q3706" s="22"/>
    </row>
    <row r="3707" spans="12:17">
      <c r="L3707" s="22"/>
      <c r="O3707" s="22"/>
      <c r="P3707" s="22"/>
      <c r="Q3707" s="22"/>
    </row>
    <row r="3708" spans="12:17">
      <c r="L3708" s="22"/>
      <c r="O3708" s="22"/>
      <c r="P3708" s="22"/>
      <c r="Q3708" s="22"/>
    </row>
    <row r="3709" spans="12:17">
      <c r="L3709" s="22"/>
      <c r="O3709" s="22"/>
      <c r="P3709" s="22"/>
      <c r="Q3709" s="22"/>
    </row>
    <row r="3710" spans="12:17">
      <c r="L3710" s="22"/>
      <c r="O3710" s="22"/>
      <c r="P3710" s="22"/>
      <c r="Q3710" s="22"/>
    </row>
    <row r="3711" spans="12:17">
      <c r="L3711" s="22"/>
      <c r="O3711" s="22"/>
      <c r="P3711" s="22"/>
      <c r="Q3711" s="22"/>
    </row>
    <row r="3712" spans="12:17">
      <c r="L3712" s="22"/>
      <c r="O3712" s="22"/>
      <c r="P3712" s="22"/>
      <c r="Q3712" s="22"/>
    </row>
    <row r="3713" spans="12:17">
      <c r="L3713" s="22"/>
      <c r="O3713" s="22"/>
      <c r="P3713" s="22"/>
      <c r="Q3713" s="22"/>
    </row>
    <row r="3714" spans="12:17">
      <c r="L3714" s="22"/>
      <c r="O3714" s="22"/>
      <c r="P3714" s="22"/>
      <c r="Q3714" s="22"/>
    </row>
    <row r="3715" spans="12:17">
      <c r="L3715" s="22"/>
      <c r="O3715" s="22"/>
      <c r="P3715" s="22"/>
      <c r="Q3715" s="22"/>
    </row>
    <row r="3716" spans="12:17">
      <c r="L3716" s="22"/>
      <c r="O3716" s="22"/>
      <c r="P3716" s="22"/>
      <c r="Q3716" s="22"/>
    </row>
    <row r="3717" spans="12:17">
      <c r="L3717" s="22"/>
      <c r="O3717" s="22"/>
      <c r="P3717" s="22"/>
      <c r="Q3717" s="22"/>
    </row>
    <row r="3718" spans="12:17">
      <c r="L3718" s="22"/>
      <c r="O3718" s="22"/>
      <c r="P3718" s="22"/>
      <c r="Q3718" s="22"/>
    </row>
    <row r="3719" spans="12:17">
      <c r="L3719" s="22"/>
      <c r="O3719" s="22"/>
      <c r="P3719" s="22"/>
      <c r="Q3719" s="22"/>
    </row>
    <row r="3720" spans="12:17">
      <c r="L3720" s="22"/>
      <c r="O3720" s="22"/>
      <c r="P3720" s="22"/>
      <c r="Q3720" s="22"/>
    </row>
    <row r="3721" spans="12:17">
      <c r="L3721" s="22"/>
      <c r="O3721" s="22"/>
      <c r="P3721" s="22"/>
      <c r="Q3721" s="22"/>
    </row>
    <row r="3722" spans="12:17">
      <c r="L3722" s="22"/>
      <c r="O3722" s="22"/>
      <c r="P3722" s="22"/>
      <c r="Q3722" s="22"/>
    </row>
    <row r="3723" spans="12:17">
      <c r="L3723" s="22"/>
      <c r="O3723" s="22"/>
      <c r="P3723" s="22"/>
      <c r="Q3723" s="22"/>
    </row>
    <row r="3724" spans="12:17">
      <c r="L3724" s="22"/>
      <c r="O3724" s="22"/>
      <c r="P3724" s="22"/>
      <c r="Q3724" s="22"/>
    </row>
    <row r="3725" spans="12:17">
      <c r="L3725" s="22"/>
      <c r="O3725" s="22"/>
      <c r="P3725" s="22"/>
      <c r="Q3725" s="22"/>
    </row>
    <row r="3726" spans="12:17">
      <c r="L3726" s="22"/>
      <c r="O3726" s="22"/>
      <c r="P3726" s="22"/>
      <c r="Q3726" s="22"/>
    </row>
    <row r="3727" spans="12:17">
      <c r="L3727" s="22"/>
      <c r="O3727" s="22"/>
      <c r="P3727" s="22"/>
      <c r="Q3727" s="22"/>
    </row>
    <row r="3728" spans="12:17">
      <c r="L3728" s="22"/>
      <c r="O3728" s="22"/>
      <c r="P3728" s="22"/>
      <c r="Q3728" s="22"/>
    </row>
    <row r="3729" spans="12:17">
      <c r="L3729" s="22"/>
      <c r="O3729" s="22"/>
      <c r="P3729" s="22"/>
      <c r="Q3729" s="22"/>
    </row>
    <row r="3730" spans="12:17">
      <c r="L3730" s="22"/>
      <c r="O3730" s="22"/>
      <c r="P3730" s="22"/>
      <c r="Q3730" s="22"/>
    </row>
    <row r="3731" spans="12:17">
      <c r="L3731" s="22"/>
      <c r="O3731" s="22"/>
      <c r="P3731" s="22"/>
      <c r="Q3731" s="22"/>
    </row>
    <row r="3732" spans="12:17">
      <c r="L3732" s="22"/>
      <c r="O3732" s="22"/>
      <c r="P3732" s="22"/>
      <c r="Q3732" s="22"/>
    </row>
    <row r="3733" spans="12:17">
      <c r="L3733" s="22"/>
      <c r="O3733" s="22"/>
      <c r="P3733" s="22"/>
      <c r="Q3733" s="22"/>
    </row>
    <row r="3734" spans="12:17">
      <c r="L3734" s="22"/>
      <c r="O3734" s="22"/>
      <c r="P3734" s="22"/>
      <c r="Q3734" s="22"/>
    </row>
    <row r="3735" spans="12:17">
      <c r="L3735" s="22"/>
      <c r="O3735" s="22"/>
      <c r="P3735" s="22"/>
      <c r="Q3735" s="22"/>
    </row>
    <row r="3736" spans="12:17">
      <c r="L3736" s="22"/>
      <c r="O3736" s="22"/>
      <c r="P3736" s="22"/>
      <c r="Q3736" s="22"/>
    </row>
    <row r="3737" spans="12:17">
      <c r="L3737" s="22"/>
      <c r="O3737" s="22"/>
      <c r="P3737" s="22"/>
      <c r="Q3737" s="22"/>
    </row>
    <row r="3738" spans="12:17">
      <c r="L3738" s="22"/>
      <c r="O3738" s="22"/>
      <c r="P3738" s="22"/>
      <c r="Q3738" s="22"/>
    </row>
    <row r="3739" spans="12:17">
      <c r="L3739" s="22"/>
      <c r="O3739" s="22"/>
      <c r="P3739" s="22"/>
      <c r="Q3739" s="22"/>
    </row>
    <row r="3740" spans="12:17">
      <c r="L3740" s="22"/>
      <c r="O3740" s="22"/>
      <c r="P3740" s="22"/>
      <c r="Q3740" s="22"/>
    </row>
    <row r="3741" spans="12:17">
      <c r="L3741" s="22"/>
      <c r="O3741" s="22"/>
      <c r="P3741" s="22"/>
      <c r="Q3741" s="22"/>
    </row>
    <row r="3742" spans="12:17">
      <c r="L3742" s="22"/>
      <c r="O3742" s="22"/>
      <c r="P3742" s="22"/>
      <c r="Q3742" s="22"/>
    </row>
    <row r="3743" spans="12:17">
      <c r="L3743" s="22"/>
      <c r="O3743" s="22"/>
      <c r="P3743" s="22"/>
      <c r="Q3743" s="22"/>
    </row>
    <row r="3744" spans="12:17">
      <c r="L3744" s="22"/>
      <c r="O3744" s="22"/>
      <c r="P3744" s="22"/>
      <c r="Q3744" s="22"/>
    </row>
    <row r="3745" spans="12:17">
      <c r="L3745" s="22"/>
      <c r="O3745" s="22"/>
      <c r="P3745" s="22"/>
      <c r="Q3745" s="22"/>
    </row>
    <row r="3746" spans="12:17">
      <c r="L3746" s="22"/>
      <c r="O3746" s="22"/>
      <c r="P3746" s="22"/>
      <c r="Q3746" s="22"/>
    </row>
    <row r="3747" spans="12:17">
      <c r="L3747" s="22"/>
      <c r="O3747" s="22"/>
      <c r="P3747" s="22"/>
      <c r="Q3747" s="22"/>
    </row>
    <row r="3748" spans="12:17">
      <c r="L3748" s="22"/>
      <c r="O3748" s="22"/>
      <c r="P3748" s="22"/>
      <c r="Q3748" s="22"/>
    </row>
    <row r="3749" spans="12:17">
      <c r="L3749" s="22"/>
      <c r="O3749" s="22"/>
      <c r="P3749" s="22"/>
      <c r="Q3749" s="22"/>
    </row>
    <row r="3750" spans="12:17">
      <c r="L3750" s="22"/>
      <c r="O3750" s="22"/>
      <c r="P3750" s="22"/>
      <c r="Q3750" s="22"/>
    </row>
    <row r="3751" spans="12:17">
      <c r="L3751" s="22"/>
      <c r="O3751" s="22"/>
      <c r="P3751" s="22"/>
      <c r="Q3751" s="22"/>
    </row>
    <row r="3752" spans="12:17">
      <c r="L3752" s="22"/>
      <c r="O3752" s="22"/>
      <c r="P3752" s="22"/>
      <c r="Q3752" s="22"/>
    </row>
    <row r="3753" spans="12:17">
      <c r="L3753" s="22"/>
      <c r="O3753" s="22"/>
      <c r="P3753" s="22"/>
      <c r="Q3753" s="22"/>
    </row>
    <row r="3754" spans="12:17">
      <c r="L3754" s="22"/>
      <c r="O3754" s="22"/>
      <c r="P3754" s="22"/>
      <c r="Q3754" s="22"/>
    </row>
    <row r="3755" spans="12:17">
      <c r="L3755" s="22"/>
      <c r="O3755" s="22"/>
      <c r="P3755" s="22"/>
      <c r="Q3755" s="22"/>
    </row>
    <row r="3756" spans="12:17">
      <c r="L3756" s="22"/>
      <c r="O3756" s="22"/>
      <c r="P3756" s="22"/>
      <c r="Q3756" s="22"/>
    </row>
    <row r="3757" spans="12:17">
      <c r="L3757" s="22"/>
      <c r="O3757" s="22"/>
      <c r="P3757" s="22"/>
      <c r="Q3757" s="22"/>
    </row>
    <row r="3758" spans="12:17">
      <c r="L3758" s="22"/>
      <c r="O3758" s="22"/>
      <c r="P3758" s="22"/>
      <c r="Q3758" s="22"/>
    </row>
    <row r="3759" spans="12:17">
      <c r="L3759" s="22"/>
      <c r="O3759" s="22"/>
      <c r="P3759" s="22"/>
      <c r="Q3759" s="22"/>
    </row>
    <row r="3760" spans="12:17">
      <c r="L3760" s="22"/>
      <c r="O3760" s="22"/>
      <c r="P3760" s="22"/>
      <c r="Q3760" s="22"/>
    </row>
    <row r="3761" spans="12:17">
      <c r="L3761" s="22"/>
      <c r="O3761" s="22"/>
      <c r="P3761" s="22"/>
      <c r="Q3761" s="22"/>
    </row>
    <row r="3762" spans="12:17">
      <c r="L3762" s="22"/>
      <c r="O3762" s="22"/>
      <c r="P3762" s="22"/>
      <c r="Q3762" s="22"/>
    </row>
    <row r="3763" spans="12:17">
      <c r="L3763" s="22"/>
      <c r="O3763" s="22"/>
      <c r="P3763" s="22"/>
      <c r="Q3763" s="22"/>
    </row>
    <row r="3764" spans="12:17">
      <c r="L3764" s="22"/>
      <c r="O3764" s="22"/>
      <c r="P3764" s="22"/>
      <c r="Q3764" s="22"/>
    </row>
    <row r="3765" spans="12:17">
      <c r="L3765" s="22"/>
      <c r="O3765" s="22"/>
      <c r="P3765" s="22"/>
      <c r="Q3765" s="22"/>
    </row>
    <row r="3766" spans="12:17">
      <c r="L3766" s="22"/>
      <c r="O3766" s="22"/>
      <c r="P3766" s="22"/>
      <c r="Q3766" s="22"/>
    </row>
    <row r="3767" spans="12:17">
      <c r="L3767" s="22"/>
      <c r="O3767" s="22"/>
      <c r="P3767" s="22"/>
      <c r="Q3767" s="22"/>
    </row>
    <row r="3768" spans="12:17">
      <c r="L3768" s="22"/>
      <c r="O3768" s="22"/>
      <c r="P3768" s="22"/>
      <c r="Q3768" s="22"/>
    </row>
    <row r="3769" spans="12:17">
      <c r="L3769" s="22"/>
      <c r="O3769" s="22"/>
      <c r="P3769" s="22"/>
      <c r="Q3769" s="22"/>
    </row>
    <row r="3770" spans="12:17">
      <c r="L3770" s="22"/>
      <c r="O3770" s="22"/>
      <c r="P3770" s="22"/>
      <c r="Q3770" s="22"/>
    </row>
    <row r="3771" spans="12:17">
      <c r="L3771" s="22"/>
      <c r="O3771" s="22"/>
      <c r="P3771" s="22"/>
      <c r="Q3771" s="22"/>
    </row>
    <row r="3772" spans="12:17">
      <c r="L3772" s="22"/>
      <c r="O3772" s="22"/>
      <c r="P3772" s="22"/>
      <c r="Q3772" s="22"/>
    </row>
    <row r="3773" spans="12:17">
      <c r="L3773" s="22"/>
      <c r="O3773" s="22"/>
      <c r="P3773" s="22"/>
      <c r="Q3773" s="22"/>
    </row>
    <row r="3774" spans="12:17">
      <c r="L3774" s="22"/>
      <c r="O3774" s="22"/>
      <c r="P3774" s="22"/>
      <c r="Q3774" s="22"/>
    </row>
    <row r="3775" spans="12:17">
      <c r="L3775" s="22"/>
      <c r="O3775" s="22"/>
      <c r="P3775" s="22"/>
      <c r="Q3775" s="22"/>
    </row>
    <row r="3776" spans="12:17">
      <c r="L3776" s="22"/>
      <c r="O3776" s="22"/>
      <c r="P3776" s="22"/>
      <c r="Q3776" s="22"/>
    </row>
    <row r="3777" spans="12:17">
      <c r="L3777" s="22"/>
      <c r="O3777" s="22"/>
      <c r="P3777" s="22"/>
      <c r="Q3777" s="22"/>
    </row>
    <row r="3778" spans="12:17">
      <c r="L3778" s="22"/>
      <c r="O3778" s="22"/>
      <c r="P3778" s="22"/>
      <c r="Q3778" s="22"/>
    </row>
    <row r="3779" spans="12:17">
      <c r="L3779" s="22"/>
      <c r="O3779" s="22"/>
      <c r="P3779" s="22"/>
      <c r="Q3779" s="22"/>
    </row>
    <row r="3780" spans="12:17">
      <c r="L3780" s="22"/>
      <c r="O3780" s="22"/>
      <c r="P3780" s="22"/>
      <c r="Q3780" s="22"/>
    </row>
    <row r="3781" spans="12:17">
      <c r="L3781" s="22"/>
      <c r="O3781" s="22"/>
      <c r="P3781" s="22"/>
      <c r="Q3781" s="22"/>
    </row>
    <row r="3782" spans="12:17">
      <c r="L3782" s="22"/>
      <c r="O3782" s="22"/>
      <c r="P3782" s="22"/>
      <c r="Q3782" s="22"/>
    </row>
    <row r="3783" spans="12:17">
      <c r="L3783" s="22"/>
      <c r="O3783" s="22"/>
      <c r="P3783" s="22"/>
      <c r="Q3783" s="22"/>
    </row>
    <row r="3784" spans="12:17">
      <c r="L3784" s="22"/>
      <c r="O3784" s="22"/>
      <c r="P3784" s="22"/>
      <c r="Q3784" s="22"/>
    </row>
    <row r="3785" spans="12:17">
      <c r="L3785" s="22"/>
      <c r="O3785" s="22"/>
      <c r="P3785" s="22"/>
      <c r="Q3785" s="22"/>
    </row>
    <row r="3786" spans="12:17">
      <c r="L3786" s="22"/>
      <c r="O3786" s="22"/>
      <c r="P3786" s="22"/>
      <c r="Q3786" s="22"/>
    </row>
    <row r="3787" spans="12:17">
      <c r="L3787" s="22"/>
      <c r="O3787" s="22"/>
      <c r="P3787" s="22"/>
      <c r="Q3787" s="22"/>
    </row>
    <row r="3788" spans="12:17">
      <c r="L3788" s="22"/>
      <c r="O3788" s="22"/>
      <c r="P3788" s="22"/>
      <c r="Q3788" s="22"/>
    </row>
    <row r="3789" spans="12:17">
      <c r="L3789" s="22"/>
      <c r="O3789" s="22"/>
      <c r="P3789" s="22"/>
      <c r="Q3789" s="22"/>
    </row>
    <row r="3790" spans="12:17">
      <c r="L3790" s="22"/>
      <c r="O3790" s="22"/>
      <c r="P3790" s="22"/>
      <c r="Q3790" s="22"/>
    </row>
    <row r="3791" spans="12:17">
      <c r="L3791" s="22"/>
      <c r="O3791" s="22"/>
      <c r="P3791" s="22"/>
      <c r="Q3791" s="22"/>
    </row>
    <row r="3792" spans="12:17">
      <c r="L3792" s="22"/>
      <c r="O3792" s="22"/>
      <c r="P3792" s="22"/>
      <c r="Q3792" s="22"/>
    </row>
    <row r="3793" spans="12:17">
      <c r="L3793" s="22"/>
      <c r="O3793" s="22"/>
      <c r="P3793" s="22"/>
      <c r="Q3793" s="22"/>
    </row>
    <row r="3794" spans="12:17">
      <c r="L3794" s="22"/>
      <c r="O3794" s="22"/>
      <c r="P3794" s="22"/>
      <c r="Q3794" s="22"/>
    </row>
    <row r="3795" spans="12:17">
      <c r="L3795" s="22"/>
      <c r="O3795" s="22"/>
      <c r="P3795" s="22"/>
      <c r="Q3795" s="22"/>
    </row>
    <row r="3796" spans="12:17">
      <c r="L3796" s="22"/>
      <c r="O3796" s="22"/>
      <c r="P3796" s="22"/>
      <c r="Q3796" s="22"/>
    </row>
    <row r="3797" spans="12:17">
      <c r="L3797" s="22"/>
      <c r="O3797" s="22"/>
      <c r="P3797" s="22"/>
      <c r="Q3797" s="22"/>
    </row>
    <row r="3798" spans="12:17">
      <c r="L3798" s="22"/>
      <c r="O3798" s="22"/>
      <c r="P3798" s="22"/>
      <c r="Q3798" s="22"/>
    </row>
    <row r="3799" spans="12:17">
      <c r="L3799" s="22"/>
      <c r="O3799" s="22"/>
      <c r="P3799" s="22"/>
      <c r="Q3799" s="22"/>
    </row>
    <row r="3800" spans="12:17">
      <c r="L3800" s="22"/>
      <c r="O3800" s="22"/>
      <c r="P3800" s="22"/>
      <c r="Q3800" s="22"/>
    </row>
    <row r="3801" spans="12:17">
      <c r="L3801" s="22"/>
      <c r="O3801" s="22"/>
      <c r="P3801" s="22"/>
      <c r="Q3801" s="22"/>
    </row>
    <row r="3802" spans="12:17">
      <c r="L3802" s="22"/>
      <c r="O3802" s="22"/>
      <c r="P3802" s="22"/>
      <c r="Q3802" s="22"/>
    </row>
    <row r="3803" spans="12:17">
      <c r="L3803" s="22"/>
      <c r="O3803" s="22"/>
      <c r="P3803" s="22"/>
      <c r="Q3803" s="22"/>
    </row>
    <row r="3804" spans="12:17">
      <c r="L3804" s="22"/>
      <c r="O3804" s="22"/>
      <c r="P3804" s="22"/>
      <c r="Q3804" s="22"/>
    </row>
    <row r="3805" spans="12:17">
      <c r="L3805" s="22"/>
      <c r="O3805" s="22"/>
      <c r="P3805" s="22"/>
      <c r="Q3805" s="22"/>
    </row>
    <row r="3806" spans="12:17">
      <c r="L3806" s="22"/>
      <c r="O3806" s="22"/>
      <c r="P3806" s="22"/>
      <c r="Q3806" s="22"/>
    </row>
    <row r="3807" spans="12:17">
      <c r="L3807" s="22"/>
      <c r="O3807" s="22"/>
      <c r="P3807" s="22"/>
      <c r="Q3807" s="22"/>
    </row>
    <row r="3808" spans="12:17">
      <c r="L3808" s="22"/>
      <c r="O3808" s="22"/>
      <c r="P3808" s="22"/>
      <c r="Q3808" s="22"/>
    </row>
    <row r="3809" spans="12:17">
      <c r="L3809" s="22"/>
      <c r="O3809" s="22"/>
      <c r="P3809" s="22"/>
      <c r="Q3809" s="22"/>
    </row>
    <row r="3810" spans="12:17">
      <c r="L3810" s="22"/>
      <c r="O3810" s="22"/>
      <c r="P3810" s="22"/>
      <c r="Q3810" s="22"/>
    </row>
    <row r="3811" spans="12:17">
      <c r="L3811" s="22"/>
      <c r="O3811" s="22"/>
      <c r="P3811" s="22"/>
      <c r="Q3811" s="22"/>
    </row>
    <row r="3812" spans="12:17">
      <c r="L3812" s="22"/>
      <c r="O3812" s="22"/>
      <c r="P3812" s="22"/>
      <c r="Q3812" s="22"/>
    </row>
    <row r="3813" spans="12:17">
      <c r="L3813" s="22"/>
      <c r="O3813" s="22"/>
      <c r="P3813" s="22"/>
      <c r="Q3813" s="22"/>
    </row>
    <row r="3814" spans="12:17">
      <c r="L3814" s="22"/>
      <c r="O3814" s="22"/>
      <c r="P3814" s="22"/>
      <c r="Q3814" s="22"/>
    </row>
    <row r="3815" spans="12:17">
      <c r="L3815" s="22"/>
      <c r="O3815" s="22"/>
      <c r="P3815" s="22"/>
      <c r="Q3815" s="22"/>
    </row>
    <row r="3816" spans="12:17">
      <c r="L3816" s="22"/>
      <c r="O3816" s="22"/>
      <c r="P3816" s="22"/>
      <c r="Q3816" s="22"/>
    </row>
    <row r="3817" spans="12:17">
      <c r="L3817" s="22"/>
      <c r="O3817" s="22"/>
      <c r="P3817" s="22"/>
      <c r="Q3817" s="22"/>
    </row>
    <row r="3818" spans="12:17">
      <c r="L3818" s="22"/>
      <c r="O3818" s="22"/>
      <c r="P3818" s="22"/>
      <c r="Q3818" s="22"/>
    </row>
    <row r="3819" spans="12:17">
      <c r="L3819" s="22"/>
      <c r="O3819" s="22"/>
      <c r="P3819" s="22"/>
      <c r="Q3819" s="22"/>
    </row>
    <row r="3820" spans="12:17">
      <c r="L3820" s="22"/>
      <c r="O3820" s="22"/>
      <c r="P3820" s="22"/>
      <c r="Q3820" s="22"/>
    </row>
    <row r="3821" spans="12:17">
      <c r="L3821" s="22"/>
      <c r="O3821" s="22"/>
      <c r="P3821" s="22"/>
      <c r="Q3821" s="22"/>
    </row>
    <row r="3822" spans="12:17">
      <c r="L3822" s="22"/>
      <c r="O3822" s="22"/>
      <c r="P3822" s="22"/>
      <c r="Q3822" s="22"/>
    </row>
    <row r="3823" spans="12:17">
      <c r="L3823" s="22"/>
      <c r="O3823" s="22"/>
      <c r="P3823" s="22"/>
      <c r="Q3823" s="22"/>
    </row>
    <row r="3824" spans="12:17">
      <c r="L3824" s="22"/>
      <c r="O3824" s="22"/>
      <c r="P3824" s="22"/>
      <c r="Q3824" s="22"/>
    </row>
    <row r="3825" spans="12:17">
      <c r="L3825" s="22"/>
      <c r="O3825" s="22"/>
      <c r="P3825" s="22"/>
      <c r="Q3825" s="22"/>
    </row>
    <row r="3826" spans="12:17">
      <c r="L3826" s="22"/>
      <c r="O3826" s="22"/>
      <c r="P3826" s="22"/>
      <c r="Q3826" s="22"/>
    </row>
    <row r="3827" spans="12:17">
      <c r="L3827" s="22"/>
      <c r="O3827" s="22"/>
      <c r="P3827" s="22"/>
      <c r="Q3827" s="22"/>
    </row>
    <row r="3828" spans="12:17">
      <c r="L3828" s="22"/>
      <c r="O3828" s="22"/>
      <c r="P3828" s="22"/>
      <c r="Q3828" s="22"/>
    </row>
    <row r="3829" spans="12:17">
      <c r="L3829" s="22"/>
      <c r="O3829" s="22"/>
      <c r="P3829" s="22"/>
      <c r="Q3829" s="22"/>
    </row>
    <row r="3830" spans="12:17">
      <c r="L3830" s="22"/>
      <c r="O3830" s="22"/>
      <c r="P3830" s="22"/>
      <c r="Q3830" s="22"/>
    </row>
    <row r="3831" spans="12:17">
      <c r="L3831" s="22"/>
      <c r="O3831" s="22"/>
      <c r="P3831" s="22"/>
      <c r="Q3831" s="22"/>
    </row>
    <row r="3832" spans="12:17">
      <c r="L3832" s="22"/>
      <c r="O3832" s="22"/>
      <c r="P3832" s="22"/>
      <c r="Q3832" s="22"/>
    </row>
    <row r="3833" spans="12:17">
      <c r="L3833" s="22"/>
      <c r="O3833" s="22"/>
      <c r="P3833" s="22"/>
      <c r="Q3833" s="22"/>
    </row>
    <row r="3834" spans="12:17">
      <c r="L3834" s="22"/>
      <c r="O3834" s="22"/>
      <c r="P3834" s="22"/>
      <c r="Q3834" s="22"/>
    </row>
    <row r="3835" spans="12:17">
      <c r="L3835" s="22"/>
      <c r="O3835" s="22"/>
      <c r="P3835" s="22"/>
      <c r="Q3835" s="22"/>
    </row>
    <row r="3836" spans="12:17">
      <c r="L3836" s="22"/>
      <c r="O3836" s="22"/>
      <c r="P3836" s="22"/>
      <c r="Q3836" s="22"/>
    </row>
    <row r="3837" spans="12:17">
      <c r="L3837" s="22"/>
      <c r="O3837" s="22"/>
      <c r="P3837" s="22"/>
      <c r="Q3837" s="22"/>
    </row>
    <row r="3838" spans="12:17">
      <c r="L3838" s="22"/>
      <c r="O3838" s="22"/>
      <c r="P3838" s="22"/>
      <c r="Q3838" s="22"/>
    </row>
    <row r="3839" spans="12:17">
      <c r="L3839" s="22"/>
      <c r="O3839" s="22"/>
      <c r="P3839" s="22"/>
      <c r="Q3839" s="22"/>
    </row>
    <row r="3840" spans="12:17">
      <c r="L3840" s="22"/>
      <c r="O3840" s="22"/>
      <c r="P3840" s="22"/>
      <c r="Q3840" s="22"/>
    </row>
    <row r="3841" spans="12:17">
      <c r="L3841" s="22"/>
      <c r="O3841" s="22"/>
      <c r="P3841" s="22"/>
      <c r="Q3841" s="22"/>
    </row>
    <row r="3842" spans="12:17">
      <c r="L3842" s="22"/>
      <c r="O3842" s="22"/>
      <c r="P3842" s="22"/>
      <c r="Q3842" s="22"/>
    </row>
    <row r="3843" spans="12:17">
      <c r="L3843" s="22"/>
      <c r="O3843" s="22"/>
      <c r="P3843" s="22"/>
      <c r="Q3843" s="22"/>
    </row>
    <row r="3844" spans="12:17">
      <c r="L3844" s="22"/>
      <c r="O3844" s="22"/>
      <c r="P3844" s="22"/>
      <c r="Q3844" s="22"/>
    </row>
    <row r="3845" spans="12:17">
      <c r="L3845" s="22"/>
      <c r="O3845" s="22"/>
      <c r="P3845" s="22"/>
      <c r="Q3845" s="22"/>
    </row>
    <row r="3846" spans="12:17">
      <c r="L3846" s="22"/>
      <c r="O3846" s="22"/>
      <c r="P3846" s="22"/>
      <c r="Q3846" s="22"/>
    </row>
    <row r="3847" spans="12:17">
      <c r="L3847" s="22"/>
      <c r="O3847" s="22"/>
      <c r="P3847" s="22"/>
      <c r="Q3847" s="22"/>
    </row>
    <row r="3848" spans="12:17">
      <c r="L3848" s="22"/>
      <c r="O3848" s="22"/>
      <c r="P3848" s="22"/>
      <c r="Q3848" s="22"/>
    </row>
    <row r="3849" spans="12:17">
      <c r="L3849" s="22"/>
      <c r="O3849" s="22"/>
      <c r="P3849" s="22"/>
      <c r="Q3849" s="22"/>
    </row>
    <row r="3850" spans="12:17">
      <c r="L3850" s="22"/>
      <c r="O3850" s="22"/>
      <c r="P3850" s="22"/>
      <c r="Q3850" s="22"/>
    </row>
    <row r="3851" spans="12:17">
      <c r="L3851" s="22"/>
      <c r="O3851" s="22"/>
      <c r="P3851" s="22"/>
      <c r="Q3851" s="22"/>
    </row>
    <row r="3852" spans="12:17">
      <c r="L3852" s="22"/>
      <c r="O3852" s="22"/>
      <c r="P3852" s="22"/>
      <c r="Q3852" s="22"/>
    </row>
    <row r="3853" spans="12:17">
      <c r="L3853" s="22"/>
      <c r="O3853" s="22"/>
      <c r="P3853" s="22"/>
      <c r="Q3853" s="22"/>
    </row>
    <row r="3854" spans="12:17">
      <c r="L3854" s="22"/>
      <c r="O3854" s="22"/>
      <c r="P3854" s="22"/>
      <c r="Q3854" s="22"/>
    </row>
    <row r="3855" spans="12:17">
      <c r="L3855" s="22"/>
      <c r="O3855" s="22"/>
      <c r="P3855" s="22"/>
      <c r="Q3855" s="22"/>
    </row>
    <row r="3856" spans="12:17">
      <c r="L3856" s="22"/>
      <c r="O3856" s="22"/>
      <c r="P3856" s="22"/>
      <c r="Q3856" s="22"/>
    </row>
    <row r="3857" spans="12:17">
      <c r="L3857" s="22"/>
      <c r="O3857" s="22"/>
      <c r="P3857" s="22"/>
      <c r="Q3857" s="22"/>
    </row>
    <row r="3858" spans="12:17">
      <c r="L3858" s="22"/>
      <c r="O3858" s="22"/>
      <c r="P3858" s="22"/>
      <c r="Q3858" s="22"/>
    </row>
    <row r="3859" spans="12:17">
      <c r="L3859" s="22"/>
      <c r="O3859" s="22"/>
      <c r="P3859" s="22"/>
      <c r="Q3859" s="22"/>
    </row>
    <row r="3860" spans="12:17">
      <c r="L3860" s="22"/>
      <c r="O3860" s="22"/>
      <c r="P3860" s="22"/>
      <c r="Q3860" s="22"/>
    </row>
    <row r="3861" spans="12:17">
      <c r="L3861" s="22"/>
      <c r="O3861" s="22"/>
      <c r="P3861" s="22"/>
      <c r="Q3861" s="22"/>
    </row>
    <row r="3862" spans="12:17">
      <c r="L3862" s="22"/>
      <c r="O3862" s="22"/>
      <c r="P3862" s="22"/>
      <c r="Q3862" s="22"/>
    </row>
    <row r="3863" spans="12:17">
      <c r="L3863" s="22"/>
      <c r="O3863" s="22"/>
      <c r="P3863" s="22"/>
      <c r="Q3863" s="22"/>
    </row>
    <row r="3864" spans="12:17">
      <c r="L3864" s="22"/>
      <c r="O3864" s="22"/>
      <c r="P3864" s="22"/>
      <c r="Q3864" s="22"/>
    </row>
    <row r="3865" spans="12:17">
      <c r="L3865" s="22"/>
      <c r="O3865" s="22"/>
      <c r="P3865" s="22"/>
      <c r="Q3865" s="22"/>
    </row>
    <row r="3866" spans="12:17">
      <c r="L3866" s="22"/>
      <c r="O3866" s="22"/>
      <c r="P3866" s="22"/>
      <c r="Q3866" s="22"/>
    </row>
    <row r="3867" spans="12:17">
      <c r="L3867" s="22"/>
      <c r="O3867" s="22"/>
      <c r="P3867" s="22"/>
      <c r="Q3867" s="22"/>
    </row>
    <row r="3868" spans="12:17">
      <c r="L3868" s="22"/>
      <c r="O3868" s="22"/>
      <c r="P3868" s="22"/>
      <c r="Q3868" s="22"/>
    </row>
    <row r="3869" spans="12:17">
      <c r="L3869" s="22"/>
      <c r="O3869" s="22"/>
      <c r="P3869" s="22"/>
      <c r="Q3869" s="22"/>
    </row>
    <row r="3870" spans="12:17">
      <c r="L3870" s="22"/>
      <c r="O3870" s="22"/>
      <c r="P3870" s="22"/>
      <c r="Q3870" s="22"/>
    </row>
    <row r="3871" spans="12:17">
      <c r="L3871" s="22"/>
      <c r="O3871" s="22"/>
      <c r="P3871" s="22"/>
      <c r="Q3871" s="22"/>
    </row>
    <row r="3872" spans="12:17">
      <c r="L3872" s="22"/>
      <c r="O3872" s="22"/>
      <c r="P3872" s="22"/>
      <c r="Q3872" s="22"/>
    </row>
    <row r="3873" spans="12:17">
      <c r="L3873" s="22"/>
      <c r="O3873" s="22"/>
      <c r="P3873" s="22"/>
      <c r="Q3873" s="22"/>
    </row>
    <row r="3874" spans="12:17">
      <c r="L3874" s="22"/>
      <c r="O3874" s="22"/>
      <c r="P3874" s="22"/>
      <c r="Q3874" s="22"/>
    </row>
    <row r="3875" spans="12:17">
      <c r="L3875" s="22"/>
      <c r="O3875" s="22"/>
      <c r="P3875" s="22"/>
      <c r="Q3875" s="22"/>
    </row>
    <row r="3876" spans="12:17">
      <c r="L3876" s="22"/>
      <c r="O3876" s="22"/>
      <c r="P3876" s="22"/>
      <c r="Q3876" s="22"/>
    </row>
    <row r="3877" spans="12:17">
      <c r="L3877" s="22"/>
      <c r="O3877" s="22"/>
      <c r="P3877" s="22"/>
      <c r="Q3877" s="22"/>
    </row>
    <row r="3878" spans="12:17">
      <c r="L3878" s="22"/>
      <c r="O3878" s="22"/>
      <c r="P3878" s="22"/>
      <c r="Q3878" s="22"/>
    </row>
    <row r="3879" spans="12:17">
      <c r="L3879" s="22"/>
      <c r="O3879" s="22"/>
      <c r="P3879" s="22"/>
      <c r="Q3879" s="22"/>
    </row>
    <row r="3880" spans="12:17">
      <c r="L3880" s="22"/>
      <c r="O3880" s="22"/>
      <c r="P3880" s="22"/>
      <c r="Q3880" s="22"/>
    </row>
    <row r="3881" spans="12:17">
      <c r="L3881" s="22"/>
      <c r="O3881" s="22"/>
      <c r="P3881" s="22"/>
      <c r="Q3881" s="22"/>
    </row>
    <row r="3882" spans="12:17">
      <c r="L3882" s="22"/>
      <c r="O3882" s="22"/>
      <c r="P3882" s="22"/>
      <c r="Q3882" s="22"/>
    </row>
    <row r="3883" spans="12:17">
      <c r="L3883" s="22"/>
      <c r="O3883" s="22"/>
      <c r="P3883" s="22"/>
      <c r="Q3883" s="22"/>
    </row>
    <row r="3884" spans="12:17">
      <c r="L3884" s="22"/>
      <c r="O3884" s="22"/>
      <c r="P3884" s="22"/>
      <c r="Q3884" s="22"/>
    </row>
    <row r="3885" spans="12:17">
      <c r="L3885" s="22"/>
      <c r="O3885" s="22"/>
      <c r="P3885" s="22"/>
      <c r="Q3885" s="22"/>
    </row>
    <row r="3886" spans="12:17">
      <c r="L3886" s="22"/>
      <c r="O3886" s="22"/>
      <c r="P3886" s="22"/>
      <c r="Q3886" s="22"/>
    </row>
    <row r="3887" spans="12:17">
      <c r="L3887" s="22"/>
      <c r="O3887" s="22"/>
      <c r="P3887" s="22"/>
      <c r="Q3887" s="22"/>
    </row>
    <row r="3888" spans="12:17">
      <c r="L3888" s="22"/>
      <c r="O3888" s="22"/>
      <c r="P3888" s="22"/>
      <c r="Q3888" s="22"/>
    </row>
    <row r="3889" spans="12:17">
      <c r="L3889" s="22"/>
      <c r="O3889" s="22"/>
      <c r="P3889" s="22"/>
      <c r="Q3889" s="22"/>
    </row>
    <row r="3890" spans="12:17">
      <c r="L3890" s="22"/>
      <c r="O3890" s="22"/>
      <c r="P3890" s="22"/>
      <c r="Q3890" s="22"/>
    </row>
    <row r="3891" spans="12:17">
      <c r="L3891" s="22"/>
      <c r="O3891" s="22"/>
      <c r="P3891" s="22"/>
      <c r="Q3891" s="22"/>
    </row>
    <row r="3892" spans="12:17">
      <c r="L3892" s="22"/>
      <c r="O3892" s="22"/>
      <c r="P3892" s="22"/>
      <c r="Q3892" s="22"/>
    </row>
    <row r="3893" spans="12:17">
      <c r="L3893" s="22"/>
      <c r="O3893" s="22"/>
      <c r="P3893" s="22"/>
      <c r="Q3893" s="22"/>
    </row>
    <row r="3894" spans="12:17">
      <c r="L3894" s="22"/>
      <c r="O3894" s="22"/>
      <c r="P3894" s="22"/>
      <c r="Q3894" s="22"/>
    </row>
    <row r="3895" spans="12:17">
      <c r="L3895" s="22"/>
      <c r="O3895" s="22"/>
      <c r="P3895" s="22"/>
      <c r="Q3895" s="22"/>
    </row>
    <row r="3896" spans="12:17">
      <c r="L3896" s="22"/>
      <c r="O3896" s="22"/>
      <c r="P3896" s="22"/>
      <c r="Q3896" s="22"/>
    </row>
    <row r="3897" spans="12:17">
      <c r="L3897" s="22"/>
      <c r="O3897" s="22"/>
      <c r="P3897" s="22"/>
      <c r="Q3897" s="22"/>
    </row>
    <row r="3898" spans="12:17">
      <c r="L3898" s="22"/>
      <c r="O3898" s="22"/>
      <c r="P3898" s="22"/>
      <c r="Q3898" s="22"/>
    </row>
    <row r="3899" spans="12:17">
      <c r="L3899" s="22"/>
      <c r="O3899" s="22"/>
      <c r="P3899" s="22"/>
      <c r="Q3899" s="22"/>
    </row>
    <row r="3900" spans="12:17">
      <c r="L3900" s="22"/>
      <c r="O3900" s="22"/>
      <c r="P3900" s="22"/>
      <c r="Q3900" s="22"/>
    </row>
    <row r="3901" spans="12:17">
      <c r="L3901" s="22"/>
      <c r="O3901" s="22"/>
      <c r="P3901" s="22"/>
      <c r="Q3901" s="22"/>
    </row>
    <row r="3902" spans="12:17">
      <c r="L3902" s="22"/>
      <c r="O3902" s="22"/>
      <c r="P3902" s="22"/>
      <c r="Q3902" s="22"/>
    </row>
    <row r="3903" spans="12:17">
      <c r="L3903" s="22"/>
      <c r="O3903" s="22"/>
      <c r="P3903" s="22"/>
      <c r="Q3903" s="22"/>
    </row>
    <row r="3904" spans="12:17">
      <c r="L3904" s="22"/>
      <c r="O3904" s="22"/>
      <c r="P3904" s="22"/>
      <c r="Q3904" s="22"/>
    </row>
    <row r="3905" spans="12:17">
      <c r="L3905" s="22"/>
      <c r="O3905" s="22"/>
      <c r="P3905" s="22"/>
      <c r="Q3905" s="22"/>
    </row>
    <row r="3906" spans="12:17">
      <c r="L3906" s="22"/>
      <c r="O3906" s="22"/>
      <c r="P3906" s="22"/>
      <c r="Q3906" s="22"/>
    </row>
    <row r="3907" spans="12:17">
      <c r="L3907" s="22"/>
      <c r="O3907" s="22"/>
      <c r="P3907" s="22"/>
      <c r="Q3907" s="22"/>
    </row>
    <row r="3908" spans="12:17">
      <c r="L3908" s="22"/>
      <c r="O3908" s="22"/>
      <c r="P3908" s="22"/>
      <c r="Q3908" s="22"/>
    </row>
    <row r="3909" spans="12:17">
      <c r="L3909" s="22"/>
      <c r="O3909" s="22"/>
      <c r="P3909" s="22"/>
      <c r="Q3909" s="22"/>
    </row>
    <row r="3910" spans="12:17">
      <c r="L3910" s="22"/>
      <c r="O3910" s="22"/>
      <c r="P3910" s="22"/>
      <c r="Q3910" s="22"/>
    </row>
    <row r="3911" spans="12:17">
      <c r="L3911" s="22"/>
      <c r="O3911" s="22"/>
      <c r="P3911" s="22"/>
      <c r="Q3911" s="22"/>
    </row>
    <row r="3912" spans="12:17">
      <c r="L3912" s="22"/>
      <c r="O3912" s="22"/>
      <c r="P3912" s="22"/>
      <c r="Q3912" s="22"/>
    </row>
    <row r="3913" spans="12:17">
      <c r="L3913" s="22"/>
      <c r="O3913" s="22"/>
      <c r="P3913" s="22"/>
      <c r="Q3913" s="22"/>
    </row>
    <row r="3914" spans="12:17">
      <c r="L3914" s="22"/>
      <c r="O3914" s="22"/>
      <c r="P3914" s="22"/>
      <c r="Q3914" s="22"/>
    </row>
    <row r="3915" spans="12:17">
      <c r="L3915" s="22"/>
      <c r="O3915" s="22"/>
      <c r="P3915" s="22"/>
      <c r="Q3915" s="22"/>
    </row>
    <row r="3916" spans="12:17">
      <c r="L3916" s="22"/>
      <c r="O3916" s="22"/>
      <c r="P3916" s="22"/>
      <c r="Q3916" s="22"/>
    </row>
    <row r="3917" spans="12:17">
      <c r="L3917" s="22"/>
      <c r="O3917" s="22"/>
      <c r="P3917" s="22"/>
      <c r="Q3917" s="22"/>
    </row>
    <row r="3918" spans="12:17">
      <c r="L3918" s="22"/>
      <c r="O3918" s="22"/>
      <c r="P3918" s="22"/>
      <c r="Q3918" s="22"/>
    </row>
    <row r="3919" spans="12:17">
      <c r="L3919" s="22"/>
      <c r="O3919" s="22"/>
      <c r="P3919" s="22"/>
      <c r="Q3919" s="22"/>
    </row>
    <row r="3920" spans="12:17">
      <c r="L3920" s="22"/>
      <c r="O3920" s="22"/>
      <c r="P3920" s="22"/>
      <c r="Q3920" s="22"/>
    </row>
    <row r="3921" spans="12:17">
      <c r="L3921" s="22"/>
      <c r="O3921" s="22"/>
      <c r="P3921" s="22"/>
      <c r="Q3921" s="22"/>
    </row>
    <row r="3922" spans="12:17">
      <c r="L3922" s="22"/>
      <c r="O3922" s="22"/>
      <c r="P3922" s="22"/>
      <c r="Q3922" s="22"/>
    </row>
    <row r="3923" spans="12:17">
      <c r="L3923" s="22"/>
      <c r="O3923" s="22"/>
      <c r="P3923" s="22"/>
      <c r="Q3923" s="22"/>
    </row>
    <row r="3924" spans="12:17">
      <c r="L3924" s="22"/>
      <c r="O3924" s="22"/>
      <c r="P3924" s="22"/>
      <c r="Q3924" s="22"/>
    </row>
    <row r="3925" spans="12:17">
      <c r="L3925" s="22"/>
      <c r="O3925" s="22"/>
      <c r="P3925" s="22"/>
      <c r="Q3925" s="22"/>
    </row>
    <row r="3926" spans="12:17">
      <c r="L3926" s="22"/>
      <c r="O3926" s="22"/>
      <c r="P3926" s="22"/>
      <c r="Q3926" s="22"/>
    </row>
    <row r="3927" spans="12:17">
      <c r="L3927" s="22"/>
      <c r="O3927" s="22"/>
      <c r="P3927" s="22"/>
      <c r="Q3927" s="22"/>
    </row>
    <row r="3928" spans="12:17">
      <c r="L3928" s="22"/>
      <c r="O3928" s="22"/>
      <c r="P3928" s="22"/>
      <c r="Q3928" s="22"/>
    </row>
    <row r="3929" spans="12:17">
      <c r="L3929" s="22"/>
      <c r="O3929" s="22"/>
      <c r="P3929" s="22"/>
      <c r="Q3929" s="22"/>
    </row>
    <row r="3930" spans="12:17">
      <c r="L3930" s="22"/>
      <c r="O3930" s="22"/>
      <c r="P3930" s="22"/>
      <c r="Q3930" s="22"/>
    </row>
    <row r="3931" spans="12:17">
      <c r="L3931" s="22"/>
      <c r="O3931" s="22"/>
      <c r="P3931" s="22"/>
      <c r="Q3931" s="22"/>
    </row>
    <row r="3932" spans="12:17">
      <c r="L3932" s="22"/>
      <c r="O3932" s="22"/>
      <c r="P3932" s="22"/>
      <c r="Q3932" s="22"/>
    </row>
    <row r="3933" spans="12:17">
      <c r="L3933" s="22"/>
      <c r="O3933" s="22"/>
      <c r="P3933" s="22"/>
      <c r="Q3933" s="22"/>
    </row>
    <row r="3934" spans="12:17">
      <c r="L3934" s="22"/>
      <c r="O3934" s="22"/>
      <c r="P3934" s="22"/>
      <c r="Q3934" s="22"/>
    </row>
    <row r="3935" spans="12:17">
      <c r="L3935" s="22"/>
      <c r="O3935" s="22"/>
      <c r="P3935" s="22"/>
      <c r="Q3935" s="22"/>
    </row>
    <row r="3936" spans="12:17">
      <c r="L3936" s="22"/>
      <c r="O3936" s="22"/>
      <c r="P3936" s="22"/>
      <c r="Q3936" s="22"/>
    </row>
    <row r="3937" spans="12:17">
      <c r="L3937" s="22"/>
      <c r="O3937" s="22"/>
      <c r="P3937" s="22"/>
      <c r="Q3937" s="22"/>
    </row>
    <row r="3938" spans="12:17">
      <c r="L3938" s="22"/>
      <c r="O3938" s="22"/>
      <c r="P3938" s="22"/>
      <c r="Q3938" s="22"/>
    </row>
    <row r="3939" spans="12:17">
      <c r="L3939" s="22"/>
      <c r="O3939" s="22"/>
      <c r="P3939" s="22"/>
      <c r="Q3939" s="22"/>
    </row>
    <row r="3940" spans="12:17">
      <c r="L3940" s="22"/>
      <c r="O3940" s="22"/>
      <c r="P3940" s="22"/>
      <c r="Q3940" s="22"/>
    </row>
    <row r="3941" spans="12:17">
      <c r="L3941" s="22"/>
      <c r="O3941" s="22"/>
      <c r="P3941" s="22"/>
      <c r="Q3941" s="22"/>
    </row>
    <row r="3942" spans="12:17">
      <c r="L3942" s="22"/>
      <c r="O3942" s="22"/>
      <c r="P3942" s="22"/>
      <c r="Q3942" s="22"/>
    </row>
    <row r="3943" spans="12:17">
      <c r="L3943" s="22"/>
      <c r="O3943" s="22"/>
      <c r="P3943" s="22"/>
      <c r="Q3943" s="22"/>
    </row>
    <row r="3944" spans="12:17">
      <c r="L3944" s="22"/>
      <c r="O3944" s="22"/>
      <c r="P3944" s="22"/>
      <c r="Q3944" s="22"/>
    </row>
    <row r="3945" spans="12:17">
      <c r="L3945" s="22"/>
      <c r="O3945" s="22"/>
      <c r="P3945" s="22"/>
      <c r="Q3945" s="22"/>
    </row>
    <row r="3946" spans="12:17">
      <c r="L3946" s="22"/>
      <c r="O3946" s="22"/>
      <c r="P3946" s="22"/>
      <c r="Q3946" s="22"/>
    </row>
    <row r="3947" spans="12:17">
      <c r="L3947" s="22"/>
      <c r="O3947" s="22"/>
      <c r="P3947" s="22"/>
      <c r="Q3947" s="22"/>
    </row>
    <row r="3948" spans="12:17">
      <c r="L3948" s="22"/>
      <c r="O3948" s="22"/>
      <c r="P3948" s="22"/>
      <c r="Q3948" s="22"/>
    </row>
    <row r="3949" spans="12:17">
      <c r="L3949" s="22"/>
      <c r="O3949" s="22"/>
      <c r="P3949" s="22"/>
      <c r="Q3949" s="22"/>
    </row>
    <row r="3950" spans="12:17">
      <c r="L3950" s="22"/>
      <c r="O3950" s="22"/>
      <c r="P3950" s="22"/>
      <c r="Q3950" s="22"/>
    </row>
    <row r="3951" spans="12:17">
      <c r="L3951" s="22"/>
      <c r="O3951" s="22"/>
      <c r="P3951" s="22"/>
      <c r="Q3951" s="22"/>
    </row>
    <row r="3952" spans="12:17">
      <c r="L3952" s="22"/>
      <c r="O3952" s="22"/>
      <c r="P3952" s="22"/>
      <c r="Q3952" s="22"/>
    </row>
    <row r="3953" spans="12:17">
      <c r="L3953" s="22"/>
      <c r="O3953" s="22"/>
      <c r="P3953" s="22"/>
      <c r="Q3953" s="22"/>
    </row>
    <row r="3954" spans="12:17">
      <c r="L3954" s="22"/>
      <c r="O3954" s="22"/>
      <c r="P3954" s="22"/>
      <c r="Q3954" s="22"/>
    </row>
    <row r="3955" spans="12:17">
      <c r="L3955" s="22"/>
      <c r="O3955" s="22"/>
      <c r="P3955" s="22"/>
      <c r="Q3955" s="22"/>
    </row>
    <row r="3956" spans="12:17">
      <c r="L3956" s="22"/>
      <c r="O3956" s="22"/>
      <c r="P3956" s="22"/>
      <c r="Q3956" s="22"/>
    </row>
    <row r="3957" spans="12:17">
      <c r="L3957" s="22"/>
      <c r="O3957" s="22"/>
      <c r="P3957" s="22"/>
      <c r="Q3957" s="22"/>
    </row>
    <row r="3958" spans="12:17">
      <c r="L3958" s="22"/>
      <c r="O3958" s="22"/>
      <c r="P3958" s="22"/>
      <c r="Q3958" s="22"/>
    </row>
    <row r="3959" spans="12:17">
      <c r="L3959" s="22"/>
      <c r="O3959" s="22"/>
      <c r="P3959" s="22"/>
      <c r="Q3959" s="22"/>
    </row>
    <row r="3960" spans="12:17">
      <c r="L3960" s="22"/>
      <c r="O3960" s="22"/>
      <c r="P3960" s="22"/>
      <c r="Q3960" s="22"/>
    </row>
    <row r="3961" spans="12:17">
      <c r="L3961" s="22"/>
      <c r="O3961" s="22"/>
      <c r="P3961" s="22"/>
      <c r="Q3961" s="22"/>
    </row>
    <row r="3962" spans="12:17">
      <c r="L3962" s="22"/>
      <c r="O3962" s="22"/>
      <c r="P3962" s="22"/>
      <c r="Q3962" s="22"/>
    </row>
    <row r="3963" spans="12:17">
      <c r="L3963" s="22"/>
      <c r="O3963" s="22"/>
      <c r="P3963" s="22"/>
      <c r="Q3963" s="22"/>
    </row>
    <row r="3964" spans="12:17">
      <c r="L3964" s="22"/>
      <c r="O3964" s="22"/>
      <c r="P3964" s="22"/>
      <c r="Q3964" s="22"/>
    </row>
    <row r="3965" spans="12:17">
      <c r="L3965" s="22"/>
      <c r="O3965" s="22"/>
      <c r="P3965" s="22"/>
      <c r="Q3965" s="22"/>
    </row>
    <row r="3966" spans="12:17">
      <c r="L3966" s="22"/>
      <c r="O3966" s="22"/>
      <c r="P3966" s="22"/>
      <c r="Q3966" s="22"/>
    </row>
    <row r="3967" spans="12:17">
      <c r="L3967" s="22"/>
      <c r="O3967" s="22"/>
      <c r="P3967" s="22"/>
      <c r="Q3967" s="22"/>
    </row>
    <row r="3968" spans="12:17">
      <c r="L3968" s="22"/>
      <c r="O3968" s="22"/>
      <c r="P3968" s="22"/>
      <c r="Q3968" s="22"/>
    </row>
    <row r="3969" spans="12:17">
      <c r="L3969" s="22"/>
      <c r="O3969" s="22"/>
      <c r="P3969" s="22"/>
      <c r="Q3969" s="22"/>
    </row>
    <row r="3970" spans="12:17">
      <c r="L3970" s="22"/>
      <c r="O3970" s="22"/>
      <c r="P3970" s="22"/>
      <c r="Q3970" s="22"/>
    </row>
    <row r="3971" spans="12:17">
      <c r="L3971" s="22"/>
      <c r="O3971" s="22"/>
      <c r="P3971" s="22"/>
      <c r="Q3971" s="22"/>
    </row>
    <row r="3972" spans="12:17">
      <c r="L3972" s="22"/>
      <c r="O3972" s="22"/>
      <c r="P3972" s="22"/>
      <c r="Q3972" s="22"/>
    </row>
    <row r="3973" spans="12:17">
      <c r="L3973" s="22"/>
      <c r="O3973" s="22"/>
      <c r="P3973" s="22"/>
      <c r="Q3973" s="22"/>
    </row>
    <row r="3974" spans="12:17">
      <c r="L3974" s="22"/>
      <c r="O3974" s="22"/>
      <c r="P3974" s="22"/>
      <c r="Q3974" s="22"/>
    </row>
    <row r="3975" spans="12:17">
      <c r="L3975" s="22"/>
      <c r="O3975" s="22"/>
      <c r="P3975" s="22"/>
      <c r="Q3975" s="22"/>
    </row>
    <row r="3976" spans="12:17">
      <c r="L3976" s="22"/>
      <c r="O3976" s="22"/>
      <c r="P3976" s="22"/>
      <c r="Q3976" s="22"/>
    </row>
    <row r="3977" spans="12:17">
      <c r="L3977" s="22"/>
      <c r="O3977" s="22"/>
      <c r="P3977" s="22"/>
      <c r="Q3977" s="22"/>
    </row>
    <row r="3978" spans="12:17">
      <c r="L3978" s="22"/>
      <c r="O3978" s="22"/>
      <c r="P3978" s="22"/>
      <c r="Q3978" s="22"/>
    </row>
    <row r="3979" spans="12:17">
      <c r="L3979" s="22"/>
      <c r="O3979" s="22"/>
      <c r="P3979" s="22"/>
      <c r="Q3979" s="22"/>
    </row>
    <row r="3980" spans="12:17">
      <c r="L3980" s="22"/>
      <c r="O3980" s="22"/>
      <c r="P3980" s="22"/>
      <c r="Q3980" s="22"/>
    </row>
    <row r="3981" spans="12:17">
      <c r="L3981" s="22"/>
      <c r="O3981" s="22"/>
      <c r="P3981" s="22"/>
      <c r="Q3981" s="22"/>
    </row>
    <row r="3982" spans="12:17">
      <c r="L3982" s="22"/>
      <c r="O3982" s="22"/>
      <c r="P3982" s="22"/>
      <c r="Q3982" s="22"/>
    </row>
    <row r="3983" spans="12:17">
      <c r="L3983" s="22"/>
      <c r="O3983" s="22"/>
      <c r="P3983" s="22"/>
      <c r="Q3983" s="22"/>
    </row>
    <row r="3984" spans="12:17">
      <c r="L3984" s="22"/>
      <c r="O3984" s="22"/>
      <c r="P3984" s="22"/>
      <c r="Q3984" s="22"/>
    </row>
    <row r="3985" spans="12:17">
      <c r="L3985" s="22"/>
      <c r="O3985" s="22"/>
      <c r="P3985" s="22"/>
      <c r="Q3985" s="22"/>
    </row>
    <row r="3986" spans="12:17">
      <c r="L3986" s="22"/>
      <c r="O3986" s="22"/>
      <c r="P3986" s="22"/>
      <c r="Q3986" s="22"/>
    </row>
    <row r="3987" spans="12:17">
      <c r="L3987" s="22"/>
      <c r="O3987" s="22"/>
      <c r="P3987" s="22"/>
      <c r="Q3987" s="22"/>
    </row>
    <row r="3988" spans="12:17">
      <c r="L3988" s="22"/>
      <c r="O3988" s="22"/>
      <c r="P3988" s="22"/>
      <c r="Q3988" s="22"/>
    </row>
    <row r="3989" spans="12:17">
      <c r="L3989" s="22"/>
      <c r="O3989" s="22"/>
      <c r="P3989" s="22"/>
      <c r="Q3989" s="22"/>
    </row>
    <row r="3990" spans="12:17">
      <c r="L3990" s="22"/>
      <c r="O3990" s="22"/>
      <c r="P3990" s="22"/>
      <c r="Q3990" s="22"/>
    </row>
    <row r="3991" spans="12:17">
      <c r="L3991" s="22"/>
      <c r="O3991" s="22"/>
      <c r="P3991" s="22"/>
      <c r="Q3991" s="22"/>
    </row>
    <row r="3992" spans="12:17">
      <c r="L3992" s="22"/>
      <c r="O3992" s="22"/>
      <c r="P3992" s="22"/>
      <c r="Q3992" s="22"/>
    </row>
    <row r="3993" spans="12:17">
      <c r="L3993" s="22"/>
      <c r="O3993" s="22"/>
      <c r="P3993" s="22"/>
      <c r="Q3993" s="22"/>
    </row>
    <row r="3994" spans="12:17">
      <c r="L3994" s="22"/>
      <c r="O3994" s="22"/>
      <c r="P3994" s="22"/>
      <c r="Q3994" s="22"/>
    </row>
    <row r="3995" spans="12:17">
      <c r="L3995" s="22"/>
      <c r="O3995" s="22"/>
      <c r="P3995" s="22"/>
      <c r="Q3995" s="22"/>
    </row>
    <row r="3996" spans="12:17">
      <c r="L3996" s="22"/>
      <c r="O3996" s="22"/>
      <c r="P3996" s="22"/>
      <c r="Q3996" s="22"/>
    </row>
    <row r="3997" spans="12:17">
      <c r="L3997" s="22"/>
      <c r="O3997" s="22"/>
      <c r="P3997" s="22"/>
      <c r="Q3997" s="22"/>
    </row>
    <row r="3998" spans="12:17">
      <c r="L3998" s="22"/>
      <c r="O3998" s="22"/>
      <c r="P3998" s="22"/>
      <c r="Q3998" s="22"/>
    </row>
    <row r="3999" spans="12:17">
      <c r="L3999" s="22"/>
      <c r="O3999" s="22"/>
      <c r="P3999" s="22"/>
      <c r="Q3999" s="22"/>
    </row>
    <row r="4000" spans="12:17">
      <c r="L4000" s="22"/>
      <c r="O4000" s="22"/>
      <c r="P4000" s="22"/>
      <c r="Q4000" s="22"/>
    </row>
    <row r="4001" spans="12:17">
      <c r="L4001" s="22"/>
      <c r="O4001" s="22"/>
      <c r="P4001" s="22"/>
      <c r="Q4001" s="22"/>
    </row>
    <row r="4002" spans="12:17">
      <c r="L4002" s="22"/>
      <c r="O4002" s="22"/>
      <c r="P4002" s="22"/>
      <c r="Q4002" s="22"/>
    </row>
    <row r="4003" spans="12:17">
      <c r="L4003" s="22"/>
      <c r="O4003" s="22"/>
      <c r="P4003" s="22"/>
      <c r="Q4003" s="22"/>
    </row>
    <row r="4004" spans="12:17">
      <c r="L4004" s="22"/>
      <c r="O4004" s="22"/>
      <c r="P4004" s="22"/>
      <c r="Q4004" s="22"/>
    </row>
    <row r="4005" spans="12:17">
      <c r="L4005" s="22"/>
      <c r="O4005" s="22"/>
      <c r="P4005" s="22"/>
      <c r="Q4005" s="22"/>
    </row>
    <row r="4006" spans="12:17">
      <c r="L4006" s="22"/>
      <c r="O4006" s="22"/>
      <c r="P4006" s="22"/>
      <c r="Q4006" s="22"/>
    </row>
    <row r="4007" spans="12:17">
      <c r="L4007" s="22"/>
      <c r="O4007" s="22"/>
      <c r="P4007" s="22"/>
      <c r="Q4007" s="22"/>
    </row>
    <row r="4008" spans="12:17">
      <c r="L4008" s="22"/>
      <c r="O4008" s="22"/>
      <c r="P4008" s="22"/>
      <c r="Q4008" s="22"/>
    </row>
    <row r="4009" spans="12:17">
      <c r="L4009" s="22"/>
      <c r="O4009" s="22"/>
      <c r="P4009" s="22"/>
      <c r="Q4009" s="22"/>
    </row>
    <row r="4010" spans="12:17">
      <c r="L4010" s="22"/>
      <c r="O4010" s="22"/>
      <c r="P4010" s="22"/>
      <c r="Q4010" s="22"/>
    </row>
    <row r="4011" spans="12:17">
      <c r="L4011" s="22"/>
      <c r="O4011" s="22"/>
      <c r="P4011" s="22"/>
      <c r="Q4011" s="22"/>
    </row>
    <row r="4012" spans="12:17">
      <c r="L4012" s="22"/>
      <c r="O4012" s="22"/>
      <c r="P4012" s="22"/>
      <c r="Q4012" s="22"/>
    </row>
    <row r="4013" spans="12:17">
      <c r="L4013" s="22"/>
      <c r="O4013" s="22"/>
      <c r="P4013" s="22"/>
      <c r="Q4013" s="22"/>
    </row>
    <row r="4014" spans="12:17">
      <c r="L4014" s="22"/>
      <c r="O4014" s="22"/>
      <c r="P4014" s="22"/>
      <c r="Q4014" s="22"/>
    </row>
    <row r="4015" spans="12:17">
      <c r="L4015" s="22"/>
      <c r="O4015" s="22"/>
      <c r="P4015" s="22"/>
      <c r="Q4015" s="22"/>
    </row>
    <row r="4016" spans="12:17">
      <c r="L4016" s="22"/>
      <c r="O4016" s="22"/>
      <c r="P4016" s="22"/>
      <c r="Q4016" s="22"/>
    </row>
    <row r="4017" spans="12:17">
      <c r="L4017" s="22"/>
      <c r="O4017" s="22"/>
      <c r="P4017" s="22"/>
      <c r="Q4017" s="22"/>
    </row>
    <row r="4018" spans="12:17">
      <c r="L4018" s="22"/>
      <c r="O4018" s="22"/>
      <c r="P4018" s="22"/>
      <c r="Q4018" s="22"/>
    </row>
    <row r="4019" spans="12:17">
      <c r="L4019" s="22"/>
      <c r="O4019" s="22"/>
      <c r="P4019" s="22"/>
      <c r="Q4019" s="22"/>
    </row>
    <row r="4020" spans="12:17">
      <c r="L4020" s="22"/>
      <c r="O4020" s="22"/>
      <c r="P4020" s="22"/>
      <c r="Q4020" s="22"/>
    </row>
    <row r="4021" spans="12:17">
      <c r="L4021" s="22"/>
      <c r="O4021" s="22"/>
      <c r="P4021" s="22"/>
      <c r="Q4021" s="22"/>
    </row>
    <row r="4022" spans="12:17">
      <c r="L4022" s="22"/>
      <c r="O4022" s="22"/>
      <c r="P4022" s="22"/>
      <c r="Q4022" s="22"/>
    </row>
    <row r="4023" spans="12:17">
      <c r="L4023" s="22"/>
      <c r="O4023" s="22"/>
      <c r="P4023" s="22"/>
      <c r="Q4023" s="22"/>
    </row>
    <row r="4024" spans="12:17">
      <c r="L4024" s="22"/>
      <c r="O4024" s="22"/>
      <c r="P4024" s="22"/>
      <c r="Q4024" s="22"/>
    </row>
    <row r="4025" spans="12:17">
      <c r="L4025" s="22"/>
      <c r="O4025" s="22"/>
      <c r="P4025" s="22"/>
      <c r="Q4025" s="22"/>
    </row>
    <row r="4026" spans="12:17">
      <c r="L4026" s="22"/>
      <c r="O4026" s="22"/>
      <c r="P4026" s="22"/>
      <c r="Q4026" s="22"/>
    </row>
    <row r="4027" spans="12:17">
      <c r="L4027" s="22"/>
      <c r="O4027" s="22"/>
      <c r="P4027" s="22"/>
      <c r="Q4027" s="22"/>
    </row>
    <row r="4028" spans="12:17">
      <c r="L4028" s="22"/>
      <c r="O4028" s="22"/>
      <c r="P4028" s="22"/>
      <c r="Q4028" s="22"/>
    </row>
    <row r="4029" spans="12:17">
      <c r="L4029" s="22"/>
      <c r="O4029" s="22"/>
      <c r="P4029" s="22"/>
      <c r="Q4029" s="22"/>
    </row>
    <row r="4030" spans="12:17">
      <c r="L4030" s="22"/>
      <c r="O4030" s="22"/>
      <c r="P4030" s="22"/>
      <c r="Q4030" s="22"/>
    </row>
    <row r="4031" spans="12:17">
      <c r="L4031" s="22"/>
      <c r="O4031" s="22"/>
      <c r="P4031" s="22"/>
      <c r="Q4031" s="22"/>
    </row>
    <row r="4032" spans="12:17">
      <c r="L4032" s="22"/>
      <c r="O4032" s="22"/>
      <c r="P4032" s="22"/>
      <c r="Q4032" s="22"/>
    </row>
    <row r="4033" spans="12:17">
      <c r="L4033" s="22"/>
      <c r="O4033" s="22"/>
      <c r="P4033" s="22"/>
      <c r="Q4033" s="22"/>
    </row>
    <row r="4034" spans="12:17">
      <c r="L4034" s="22"/>
      <c r="O4034" s="22"/>
      <c r="P4034" s="22"/>
      <c r="Q4034" s="22"/>
    </row>
    <row r="4035" spans="12:17">
      <c r="L4035" s="22"/>
      <c r="O4035" s="22"/>
      <c r="P4035" s="22"/>
      <c r="Q4035" s="22"/>
    </row>
    <row r="4036" spans="12:17">
      <c r="L4036" s="22"/>
      <c r="O4036" s="22"/>
      <c r="P4036" s="22"/>
      <c r="Q4036" s="22"/>
    </row>
    <row r="4037" spans="12:17">
      <c r="L4037" s="22"/>
      <c r="O4037" s="22"/>
      <c r="P4037" s="22"/>
      <c r="Q4037" s="22"/>
    </row>
    <row r="4038" spans="12:17">
      <c r="L4038" s="22"/>
      <c r="O4038" s="22"/>
      <c r="P4038" s="22"/>
      <c r="Q4038" s="22"/>
    </row>
    <row r="4039" spans="12:17">
      <c r="L4039" s="22"/>
      <c r="O4039" s="22"/>
      <c r="P4039" s="22"/>
      <c r="Q4039" s="22"/>
    </row>
    <row r="4040" spans="12:17">
      <c r="L4040" s="22"/>
      <c r="O4040" s="22"/>
      <c r="P4040" s="22"/>
      <c r="Q4040" s="22"/>
    </row>
    <row r="4041" spans="12:17">
      <c r="L4041" s="22"/>
      <c r="O4041" s="22"/>
      <c r="P4041" s="22"/>
      <c r="Q4041" s="22"/>
    </row>
    <row r="4042" spans="12:17">
      <c r="L4042" s="22"/>
      <c r="O4042" s="22"/>
      <c r="P4042" s="22"/>
      <c r="Q4042" s="22"/>
    </row>
    <row r="4043" spans="12:17">
      <c r="L4043" s="22"/>
      <c r="O4043" s="22"/>
      <c r="P4043" s="22"/>
      <c r="Q4043" s="22"/>
    </row>
    <row r="4044" spans="12:17">
      <c r="L4044" s="22"/>
      <c r="O4044" s="22"/>
      <c r="P4044" s="22"/>
      <c r="Q4044" s="22"/>
    </row>
    <row r="4045" spans="12:17">
      <c r="L4045" s="22"/>
      <c r="O4045" s="22"/>
      <c r="P4045" s="22"/>
      <c r="Q4045" s="22"/>
    </row>
    <row r="4046" spans="12:17">
      <c r="L4046" s="22"/>
      <c r="O4046" s="22"/>
      <c r="P4046" s="22"/>
      <c r="Q4046" s="22"/>
    </row>
    <row r="4047" spans="12:17">
      <c r="L4047" s="22"/>
      <c r="O4047" s="22"/>
      <c r="P4047" s="22"/>
      <c r="Q4047" s="22"/>
    </row>
    <row r="4048" spans="12:17">
      <c r="L4048" s="22"/>
      <c r="O4048" s="22"/>
      <c r="P4048" s="22"/>
      <c r="Q4048" s="22"/>
    </row>
    <row r="4049" spans="12:17">
      <c r="L4049" s="22"/>
      <c r="O4049" s="22"/>
      <c r="P4049" s="22"/>
      <c r="Q4049" s="22"/>
    </row>
    <row r="4050" spans="12:17">
      <c r="L4050" s="22"/>
      <c r="O4050" s="22"/>
      <c r="P4050" s="22"/>
      <c r="Q4050" s="22"/>
    </row>
    <row r="4051" spans="12:17">
      <c r="L4051" s="22"/>
      <c r="O4051" s="22"/>
      <c r="P4051" s="22"/>
      <c r="Q4051" s="22"/>
    </row>
    <row r="4052" spans="12:17">
      <c r="L4052" s="22"/>
      <c r="O4052" s="22"/>
      <c r="P4052" s="22"/>
      <c r="Q4052" s="22"/>
    </row>
    <row r="4053" spans="12:17">
      <c r="L4053" s="22"/>
      <c r="O4053" s="22"/>
      <c r="P4053" s="22"/>
      <c r="Q4053" s="22"/>
    </row>
    <row r="4054" spans="12:17">
      <c r="L4054" s="22"/>
      <c r="O4054" s="22"/>
      <c r="P4054" s="22"/>
      <c r="Q4054" s="22"/>
    </row>
    <row r="4055" spans="12:17">
      <c r="L4055" s="22"/>
      <c r="O4055" s="22"/>
      <c r="P4055" s="22"/>
      <c r="Q4055" s="22"/>
    </row>
    <row r="4056" spans="12:17">
      <c r="L4056" s="22"/>
      <c r="O4056" s="22"/>
      <c r="P4056" s="22"/>
      <c r="Q4056" s="22"/>
    </row>
    <row r="4057" spans="12:17">
      <c r="L4057" s="22"/>
      <c r="O4057" s="22"/>
      <c r="P4057" s="22"/>
      <c r="Q4057" s="22"/>
    </row>
    <row r="4058" spans="12:17">
      <c r="L4058" s="22"/>
      <c r="O4058" s="22"/>
      <c r="P4058" s="22"/>
      <c r="Q4058" s="22"/>
    </row>
    <row r="4059" spans="12:17">
      <c r="L4059" s="22"/>
      <c r="O4059" s="22"/>
      <c r="P4059" s="22"/>
      <c r="Q4059" s="22"/>
    </row>
    <row r="4060" spans="12:17">
      <c r="L4060" s="22"/>
      <c r="O4060" s="22"/>
      <c r="P4060" s="22"/>
      <c r="Q4060" s="22"/>
    </row>
    <row r="4061" spans="12:17">
      <c r="L4061" s="22"/>
      <c r="O4061" s="22"/>
      <c r="P4061" s="22"/>
      <c r="Q4061" s="22"/>
    </row>
    <row r="4062" spans="12:17">
      <c r="L4062" s="22"/>
      <c r="O4062" s="22"/>
      <c r="P4062" s="22"/>
      <c r="Q4062" s="22"/>
    </row>
    <row r="4063" spans="12:17">
      <c r="L4063" s="22"/>
      <c r="O4063" s="22"/>
      <c r="P4063" s="22"/>
      <c r="Q4063" s="22"/>
    </row>
    <row r="4064" spans="12:17">
      <c r="L4064" s="22"/>
      <c r="O4064" s="22"/>
      <c r="P4064" s="22"/>
      <c r="Q4064" s="22"/>
    </row>
    <row r="4065" spans="12:17">
      <c r="L4065" s="22"/>
      <c r="O4065" s="22"/>
      <c r="P4065" s="22"/>
      <c r="Q4065" s="22"/>
    </row>
    <row r="4066" spans="12:17">
      <c r="L4066" s="22"/>
      <c r="O4066" s="22"/>
      <c r="P4066" s="22"/>
      <c r="Q4066" s="22"/>
    </row>
    <row r="4067" spans="12:17">
      <c r="L4067" s="22"/>
      <c r="O4067" s="22"/>
      <c r="P4067" s="22"/>
      <c r="Q4067" s="22"/>
    </row>
    <row r="4068" spans="12:17">
      <c r="L4068" s="22"/>
      <c r="O4068" s="22"/>
      <c r="P4068" s="22"/>
      <c r="Q4068" s="22"/>
    </row>
    <row r="4069" spans="12:17">
      <c r="L4069" s="22"/>
      <c r="O4069" s="22"/>
      <c r="P4069" s="22"/>
      <c r="Q4069" s="22"/>
    </row>
    <row r="4070" spans="12:17">
      <c r="L4070" s="22"/>
      <c r="O4070" s="22"/>
      <c r="P4070" s="22"/>
      <c r="Q4070" s="22"/>
    </row>
    <row r="4071" spans="12:17">
      <c r="L4071" s="22"/>
      <c r="O4071" s="22"/>
      <c r="P4071" s="22"/>
      <c r="Q4071" s="22"/>
    </row>
    <row r="4072" spans="12:17">
      <c r="L4072" s="22"/>
      <c r="O4072" s="22"/>
      <c r="P4072" s="22"/>
      <c r="Q4072" s="22"/>
    </row>
    <row r="4073" spans="12:17">
      <c r="L4073" s="22"/>
      <c r="O4073" s="22"/>
      <c r="P4073" s="22"/>
      <c r="Q4073" s="22"/>
    </row>
    <row r="4074" spans="12:17">
      <c r="L4074" s="22"/>
      <c r="O4074" s="22"/>
      <c r="P4074" s="22"/>
      <c r="Q4074" s="22"/>
    </row>
    <row r="4075" spans="12:17">
      <c r="L4075" s="22"/>
      <c r="O4075" s="22"/>
      <c r="P4075" s="22"/>
      <c r="Q4075" s="22"/>
    </row>
    <row r="4076" spans="12:17">
      <c r="L4076" s="22"/>
      <c r="O4076" s="22"/>
      <c r="P4076" s="22"/>
      <c r="Q4076" s="22"/>
    </row>
    <row r="4077" spans="12:17">
      <c r="L4077" s="22"/>
      <c r="O4077" s="22"/>
      <c r="P4077" s="22"/>
      <c r="Q4077" s="22"/>
    </row>
    <row r="4078" spans="12:17">
      <c r="L4078" s="22"/>
      <c r="O4078" s="22"/>
      <c r="P4078" s="22"/>
      <c r="Q4078" s="22"/>
    </row>
    <row r="4079" spans="12:17">
      <c r="L4079" s="22"/>
      <c r="O4079" s="22"/>
      <c r="P4079" s="22"/>
      <c r="Q4079" s="22"/>
    </row>
    <row r="4080" spans="12:17">
      <c r="L4080" s="22"/>
      <c r="O4080" s="22"/>
      <c r="P4080" s="22"/>
      <c r="Q4080" s="22"/>
    </row>
    <row r="4081" spans="12:17">
      <c r="L4081" s="22"/>
      <c r="O4081" s="22"/>
      <c r="P4081" s="22"/>
      <c r="Q4081" s="22"/>
    </row>
    <row r="4082" spans="12:17">
      <c r="L4082" s="22"/>
      <c r="O4082" s="22"/>
      <c r="P4082" s="22"/>
      <c r="Q4082" s="22"/>
    </row>
    <row r="4083" spans="12:17">
      <c r="L4083" s="22"/>
      <c r="O4083" s="22"/>
      <c r="P4083" s="22"/>
      <c r="Q4083" s="22"/>
    </row>
    <row r="4084" spans="12:17">
      <c r="L4084" s="22"/>
      <c r="O4084" s="22"/>
      <c r="P4084" s="22"/>
      <c r="Q4084" s="22"/>
    </row>
    <row r="4085" spans="12:17">
      <c r="L4085" s="22"/>
      <c r="O4085" s="22"/>
      <c r="P4085" s="22"/>
      <c r="Q4085" s="22"/>
    </row>
    <row r="4086" spans="12:17">
      <c r="L4086" s="22"/>
      <c r="O4086" s="22"/>
      <c r="P4086" s="22"/>
      <c r="Q4086" s="22"/>
    </row>
    <row r="4087" spans="12:17">
      <c r="L4087" s="22"/>
      <c r="O4087" s="22"/>
      <c r="P4087" s="22"/>
      <c r="Q4087" s="22"/>
    </row>
    <row r="4088" spans="12:17">
      <c r="L4088" s="22"/>
      <c r="O4088" s="22"/>
      <c r="P4088" s="22"/>
      <c r="Q4088" s="22"/>
    </row>
    <row r="4089" spans="12:17">
      <c r="L4089" s="22"/>
      <c r="O4089" s="22"/>
      <c r="P4089" s="22"/>
      <c r="Q4089" s="22"/>
    </row>
    <row r="4090" spans="12:17">
      <c r="L4090" s="22"/>
      <c r="O4090" s="22"/>
      <c r="P4090" s="22"/>
      <c r="Q4090" s="22"/>
    </row>
    <row r="4091" spans="12:17">
      <c r="L4091" s="22"/>
      <c r="O4091" s="22"/>
      <c r="P4091" s="22"/>
      <c r="Q4091" s="22"/>
    </row>
    <row r="4092" spans="12:17">
      <c r="L4092" s="22"/>
      <c r="O4092" s="22"/>
      <c r="P4092" s="22"/>
      <c r="Q4092" s="22"/>
    </row>
    <row r="4093" spans="12:17">
      <c r="L4093" s="22"/>
      <c r="O4093" s="22"/>
      <c r="P4093" s="22"/>
      <c r="Q4093" s="22"/>
    </row>
    <row r="4094" spans="12:17">
      <c r="L4094" s="22"/>
      <c r="O4094" s="22"/>
      <c r="P4094" s="22"/>
      <c r="Q4094" s="22"/>
    </row>
    <row r="4095" spans="12:17">
      <c r="L4095" s="22"/>
      <c r="O4095" s="22"/>
      <c r="P4095" s="22"/>
      <c r="Q4095" s="22"/>
    </row>
    <row r="4096" spans="12:17">
      <c r="L4096" s="22"/>
      <c r="O4096" s="22"/>
      <c r="P4096" s="22"/>
      <c r="Q4096" s="22"/>
    </row>
    <row r="4097" spans="12:17">
      <c r="L4097" s="22"/>
      <c r="O4097" s="22"/>
      <c r="P4097" s="22"/>
      <c r="Q4097" s="22"/>
    </row>
    <row r="4098" spans="12:17">
      <c r="L4098" s="22"/>
      <c r="O4098" s="22"/>
      <c r="P4098" s="22"/>
      <c r="Q4098" s="22"/>
    </row>
    <row r="4099" spans="12:17">
      <c r="L4099" s="22"/>
      <c r="O4099" s="22"/>
      <c r="P4099" s="22"/>
      <c r="Q4099" s="22"/>
    </row>
    <row r="4100" spans="12:17">
      <c r="L4100" s="22"/>
      <c r="O4100" s="22"/>
      <c r="P4100" s="22"/>
      <c r="Q4100" s="22"/>
    </row>
    <row r="4101" spans="12:17">
      <c r="L4101" s="22"/>
      <c r="O4101" s="22"/>
      <c r="P4101" s="22"/>
      <c r="Q4101" s="22"/>
    </row>
    <row r="4102" spans="12:17">
      <c r="L4102" s="22"/>
      <c r="O4102" s="22"/>
      <c r="P4102" s="22"/>
      <c r="Q4102" s="22"/>
    </row>
    <row r="4103" spans="12:17">
      <c r="L4103" s="22"/>
      <c r="O4103" s="22"/>
      <c r="P4103" s="22"/>
      <c r="Q4103" s="22"/>
    </row>
    <row r="4104" spans="12:17">
      <c r="L4104" s="22"/>
      <c r="O4104" s="22"/>
      <c r="P4104" s="22"/>
      <c r="Q4104" s="22"/>
    </row>
    <row r="4105" spans="12:17">
      <c r="L4105" s="22"/>
      <c r="O4105" s="22"/>
      <c r="P4105" s="22"/>
      <c r="Q4105" s="22"/>
    </row>
    <row r="4106" spans="12:17">
      <c r="L4106" s="22"/>
      <c r="O4106" s="22"/>
      <c r="P4106" s="22"/>
      <c r="Q4106" s="22"/>
    </row>
    <row r="4107" spans="12:17">
      <c r="L4107" s="22"/>
      <c r="O4107" s="22"/>
      <c r="P4107" s="22"/>
      <c r="Q4107" s="22"/>
    </row>
    <row r="4108" spans="12:17">
      <c r="L4108" s="22"/>
      <c r="O4108" s="22"/>
      <c r="P4108" s="22"/>
      <c r="Q4108" s="22"/>
    </row>
    <row r="4109" spans="12:17">
      <c r="L4109" s="22"/>
      <c r="O4109" s="22"/>
      <c r="P4109" s="22"/>
      <c r="Q4109" s="22"/>
    </row>
    <row r="4110" spans="12:17">
      <c r="L4110" s="22"/>
      <c r="O4110" s="22"/>
      <c r="P4110" s="22"/>
      <c r="Q4110" s="22"/>
    </row>
    <row r="4111" spans="12:17">
      <c r="L4111" s="22"/>
      <c r="O4111" s="22"/>
      <c r="P4111" s="22"/>
      <c r="Q4111" s="22"/>
    </row>
    <row r="4112" spans="12:17">
      <c r="L4112" s="22"/>
      <c r="O4112" s="22"/>
      <c r="P4112" s="22"/>
      <c r="Q4112" s="22"/>
    </row>
    <row r="4113" spans="12:17">
      <c r="L4113" s="22"/>
      <c r="O4113" s="22"/>
      <c r="P4113" s="22"/>
      <c r="Q4113" s="22"/>
    </row>
    <row r="4114" spans="12:17">
      <c r="L4114" s="22"/>
      <c r="O4114" s="22"/>
      <c r="P4114" s="22"/>
      <c r="Q4114" s="22"/>
    </row>
    <row r="4115" spans="12:17">
      <c r="L4115" s="22"/>
      <c r="O4115" s="22"/>
      <c r="P4115" s="22"/>
      <c r="Q4115" s="22"/>
    </row>
    <row r="4116" spans="12:17">
      <c r="L4116" s="22"/>
      <c r="O4116" s="22"/>
      <c r="P4116" s="22"/>
      <c r="Q4116" s="22"/>
    </row>
    <row r="4117" spans="12:17">
      <c r="L4117" s="22"/>
      <c r="O4117" s="22"/>
      <c r="P4117" s="22"/>
      <c r="Q4117" s="22"/>
    </row>
    <row r="4118" spans="12:17">
      <c r="L4118" s="22"/>
      <c r="O4118" s="22"/>
      <c r="P4118" s="22"/>
      <c r="Q4118" s="22"/>
    </row>
    <row r="4119" spans="12:17">
      <c r="L4119" s="22"/>
      <c r="O4119" s="22"/>
      <c r="P4119" s="22"/>
      <c r="Q4119" s="22"/>
    </row>
    <row r="4120" spans="12:17">
      <c r="L4120" s="22"/>
      <c r="O4120" s="22"/>
      <c r="P4120" s="22"/>
      <c r="Q4120" s="22"/>
    </row>
    <row r="4121" spans="12:17">
      <c r="L4121" s="22"/>
      <c r="O4121" s="22"/>
      <c r="P4121" s="22"/>
      <c r="Q4121" s="22"/>
    </row>
    <row r="4122" spans="12:17">
      <c r="L4122" s="22"/>
      <c r="O4122" s="22"/>
      <c r="P4122" s="22"/>
      <c r="Q4122" s="22"/>
    </row>
    <row r="4123" spans="12:17">
      <c r="L4123" s="22"/>
      <c r="O4123" s="22"/>
      <c r="P4123" s="22"/>
      <c r="Q4123" s="22"/>
    </row>
    <row r="4124" spans="12:17">
      <c r="L4124" s="22"/>
      <c r="O4124" s="22"/>
      <c r="P4124" s="22"/>
      <c r="Q4124" s="22"/>
    </row>
    <row r="4125" spans="12:17">
      <c r="L4125" s="22"/>
      <c r="O4125" s="22"/>
      <c r="P4125" s="22"/>
      <c r="Q4125" s="22"/>
    </row>
    <row r="4126" spans="12:17">
      <c r="L4126" s="22"/>
      <c r="O4126" s="22"/>
      <c r="P4126" s="22"/>
      <c r="Q4126" s="22"/>
    </row>
    <row r="4127" spans="12:17">
      <c r="L4127" s="22"/>
      <c r="O4127" s="22"/>
      <c r="P4127" s="22"/>
      <c r="Q4127" s="22"/>
    </row>
    <row r="4128" spans="12:17">
      <c r="L4128" s="22"/>
      <c r="O4128" s="22"/>
      <c r="P4128" s="22"/>
      <c r="Q4128" s="22"/>
    </row>
    <row r="4129" spans="12:17">
      <c r="L4129" s="22"/>
      <c r="O4129" s="22"/>
      <c r="P4129" s="22"/>
      <c r="Q4129" s="22"/>
    </row>
    <row r="4130" spans="12:17">
      <c r="L4130" s="22"/>
      <c r="O4130" s="22"/>
      <c r="P4130" s="22"/>
      <c r="Q4130" s="22"/>
    </row>
    <row r="4131" spans="12:17">
      <c r="L4131" s="22"/>
      <c r="O4131" s="22"/>
      <c r="P4131" s="22"/>
      <c r="Q4131" s="22"/>
    </row>
    <row r="4132" spans="12:17">
      <c r="L4132" s="22"/>
      <c r="O4132" s="22"/>
      <c r="P4132" s="22"/>
      <c r="Q4132" s="22"/>
    </row>
    <row r="4133" spans="12:17">
      <c r="L4133" s="22"/>
      <c r="O4133" s="22"/>
      <c r="P4133" s="22"/>
      <c r="Q4133" s="22"/>
    </row>
    <row r="4134" spans="12:17">
      <c r="L4134" s="22"/>
      <c r="O4134" s="22"/>
      <c r="P4134" s="22"/>
      <c r="Q4134" s="22"/>
    </row>
    <row r="4135" spans="12:17">
      <c r="L4135" s="22"/>
      <c r="O4135" s="22"/>
      <c r="P4135" s="22"/>
      <c r="Q4135" s="22"/>
    </row>
    <row r="4136" spans="12:17">
      <c r="L4136" s="22"/>
      <c r="O4136" s="22"/>
      <c r="P4136" s="22"/>
      <c r="Q4136" s="22"/>
    </row>
    <row r="4137" spans="12:17">
      <c r="L4137" s="22"/>
      <c r="O4137" s="22"/>
      <c r="P4137" s="22"/>
      <c r="Q4137" s="22"/>
    </row>
    <row r="4138" spans="12:17">
      <c r="L4138" s="22"/>
      <c r="O4138" s="22"/>
      <c r="P4138" s="22"/>
      <c r="Q4138" s="22"/>
    </row>
    <row r="4139" spans="12:17">
      <c r="L4139" s="22"/>
      <c r="O4139" s="22"/>
      <c r="P4139" s="22"/>
      <c r="Q4139" s="22"/>
    </row>
    <row r="4140" spans="12:17">
      <c r="L4140" s="22"/>
      <c r="O4140" s="22"/>
      <c r="P4140" s="22"/>
      <c r="Q4140" s="22"/>
    </row>
    <row r="4141" spans="12:17">
      <c r="L4141" s="22"/>
      <c r="O4141" s="22"/>
      <c r="P4141" s="22"/>
      <c r="Q4141" s="22"/>
    </row>
    <row r="4142" spans="12:17">
      <c r="L4142" s="22"/>
      <c r="O4142" s="22"/>
      <c r="P4142" s="22"/>
      <c r="Q4142" s="22"/>
    </row>
    <row r="4143" spans="12:17">
      <c r="L4143" s="22"/>
      <c r="O4143" s="22"/>
      <c r="P4143" s="22"/>
      <c r="Q4143" s="22"/>
    </row>
    <row r="4144" spans="12:17">
      <c r="L4144" s="22"/>
      <c r="O4144" s="22"/>
      <c r="P4144" s="22"/>
      <c r="Q4144" s="22"/>
    </row>
    <row r="4145" spans="12:17">
      <c r="L4145" s="22"/>
      <c r="O4145" s="22"/>
      <c r="P4145" s="22"/>
      <c r="Q4145" s="22"/>
    </row>
    <row r="4146" spans="12:17">
      <c r="L4146" s="22"/>
      <c r="O4146" s="22"/>
      <c r="P4146" s="22"/>
      <c r="Q4146" s="22"/>
    </row>
    <row r="4147" spans="12:17">
      <c r="L4147" s="22"/>
      <c r="O4147" s="22"/>
      <c r="P4147" s="22"/>
      <c r="Q4147" s="22"/>
    </row>
    <row r="4148" spans="12:17">
      <c r="L4148" s="22"/>
      <c r="O4148" s="22"/>
      <c r="P4148" s="22"/>
      <c r="Q4148" s="22"/>
    </row>
    <row r="4149" spans="12:17">
      <c r="L4149" s="22"/>
      <c r="O4149" s="22"/>
      <c r="P4149" s="22"/>
      <c r="Q4149" s="22"/>
    </row>
    <row r="4150" spans="12:17">
      <c r="L4150" s="22"/>
      <c r="O4150" s="22"/>
      <c r="P4150" s="22"/>
      <c r="Q4150" s="22"/>
    </row>
    <row r="4151" spans="12:17">
      <c r="L4151" s="22"/>
      <c r="O4151" s="22"/>
      <c r="P4151" s="22"/>
      <c r="Q4151" s="22"/>
    </row>
    <row r="4152" spans="12:17">
      <c r="L4152" s="22"/>
      <c r="O4152" s="22"/>
      <c r="P4152" s="22"/>
      <c r="Q4152" s="22"/>
    </row>
    <row r="4153" spans="12:17">
      <c r="L4153" s="22"/>
      <c r="O4153" s="22"/>
      <c r="P4153" s="22"/>
      <c r="Q4153" s="22"/>
    </row>
    <row r="4154" spans="12:17">
      <c r="L4154" s="22"/>
      <c r="O4154" s="22"/>
      <c r="P4154" s="22"/>
      <c r="Q4154" s="22"/>
    </row>
    <row r="4155" spans="12:17">
      <c r="L4155" s="22"/>
      <c r="O4155" s="22"/>
      <c r="P4155" s="22"/>
      <c r="Q4155" s="22"/>
    </row>
    <row r="4156" spans="12:17">
      <c r="L4156" s="22"/>
      <c r="O4156" s="22"/>
      <c r="P4156" s="22"/>
      <c r="Q4156" s="22"/>
    </row>
    <row r="4157" spans="12:17">
      <c r="L4157" s="22"/>
      <c r="O4157" s="22"/>
      <c r="P4157" s="22"/>
      <c r="Q4157" s="22"/>
    </row>
    <row r="4158" spans="12:17">
      <c r="L4158" s="22"/>
      <c r="O4158" s="22"/>
      <c r="P4158" s="22"/>
      <c r="Q4158" s="22"/>
    </row>
    <row r="4159" spans="12:17">
      <c r="L4159" s="22"/>
      <c r="O4159" s="22"/>
      <c r="P4159" s="22"/>
      <c r="Q4159" s="22"/>
    </row>
    <row r="4160" spans="12:17">
      <c r="L4160" s="22"/>
      <c r="O4160" s="22"/>
      <c r="P4160" s="22"/>
      <c r="Q4160" s="22"/>
    </row>
    <row r="4161" spans="12:17">
      <c r="L4161" s="22"/>
      <c r="O4161" s="22"/>
      <c r="P4161" s="22"/>
      <c r="Q4161" s="22"/>
    </row>
    <row r="4162" spans="12:17">
      <c r="L4162" s="22"/>
      <c r="O4162" s="22"/>
      <c r="P4162" s="22"/>
      <c r="Q4162" s="22"/>
    </row>
    <row r="4163" spans="12:17">
      <c r="L4163" s="22"/>
      <c r="O4163" s="22"/>
      <c r="P4163" s="22"/>
      <c r="Q4163" s="22"/>
    </row>
    <row r="4164" spans="12:17">
      <c r="L4164" s="22"/>
      <c r="O4164" s="22"/>
      <c r="P4164" s="22"/>
      <c r="Q4164" s="22"/>
    </row>
    <row r="4165" spans="12:17">
      <c r="L4165" s="22"/>
      <c r="O4165" s="22"/>
      <c r="P4165" s="22"/>
      <c r="Q4165" s="22"/>
    </row>
    <row r="4166" spans="12:17">
      <c r="L4166" s="22"/>
      <c r="O4166" s="22"/>
      <c r="P4166" s="22"/>
      <c r="Q4166" s="22"/>
    </row>
    <row r="4167" spans="12:17">
      <c r="L4167" s="22"/>
      <c r="O4167" s="22"/>
      <c r="P4167" s="22"/>
      <c r="Q4167" s="22"/>
    </row>
    <row r="4168" spans="12:17">
      <c r="L4168" s="22"/>
      <c r="O4168" s="22"/>
      <c r="P4168" s="22"/>
      <c r="Q4168" s="22"/>
    </row>
    <row r="4169" spans="12:17">
      <c r="L4169" s="22"/>
      <c r="O4169" s="22"/>
      <c r="P4169" s="22"/>
      <c r="Q4169" s="22"/>
    </row>
    <row r="4170" spans="12:17">
      <c r="L4170" s="22"/>
      <c r="O4170" s="22"/>
      <c r="P4170" s="22"/>
      <c r="Q4170" s="22"/>
    </row>
    <row r="4171" spans="12:17">
      <c r="L4171" s="22"/>
      <c r="O4171" s="22"/>
      <c r="P4171" s="22"/>
      <c r="Q4171" s="22"/>
    </row>
    <row r="4172" spans="12:17">
      <c r="L4172" s="22"/>
      <c r="O4172" s="22"/>
      <c r="P4172" s="22"/>
      <c r="Q4172" s="22"/>
    </row>
    <row r="4173" spans="12:17">
      <c r="L4173" s="22"/>
      <c r="O4173" s="22"/>
      <c r="P4173" s="22"/>
      <c r="Q4173" s="22"/>
    </row>
    <row r="4174" spans="12:17">
      <c r="L4174" s="22"/>
      <c r="O4174" s="22"/>
      <c r="P4174" s="22"/>
      <c r="Q4174" s="22"/>
    </row>
    <row r="4175" spans="12:17">
      <c r="L4175" s="22"/>
      <c r="O4175" s="22"/>
      <c r="P4175" s="22"/>
      <c r="Q4175" s="22"/>
    </row>
    <row r="4176" spans="12:17">
      <c r="L4176" s="22"/>
      <c r="O4176" s="22"/>
      <c r="P4176" s="22"/>
      <c r="Q4176" s="22"/>
    </row>
    <row r="4177" spans="12:17">
      <c r="L4177" s="22"/>
      <c r="O4177" s="22"/>
      <c r="P4177" s="22"/>
      <c r="Q4177" s="22"/>
    </row>
    <row r="4178" spans="12:17">
      <c r="L4178" s="22"/>
      <c r="O4178" s="22"/>
      <c r="P4178" s="22"/>
      <c r="Q4178" s="22"/>
    </row>
    <row r="4179" spans="12:17">
      <c r="L4179" s="22"/>
      <c r="O4179" s="22"/>
      <c r="P4179" s="22"/>
      <c r="Q4179" s="22"/>
    </row>
    <row r="4180" spans="12:17">
      <c r="L4180" s="22"/>
      <c r="O4180" s="22"/>
      <c r="P4180" s="22"/>
      <c r="Q4180" s="22"/>
    </row>
    <row r="4181" spans="12:17">
      <c r="L4181" s="22"/>
      <c r="O4181" s="22"/>
      <c r="P4181" s="22"/>
      <c r="Q4181" s="22"/>
    </row>
    <row r="4182" spans="12:17">
      <c r="L4182" s="22"/>
      <c r="O4182" s="22"/>
      <c r="P4182" s="22"/>
      <c r="Q4182" s="22"/>
    </row>
    <row r="4183" spans="12:17">
      <c r="L4183" s="22"/>
      <c r="O4183" s="22"/>
      <c r="P4183" s="22"/>
      <c r="Q4183" s="22"/>
    </row>
    <row r="4184" spans="12:17">
      <c r="L4184" s="22"/>
      <c r="O4184" s="22"/>
      <c r="P4184" s="22"/>
      <c r="Q4184" s="22"/>
    </row>
    <row r="4185" spans="12:17">
      <c r="L4185" s="22"/>
      <c r="O4185" s="22"/>
      <c r="P4185" s="22"/>
      <c r="Q4185" s="22"/>
    </row>
    <row r="4186" spans="12:17">
      <c r="L4186" s="22"/>
      <c r="O4186" s="22"/>
      <c r="P4186" s="22"/>
      <c r="Q4186" s="22"/>
    </row>
    <row r="4187" spans="12:17">
      <c r="L4187" s="22"/>
      <c r="O4187" s="22"/>
      <c r="P4187" s="22"/>
      <c r="Q4187" s="22"/>
    </row>
    <row r="4188" spans="12:17">
      <c r="L4188" s="22"/>
      <c r="O4188" s="22"/>
      <c r="P4188" s="22"/>
      <c r="Q4188" s="22"/>
    </row>
    <row r="4189" spans="12:17">
      <c r="L4189" s="22"/>
      <c r="O4189" s="22"/>
      <c r="P4189" s="22"/>
      <c r="Q4189" s="22"/>
    </row>
    <row r="4190" spans="12:17">
      <c r="L4190" s="22"/>
      <c r="O4190" s="22"/>
      <c r="P4190" s="22"/>
      <c r="Q4190" s="22"/>
    </row>
    <row r="4191" spans="12:17">
      <c r="L4191" s="22"/>
      <c r="O4191" s="22"/>
      <c r="P4191" s="22"/>
      <c r="Q4191" s="22"/>
    </row>
    <row r="4192" spans="12:17">
      <c r="L4192" s="22"/>
      <c r="O4192" s="22"/>
      <c r="P4192" s="22"/>
      <c r="Q4192" s="22"/>
    </row>
    <row r="4193" spans="12:17">
      <c r="L4193" s="22"/>
      <c r="O4193" s="22"/>
      <c r="P4193" s="22"/>
      <c r="Q4193" s="22"/>
    </row>
    <row r="4194" spans="12:17">
      <c r="L4194" s="22"/>
      <c r="O4194" s="22"/>
      <c r="P4194" s="22"/>
      <c r="Q4194" s="22"/>
    </row>
    <row r="4195" spans="12:17">
      <c r="L4195" s="22"/>
      <c r="O4195" s="22"/>
      <c r="P4195" s="22"/>
      <c r="Q4195" s="22"/>
    </row>
    <row r="4196" spans="12:17">
      <c r="L4196" s="22"/>
      <c r="O4196" s="22"/>
      <c r="P4196" s="22"/>
      <c r="Q4196" s="22"/>
    </row>
    <row r="4197" spans="12:17">
      <c r="L4197" s="22"/>
      <c r="O4197" s="22"/>
      <c r="P4197" s="22"/>
      <c r="Q4197" s="22"/>
    </row>
    <row r="4198" spans="12:17">
      <c r="L4198" s="22"/>
      <c r="O4198" s="22"/>
      <c r="P4198" s="22"/>
      <c r="Q4198" s="22"/>
    </row>
    <row r="4199" spans="12:17">
      <c r="L4199" s="22"/>
      <c r="O4199" s="22"/>
      <c r="P4199" s="22"/>
      <c r="Q4199" s="22"/>
    </row>
    <row r="4200" spans="12:17">
      <c r="L4200" s="22"/>
      <c r="O4200" s="22"/>
      <c r="P4200" s="22"/>
      <c r="Q4200" s="22"/>
    </row>
    <row r="4201" spans="12:17">
      <c r="L4201" s="22"/>
      <c r="O4201" s="22"/>
      <c r="P4201" s="22"/>
      <c r="Q4201" s="22"/>
    </row>
    <row r="4202" spans="12:17">
      <c r="L4202" s="22"/>
      <c r="O4202" s="22"/>
      <c r="P4202" s="22"/>
      <c r="Q4202" s="22"/>
    </row>
    <row r="4203" spans="12:17">
      <c r="L4203" s="22"/>
      <c r="O4203" s="22"/>
      <c r="P4203" s="22"/>
      <c r="Q4203" s="22"/>
    </row>
    <row r="4204" spans="12:17">
      <c r="L4204" s="22"/>
      <c r="O4204" s="22"/>
      <c r="P4204" s="22"/>
      <c r="Q4204" s="22"/>
    </row>
    <row r="4205" spans="12:17">
      <c r="L4205" s="22"/>
      <c r="O4205" s="22"/>
      <c r="P4205" s="22"/>
      <c r="Q4205" s="22"/>
    </row>
    <row r="4206" spans="12:17">
      <c r="L4206" s="22"/>
      <c r="O4206" s="22"/>
      <c r="P4206" s="22"/>
      <c r="Q4206" s="22"/>
    </row>
    <row r="4207" spans="12:17">
      <c r="L4207" s="22"/>
      <c r="O4207" s="22"/>
      <c r="P4207" s="22"/>
      <c r="Q4207" s="22"/>
    </row>
    <row r="4208" spans="12:17">
      <c r="L4208" s="22"/>
      <c r="O4208" s="22"/>
      <c r="P4208" s="22"/>
      <c r="Q4208" s="22"/>
    </row>
    <row r="4209" spans="12:17">
      <c r="L4209" s="22"/>
      <c r="O4209" s="22"/>
      <c r="P4209" s="22"/>
      <c r="Q4209" s="22"/>
    </row>
    <row r="4210" spans="12:17">
      <c r="L4210" s="22"/>
      <c r="O4210" s="22"/>
      <c r="P4210" s="22"/>
      <c r="Q4210" s="22"/>
    </row>
    <row r="4211" spans="12:17">
      <c r="L4211" s="22"/>
      <c r="O4211" s="22"/>
      <c r="P4211" s="22"/>
      <c r="Q4211" s="22"/>
    </row>
    <row r="4212" spans="12:17">
      <c r="L4212" s="22"/>
      <c r="O4212" s="22"/>
      <c r="P4212" s="22"/>
      <c r="Q4212" s="22"/>
    </row>
    <row r="4213" spans="12:17">
      <c r="L4213" s="22"/>
      <c r="O4213" s="22"/>
      <c r="P4213" s="22"/>
      <c r="Q4213" s="22"/>
    </row>
    <row r="4214" spans="12:17">
      <c r="L4214" s="22"/>
      <c r="O4214" s="22"/>
      <c r="P4214" s="22"/>
      <c r="Q4214" s="22"/>
    </row>
    <row r="4215" spans="12:17">
      <c r="L4215" s="22"/>
      <c r="O4215" s="22"/>
      <c r="P4215" s="22"/>
      <c r="Q4215" s="22"/>
    </row>
    <row r="4216" spans="12:17">
      <c r="L4216" s="22"/>
      <c r="O4216" s="22"/>
      <c r="P4216" s="22"/>
      <c r="Q4216" s="22"/>
    </row>
    <row r="4217" spans="12:17">
      <c r="L4217" s="22"/>
      <c r="O4217" s="22"/>
      <c r="P4217" s="22"/>
      <c r="Q4217" s="22"/>
    </row>
    <row r="4218" spans="12:17">
      <c r="L4218" s="22"/>
      <c r="O4218" s="22"/>
      <c r="P4218" s="22"/>
      <c r="Q4218" s="22"/>
    </row>
    <row r="4219" spans="12:17">
      <c r="L4219" s="22"/>
      <c r="O4219" s="22"/>
      <c r="P4219" s="22"/>
      <c r="Q4219" s="22"/>
    </row>
    <row r="4220" spans="12:17">
      <c r="L4220" s="22"/>
      <c r="O4220" s="22"/>
      <c r="P4220" s="22"/>
      <c r="Q4220" s="22"/>
    </row>
    <row r="4221" spans="12:17">
      <c r="L4221" s="22"/>
      <c r="O4221" s="22"/>
      <c r="P4221" s="22"/>
      <c r="Q4221" s="22"/>
    </row>
    <row r="4222" spans="12:17">
      <c r="L4222" s="22"/>
      <c r="O4222" s="22"/>
      <c r="P4222" s="22"/>
      <c r="Q4222" s="22"/>
    </row>
    <row r="4223" spans="12:17">
      <c r="L4223" s="22"/>
      <c r="O4223" s="22"/>
      <c r="P4223" s="22"/>
      <c r="Q4223" s="22"/>
    </row>
    <row r="4224" spans="12:17">
      <c r="L4224" s="22"/>
      <c r="O4224" s="22"/>
      <c r="P4224" s="22"/>
      <c r="Q4224" s="22"/>
    </row>
    <row r="4225" spans="12:17">
      <c r="L4225" s="22"/>
      <c r="O4225" s="22"/>
      <c r="P4225" s="22"/>
      <c r="Q4225" s="22"/>
    </row>
    <row r="4226" spans="12:17">
      <c r="L4226" s="22"/>
      <c r="O4226" s="22"/>
      <c r="P4226" s="22"/>
      <c r="Q4226" s="22"/>
    </row>
    <row r="4227" spans="12:17">
      <c r="L4227" s="22"/>
      <c r="O4227" s="22"/>
      <c r="P4227" s="22"/>
      <c r="Q4227" s="22"/>
    </row>
    <row r="4228" spans="12:17">
      <c r="L4228" s="22"/>
      <c r="O4228" s="22"/>
      <c r="P4228" s="22"/>
      <c r="Q4228" s="22"/>
    </row>
    <row r="4229" spans="12:17">
      <c r="L4229" s="22"/>
      <c r="O4229" s="22"/>
      <c r="P4229" s="22"/>
      <c r="Q4229" s="22"/>
    </row>
    <row r="4230" spans="12:17">
      <c r="L4230" s="22"/>
      <c r="O4230" s="22"/>
      <c r="P4230" s="22"/>
      <c r="Q4230" s="22"/>
    </row>
    <row r="4231" spans="12:17">
      <c r="L4231" s="22"/>
      <c r="O4231" s="22"/>
      <c r="P4231" s="22"/>
      <c r="Q4231" s="22"/>
    </row>
    <row r="4232" spans="12:17">
      <c r="L4232" s="22"/>
      <c r="O4232" s="22"/>
      <c r="P4232" s="22"/>
      <c r="Q4232" s="22"/>
    </row>
    <row r="4233" spans="12:17">
      <c r="L4233" s="22"/>
      <c r="O4233" s="22"/>
      <c r="P4233" s="22"/>
      <c r="Q4233" s="22"/>
    </row>
    <row r="4234" spans="12:17">
      <c r="L4234" s="22"/>
      <c r="O4234" s="22"/>
      <c r="P4234" s="22"/>
      <c r="Q4234" s="22"/>
    </row>
    <row r="4235" spans="12:17">
      <c r="L4235" s="22"/>
      <c r="O4235" s="22"/>
      <c r="P4235" s="22"/>
      <c r="Q4235" s="22"/>
    </row>
    <row r="4236" spans="12:17">
      <c r="L4236" s="22"/>
      <c r="O4236" s="22"/>
      <c r="P4236" s="22"/>
      <c r="Q4236" s="22"/>
    </row>
    <row r="4237" spans="12:17">
      <c r="L4237" s="22"/>
      <c r="O4237" s="22"/>
      <c r="P4237" s="22"/>
      <c r="Q4237" s="22"/>
    </row>
    <row r="4238" spans="12:17">
      <c r="L4238" s="22"/>
      <c r="O4238" s="22"/>
      <c r="P4238" s="22"/>
      <c r="Q4238" s="22"/>
    </row>
    <row r="4239" spans="12:17">
      <c r="L4239" s="22"/>
      <c r="O4239" s="22"/>
      <c r="P4239" s="22"/>
      <c r="Q4239" s="22"/>
    </row>
    <row r="4240" spans="12:17">
      <c r="L4240" s="22"/>
      <c r="O4240" s="22"/>
      <c r="P4240" s="22"/>
      <c r="Q4240" s="22"/>
    </row>
    <row r="4241" spans="12:17">
      <c r="L4241" s="22"/>
      <c r="O4241" s="22"/>
      <c r="P4241" s="22"/>
      <c r="Q4241" s="22"/>
    </row>
    <row r="4242" spans="12:17">
      <c r="L4242" s="22"/>
      <c r="O4242" s="22"/>
      <c r="P4242" s="22"/>
      <c r="Q4242" s="22"/>
    </row>
    <row r="4243" spans="12:17">
      <c r="L4243" s="22"/>
      <c r="O4243" s="22"/>
      <c r="P4243" s="22"/>
      <c r="Q4243" s="22"/>
    </row>
    <row r="4244" spans="12:17">
      <c r="L4244" s="22"/>
      <c r="O4244" s="22"/>
      <c r="P4244" s="22"/>
      <c r="Q4244" s="22"/>
    </row>
    <row r="4245" spans="12:17">
      <c r="L4245" s="22"/>
      <c r="O4245" s="22"/>
      <c r="P4245" s="22"/>
      <c r="Q4245" s="22"/>
    </row>
    <row r="4246" spans="12:17">
      <c r="L4246" s="22"/>
      <c r="O4246" s="22"/>
      <c r="P4246" s="22"/>
      <c r="Q4246" s="22"/>
    </row>
    <row r="4247" spans="12:17">
      <c r="L4247" s="22"/>
      <c r="O4247" s="22"/>
      <c r="P4247" s="22"/>
      <c r="Q4247" s="22"/>
    </row>
    <row r="4248" spans="12:17">
      <c r="L4248" s="22"/>
      <c r="O4248" s="22"/>
      <c r="P4248" s="22"/>
      <c r="Q4248" s="22"/>
    </row>
    <row r="4249" spans="12:17">
      <c r="L4249" s="22"/>
      <c r="O4249" s="22"/>
      <c r="P4249" s="22"/>
      <c r="Q4249" s="22"/>
    </row>
    <row r="4250" spans="12:17">
      <c r="L4250" s="22"/>
      <c r="O4250" s="22"/>
      <c r="P4250" s="22"/>
      <c r="Q4250" s="22"/>
    </row>
    <row r="4251" spans="12:17">
      <c r="L4251" s="22"/>
      <c r="O4251" s="22"/>
      <c r="P4251" s="22"/>
      <c r="Q4251" s="22"/>
    </row>
    <row r="4252" spans="12:17">
      <c r="L4252" s="22"/>
      <c r="O4252" s="22"/>
      <c r="P4252" s="22"/>
      <c r="Q4252" s="22"/>
    </row>
    <row r="4253" spans="12:17">
      <c r="L4253" s="22"/>
      <c r="O4253" s="22"/>
      <c r="P4253" s="22"/>
      <c r="Q4253" s="22"/>
    </row>
    <row r="4254" spans="12:17">
      <c r="L4254" s="22"/>
      <c r="O4254" s="22"/>
      <c r="P4254" s="22"/>
      <c r="Q4254" s="22"/>
    </row>
    <row r="4255" spans="12:17">
      <c r="L4255" s="22"/>
      <c r="O4255" s="22"/>
      <c r="P4255" s="22"/>
      <c r="Q4255" s="22"/>
    </row>
    <row r="4256" spans="12:17">
      <c r="L4256" s="22"/>
      <c r="O4256" s="22"/>
      <c r="P4256" s="22"/>
      <c r="Q4256" s="22"/>
    </row>
    <row r="4257" spans="12:17">
      <c r="L4257" s="22"/>
      <c r="O4257" s="22"/>
      <c r="P4257" s="22"/>
      <c r="Q4257" s="22"/>
    </row>
    <row r="4258" spans="12:17">
      <c r="L4258" s="22"/>
      <c r="O4258" s="22"/>
      <c r="P4258" s="22"/>
      <c r="Q4258" s="22"/>
    </row>
    <row r="4259" spans="12:17">
      <c r="L4259" s="22"/>
      <c r="O4259" s="22"/>
      <c r="P4259" s="22"/>
      <c r="Q4259" s="22"/>
    </row>
    <row r="4260" spans="12:17">
      <c r="L4260" s="22"/>
      <c r="O4260" s="22"/>
      <c r="P4260" s="22"/>
      <c r="Q4260" s="22"/>
    </row>
    <row r="4261" spans="12:17">
      <c r="L4261" s="22"/>
      <c r="O4261" s="22"/>
      <c r="P4261" s="22"/>
      <c r="Q4261" s="22"/>
    </row>
    <row r="4262" spans="12:17">
      <c r="L4262" s="22"/>
      <c r="O4262" s="22"/>
      <c r="P4262" s="22"/>
      <c r="Q4262" s="22"/>
    </row>
    <row r="4263" spans="12:17">
      <c r="L4263" s="22"/>
      <c r="O4263" s="22"/>
      <c r="P4263" s="22"/>
      <c r="Q4263" s="22"/>
    </row>
    <row r="4264" spans="12:17">
      <c r="L4264" s="22"/>
      <c r="O4264" s="22"/>
      <c r="P4264" s="22"/>
      <c r="Q4264" s="22"/>
    </row>
    <row r="4265" spans="12:17">
      <c r="L4265" s="22"/>
      <c r="O4265" s="22"/>
      <c r="P4265" s="22"/>
      <c r="Q4265" s="22"/>
    </row>
    <row r="4266" spans="12:17">
      <c r="L4266" s="22"/>
      <c r="O4266" s="22"/>
      <c r="P4266" s="22"/>
      <c r="Q4266" s="22"/>
    </row>
    <row r="4267" spans="12:17">
      <c r="L4267" s="22"/>
      <c r="O4267" s="22"/>
      <c r="P4267" s="22"/>
      <c r="Q4267" s="22"/>
    </row>
    <row r="4268" spans="12:17">
      <c r="L4268" s="22"/>
      <c r="O4268" s="22"/>
      <c r="P4268" s="22"/>
      <c r="Q4268" s="22"/>
    </row>
    <row r="4269" spans="12:17">
      <c r="L4269" s="22"/>
      <c r="O4269" s="22"/>
      <c r="P4269" s="22"/>
      <c r="Q4269" s="22"/>
    </row>
    <row r="4270" spans="12:17">
      <c r="L4270" s="22"/>
      <c r="O4270" s="22"/>
      <c r="P4270" s="22"/>
      <c r="Q4270" s="22"/>
    </row>
    <row r="4271" spans="12:17">
      <c r="L4271" s="22"/>
      <c r="O4271" s="22"/>
      <c r="P4271" s="22"/>
      <c r="Q4271" s="22"/>
    </row>
    <row r="4272" spans="12:17">
      <c r="L4272" s="22"/>
      <c r="O4272" s="22"/>
      <c r="P4272" s="22"/>
      <c r="Q4272" s="22"/>
    </row>
    <row r="4273" spans="12:17">
      <c r="L4273" s="22"/>
      <c r="O4273" s="22"/>
      <c r="P4273" s="22"/>
      <c r="Q4273" s="22"/>
    </row>
    <row r="4274" spans="12:17">
      <c r="L4274" s="22"/>
      <c r="O4274" s="22"/>
      <c r="P4274" s="22"/>
      <c r="Q4274" s="22"/>
    </row>
    <row r="4275" spans="12:17">
      <c r="L4275" s="22"/>
      <c r="O4275" s="22"/>
      <c r="P4275" s="22"/>
      <c r="Q4275" s="22"/>
    </row>
    <row r="4276" spans="12:17">
      <c r="L4276" s="22"/>
      <c r="O4276" s="22"/>
      <c r="P4276" s="22"/>
      <c r="Q4276" s="22"/>
    </row>
    <row r="4277" spans="12:17">
      <c r="L4277" s="22"/>
      <c r="O4277" s="22"/>
      <c r="P4277" s="22"/>
      <c r="Q4277" s="22"/>
    </row>
    <row r="4278" spans="12:17">
      <c r="L4278" s="22"/>
      <c r="O4278" s="22"/>
      <c r="P4278" s="22"/>
      <c r="Q4278" s="22"/>
    </row>
    <row r="4279" spans="12:17">
      <c r="L4279" s="22"/>
      <c r="O4279" s="22"/>
      <c r="P4279" s="22"/>
      <c r="Q4279" s="22"/>
    </row>
    <row r="4280" spans="12:17">
      <c r="L4280" s="22"/>
      <c r="O4280" s="22"/>
      <c r="P4280" s="22"/>
      <c r="Q4280" s="22"/>
    </row>
    <row r="4281" spans="12:17">
      <c r="L4281" s="22"/>
      <c r="O4281" s="22"/>
      <c r="P4281" s="22"/>
      <c r="Q4281" s="22"/>
    </row>
    <row r="4282" spans="12:17">
      <c r="L4282" s="22"/>
      <c r="O4282" s="22"/>
      <c r="P4282" s="22"/>
      <c r="Q4282" s="22"/>
    </row>
    <row r="4283" spans="12:17">
      <c r="L4283" s="22"/>
      <c r="O4283" s="22"/>
      <c r="P4283" s="22"/>
      <c r="Q4283" s="22"/>
    </row>
    <row r="4284" spans="12:17">
      <c r="L4284" s="22"/>
      <c r="O4284" s="22"/>
      <c r="P4284" s="22"/>
      <c r="Q4284" s="22"/>
    </row>
    <row r="4285" spans="12:17">
      <c r="L4285" s="22"/>
      <c r="O4285" s="22"/>
      <c r="P4285" s="22"/>
      <c r="Q4285" s="22"/>
    </row>
    <row r="4286" spans="12:17">
      <c r="L4286" s="22"/>
      <c r="O4286" s="22"/>
      <c r="P4286" s="22"/>
      <c r="Q4286" s="22"/>
    </row>
    <row r="4287" spans="12:17">
      <c r="L4287" s="22"/>
      <c r="O4287" s="22"/>
      <c r="P4287" s="22"/>
      <c r="Q4287" s="22"/>
    </row>
    <row r="4288" spans="12:17">
      <c r="L4288" s="22"/>
      <c r="O4288" s="22"/>
      <c r="P4288" s="22"/>
      <c r="Q4288" s="22"/>
    </row>
    <row r="4289" spans="12:17">
      <c r="L4289" s="22"/>
      <c r="O4289" s="22"/>
      <c r="P4289" s="22"/>
      <c r="Q4289" s="22"/>
    </row>
    <row r="4290" spans="12:17">
      <c r="L4290" s="22"/>
      <c r="O4290" s="22"/>
      <c r="P4290" s="22"/>
      <c r="Q4290" s="22"/>
    </row>
    <row r="4291" spans="12:17">
      <c r="L4291" s="22"/>
      <c r="O4291" s="22"/>
      <c r="P4291" s="22"/>
      <c r="Q4291" s="22"/>
    </row>
    <row r="4292" spans="12:17">
      <c r="L4292" s="22"/>
      <c r="O4292" s="22"/>
      <c r="P4292" s="22"/>
      <c r="Q4292" s="22"/>
    </row>
    <row r="4293" spans="12:17">
      <c r="L4293" s="22"/>
      <c r="O4293" s="22"/>
      <c r="P4293" s="22"/>
      <c r="Q4293" s="22"/>
    </row>
    <row r="4294" spans="12:17">
      <c r="L4294" s="22"/>
      <c r="O4294" s="22"/>
      <c r="P4294" s="22"/>
      <c r="Q4294" s="22"/>
    </row>
    <row r="4295" spans="12:17">
      <c r="L4295" s="22"/>
      <c r="O4295" s="22"/>
      <c r="P4295" s="22"/>
      <c r="Q4295" s="22"/>
    </row>
    <row r="4296" spans="12:17">
      <c r="L4296" s="22"/>
      <c r="O4296" s="22"/>
      <c r="P4296" s="22"/>
      <c r="Q4296" s="22"/>
    </row>
    <row r="4297" spans="12:17">
      <c r="L4297" s="22"/>
      <c r="O4297" s="22"/>
      <c r="P4297" s="22"/>
      <c r="Q4297" s="22"/>
    </row>
    <row r="4298" spans="12:17">
      <c r="L4298" s="22"/>
      <c r="O4298" s="22"/>
      <c r="P4298" s="22"/>
      <c r="Q4298" s="22"/>
    </row>
    <row r="4299" spans="12:17">
      <c r="L4299" s="22"/>
      <c r="O4299" s="22"/>
      <c r="P4299" s="22"/>
      <c r="Q4299" s="22"/>
    </row>
    <row r="4300" spans="12:17">
      <c r="L4300" s="22"/>
      <c r="O4300" s="22"/>
      <c r="P4300" s="22"/>
      <c r="Q4300" s="22"/>
    </row>
    <row r="4301" spans="12:17">
      <c r="L4301" s="22"/>
      <c r="O4301" s="22"/>
      <c r="P4301" s="22"/>
      <c r="Q4301" s="22"/>
    </row>
    <row r="4302" spans="12:17">
      <c r="L4302" s="22"/>
      <c r="O4302" s="22"/>
      <c r="P4302" s="22"/>
      <c r="Q4302" s="22"/>
    </row>
    <row r="4303" spans="12:17">
      <c r="L4303" s="22"/>
      <c r="O4303" s="22"/>
      <c r="P4303" s="22"/>
      <c r="Q4303" s="22"/>
    </row>
    <row r="4304" spans="12:17">
      <c r="L4304" s="22"/>
      <c r="O4304" s="22"/>
      <c r="P4304" s="22"/>
      <c r="Q4304" s="22"/>
    </row>
    <row r="4305" spans="12:17">
      <c r="L4305" s="22"/>
      <c r="O4305" s="22"/>
      <c r="P4305" s="22"/>
      <c r="Q4305" s="22"/>
    </row>
    <row r="4306" spans="12:17">
      <c r="L4306" s="22"/>
      <c r="O4306" s="22"/>
      <c r="P4306" s="22"/>
      <c r="Q4306" s="22"/>
    </row>
    <row r="4307" spans="12:17">
      <c r="L4307" s="22"/>
      <c r="O4307" s="22"/>
      <c r="P4307" s="22"/>
      <c r="Q4307" s="22"/>
    </row>
    <row r="4308" spans="12:17">
      <c r="L4308" s="22"/>
      <c r="O4308" s="22"/>
      <c r="P4308" s="22"/>
      <c r="Q4308" s="22"/>
    </row>
    <row r="4309" spans="12:17">
      <c r="L4309" s="22"/>
      <c r="O4309" s="22"/>
      <c r="P4309" s="22"/>
      <c r="Q4309" s="22"/>
    </row>
    <row r="4310" spans="12:17">
      <c r="L4310" s="22"/>
      <c r="O4310" s="22"/>
      <c r="P4310" s="22"/>
      <c r="Q4310" s="22"/>
    </row>
    <row r="4311" spans="12:17">
      <c r="L4311" s="22"/>
      <c r="O4311" s="22"/>
      <c r="P4311" s="22"/>
      <c r="Q4311" s="22"/>
    </row>
    <row r="4312" spans="12:17">
      <c r="L4312" s="22"/>
      <c r="O4312" s="22"/>
      <c r="P4312" s="22"/>
      <c r="Q4312" s="22"/>
    </row>
    <row r="4313" spans="12:17">
      <c r="L4313" s="22"/>
      <c r="O4313" s="22"/>
      <c r="P4313" s="22"/>
      <c r="Q4313" s="22"/>
    </row>
    <row r="4314" spans="12:17">
      <c r="L4314" s="22"/>
      <c r="O4314" s="22"/>
      <c r="P4314" s="22"/>
      <c r="Q4314" s="22"/>
    </row>
    <row r="4315" spans="12:17">
      <c r="L4315" s="22"/>
      <c r="O4315" s="22"/>
      <c r="P4315" s="22"/>
      <c r="Q4315" s="22"/>
    </row>
    <row r="4316" spans="12:17">
      <c r="L4316" s="22"/>
      <c r="O4316" s="22"/>
      <c r="P4316" s="22"/>
      <c r="Q4316" s="22"/>
    </row>
    <row r="4317" spans="12:17">
      <c r="L4317" s="22"/>
      <c r="O4317" s="22"/>
      <c r="P4317" s="22"/>
      <c r="Q4317" s="22"/>
    </row>
    <row r="4318" spans="12:17">
      <c r="L4318" s="22"/>
      <c r="O4318" s="22"/>
      <c r="P4318" s="22"/>
      <c r="Q4318" s="22"/>
    </row>
    <row r="4319" spans="12:17">
      <c r="L4319" s="22"/>
      <c r="O4319" s="22"/>
      <c r="P4319" s="22"/>
      <c r="Q4319" s="22"/>
    </row>
    <row r="4320" spans="12:17">
      <c r="L4320" s="22"/>
      <c r="O4320" s="22"/>
      <c r="P4320" s="22"/>
      <c r="Q4320" s="22"/>
    </row>
    <row r="4321" spans="12:17">
      <c r="L4321" s="22"/>
      <c r="O4321" s="22"/>
      <c r="P4321" s="22"/>
      <c r="Q4321" s="22"/>
    </row>
    <row r="4322" spans="12:17">
      <c r="L4322" s="22"/>
      <c r="O4322" s="22"/>
      <c r="P4322" s="22"/>
      <c r="Q4322" s="22"/>
    </row>
    <row r="4323" spans="12:17">
      <c r="L4323" s="22"/>
      <c r="O4323" s="22"/>
      <c r="P4323" s="22"/>
      <c r="Q4323" s="22"/>
    </row>
    <row r="4324" spans="12:17">
      <c r="L4324" s="22"/>
      <c r="O4324" s="22"/>
      <c r="P4324" s="22"/>
      <c r="Q4324" s="22"/>
    </row>
    <row r="4325" spans="12:17">
      <c r="L4325" s="22"/>
      <c r="O4325" s="22"/>
      <c r="P4325" s="22"/>
      <c r="Q4325" s="22"/>
    </row>
    <row r="4326" spans="12:17">
      <c r="L4326" s="22"/>
      <c r="O4326" s="22"/>
      <c r="P4326" s="22"/>
      <c r="Q4326" s="22"/>
    </row>
    <row r="4327" spans="12:17">
      <c r="L4327" s="22"/>
      <c r="O4327" s="22"/>
      <c r="P4327" s="22"/>
      <c r="Q4327" s="22"/>
    </row>
    <row r="4328" spans="12:17">
      <c r="L4328" s="22"/>
      <c r="O4328" s="22"/>
      <c r="P4328" s="22"/>
      <c r="Q4328" s="22"/>
    </row>
    <row r="4329" spans="12:17">
      <c r="L4329" s="22"/>
      <c r="O4329" s="22"/>
      <c r="P4329" s="22"/>
      <c r="Q4329" s="22"/>
    </row>
    <row r="4330" spans="12:17">
      <c r="L4330" s="22"/>
      <c r="O4330" s="22"/>
      <c r="P4330" s="22"/>
      <c r="Q4330" s="22"/>
    </row>
    <row r="4331" spans="12:17">
      <c r="L4331" s="22"/>
      <c r="O4331" s="22"/>
      <c r="P4331" s="22"/>
      <c r="Q4331" s="22"/>
    </row>
    <row r="4332" spans="12:17">
      <c r="L4332" s="22"/>
      <c r="O4332" s="22"/>
      <c r="P4332" s="22"/>
      <c r="Q4332" s="22"/>
    </row>
    <row r="4333" spans="12:17">
      <c r="L4333" s="22"/>
      <c r="O4333" s="22"/>
      <c r="P4333" s="22"/>
      <c r="Q4333" s="22"/>
    </row>
    <row r="4334" spans="12:17">
      <c r="L4334" s="22"/>
      <c r="O4334" s="22"/>
      <c r="P4334" s="22"/>
      <c r="Q4334" s="22"/>
    </row>
    <row r="4335" spans="12:17">
      <c r="L4335" s="22"/>
      <c r="O4335" s="22"/>
      <c r="P4335" s="22"/>
      <c r="Q4335" s="22"/>
    </row>
    <row r="4336" spans="12:17">
      <c r="L4336" s="22"/>
      <c r="O4336" s="22"/>
      <c r="P4336" s="22"/>
      <c r="Q4336" s="22"/>
    </row>
    <row r="4337" spans="12:17">
      <c r="L4337" s="22"/>
      <c r="O4337" s="22"/>
      <c r="P4337" s="22"/>
      <c r="Q4337" s="22"/>
    </row>
    <row r="4338" spans="12:17">
      <c r="L4338" s="22"/>
      <c r="O4338" s="22"/>
      <c r="P4338" s="22"/>
      <c r="Q4338" s="22"/>
    </row>
    <row r="4339" spans="12:17">
      <c r="L4339" s="22"/>
      <c r="O4339" s="22"/>
      <c r="P4339" s="22"/>
      <c r="Q4339" s="22"/>
    </row>
    <row r="4340" spans="12:17">
      <c r="L4340" s="22"/>
      <c r="O4340" s="22"/>
      <c r="P4340" s="22"/>
      <c r="Q4340" s="22"/>
    </row>
    <row r="4341" spans="12:17">
      <c r="L4341" s="22"/>
      <c r="O4341" s="22"/>
      <c r="P4341" s="22"/>
      <c r="Q4341" s="22"/>
    </row>
    <row r="4342" spans="12:17">
      <c r="L4342" s="22"/>
      <c r="O4342" s="22"/>
      <c r="P4342" s="22"/>
      <c r="Q4342" s="22"/>
    </row>
    <row r="4343" spans="12:17">
      <c r="L4343" s="22"/>
      <c r="O4343" s="22"/>
      <c r="P4343" s="22"/>
      <c r="Q4343" s="22"/>
    </row>
    <row r="4344" spans="12:17">
      <c r="L4344" s="22"/>
      <c r="O4344" s="22"/>
      <c r="P4344" s="22"/>
      <c r="Q4344" s="22"/>
    </row>
    <row r="4345" spans="12:17">
      <c r="L4345" s="22"/>
      <c r="O4345" s="22"/>
      <c r="P4345" s="22"/>
      <c r="Q4345" s="22"/>
    </row>
    <row r="4346" spans="12:17">
      <c r="L4346" s="22"/>
      <c r="O4346" s="22"/>
      <c r="P4346" s="22"/>
      <c r="Q4346" s="22"/>
    </row>
    <row r="4347" spans="12:17">
      <c r="L4347" s="22"/>
      <c r="O4347" s="22"/>
      <c r="P4347" s="22"/>
      <c r="Q4347" s="22"/>
    </row>
    <row r="4348" spans="12:17">
      <c r="L4348" s="22"/>
      <c r="O4348" s="22"/>
      <c r="P4348" s="22"/>
      <c r="Q4348" s="22"/>
    </row>
    <row r="4349" spans="12:17">
      <c r="L4349" s="22"/>
      <c r="O4349" s="22"/>
      <c r="P4349" s="22"/>
      <c r="Q4349" s="22"/>
    </row>
    <row r="4350" spans="12:17">
      <c r="L4350" s="22"/>
      <c r="O4350" s="22"/>
      <c r="P4350" s="22"/>
      <c r="Q4350" s="22"/>
    </row>
    <row r="4351" spans="12:17">
      <c r="L4351" s="22"/>
      <c r="O4351" s="22"/>
      <c r="P4351" s="22"/>
      <c r="Q4351" s="22"/>
    </row>
    <row r="4352" spans="12:17">
      <c r="L4352" s="22"/>
      <c r="O4352" s="22"/>
      <c r="P4352" s="22"/>
      <c r="Q4352" s="22"/>
    </row>
    <row r="4353" spans="12:17">
      <c r="L4353" s="22"/>
      <c r="O4353" s="22"/>
      <c r="P4353" s="22"/>
      <c r="Q4353" s="22"/>
    </row>
    <row r="4354" spans="12:17">
      <c r="L4354" s="22"/>
      <c r="O4354" s="22"/>
      <c r="P4354" s="22"/>
      <c r="Q4354" s="22"/>
    </row>
    <row r="4355" spans="12:17">
      <c r="L4355" s="22"/>
      <c r="O4355" s="22"/>
      <c r="P4355" s="22"/>
      <c r="Q4355" s="22"/>
    </row>
    <row r="4356" spans="12:17">
      <c r="L4356" s="22"/>
      <c r="O4356" s="22"/>
      <c r="P4356" s="22"/>
      <c r="Q4356" s="22"/>
    </row>
    <row r="4357" spans="12:17">
      <c r="L4357" s="22"/>
      <c r="O4357" s="22"/>
      <c r="P4357" s="22"/>
      <c r="Q4357" s="22"/>
    </row>
    <row r="4358" spans="12:17">
      <c r="L4358" s="22"/>
      <c r="O4358" s="22"/>
      <c r="P4358" s="22"/>
      <c r="Q4358" s="22"/>
    </row>
    <row r="4359" spans="12:17">
      <c r="L4359" s="22"/>
      <c r="O4359" s="22"/>
      <c r="P4359" s="22"/>
      <c r="Q4359" s="22"/>
    </row>
    <row r="4360" spans="12:17">
      <c r="L4360" s="22"/>
      <c r="O4360" s="22"/>
      <c r="P4360" s="22"/>
      <c r="Q4360" s="22"/>
    </row>
    <row r="4361" spans="12:17">
      <c r="L4361" s="22"/>
      <c r="O4361" s="22"/>
      <c r="P4361" s="22"/>
      <c r="Q4361" s="22"/>
    </row>
    <row r="4362" spans="12:17">
      <c r="L4362" s="22"/>
      <c r="O4362" s="22"/>
      <c r="P4362" s="22"/>
      <c r="Q4362" s="22"/>
    </row>
    <row r="4363" spans="12:17">
      <c r="L4363" s="22"/>
      <c r="O4363" s="22"/>
      <c r="P4363" s="22"/>
      <c r="Q4363" s="22"/>
    </row>
    <row r="4364" spans="12:17">
      <c r="L4364" s="22"/>
      <c r="O4364" s="22"/>
      <c r="P4364" s="22"/>
      <c r="Q4364" s="22"/>
    </row>
    <row r="4365" spans="12:17">
      <c r="L4365" s="22"/>
      <c r="O4365" s="22"/>
      <c r="P4365" s="22"/>
      <c r="Q4365" s="22"/>
    </row>
    <row r="4366" spans="12:17">
      <c r="L4366" s="22"/>
      <c r="O4366" s="22"/>
      <c r="P4366" s="22"/>
      <c r="Q4366" s="22"/>
    </row>
    <row r="4367" spans="12:17">
      <c r="L4367" s="22"/>
      <c r="O4367" s="22"/>
      <c r="P4367" s="22"/>
      <c r="Q4367" s="22"/>
    </row>
    <row r="4368" spans="12:17">
      <c r="L4368" s="22"/>
      <c r="O4368" s="22"/>
      <c r="P4368" s="22"/>
      <c r="Q4368" s="22"/>
    </row>
    <row r="4369" spans="12:17">
      <c r="L4369" s="22"/>
      <c r="O4369" s="22"/>
      <c r="P4369" s="22"/>
      <c r="Q4369" s="22"/>
    </row>
    <row r="4370" spans="12:17">
      <c r="L4370" s="22"/>
      <c r="O4370" s="22"/>
      <c r="P4370" s="22"/>
      <c r="Q4370" s="22"/>
    </row>
    <row r="4371" spans="12:17">
      <c r="L4371" s="22"/>
      <c r="O4371" s="22"/>
      <c r="P4371" s="22"/>
      <c r="Q4371" s="22"/>
    </row>
    <row r="4372" spans="12:17">
      <c r="L4372" s="22"/>
      <c r="O4372" s="22"/>
      <c r="P4372" s="22"/>
      <c r="Q4372" s="22"/>
    </row>
    <row r="4373" spans="12:17">
      <c r="L4373" s="22"/>
      <c r="O4373" s="22"/>
      <c r="P4373" s="22"/>
      <c r="Q4373" s="22"/>
    </row>
    <row r="4374" spans="12:17">
      <c r="L4374" s="22"/>
      <c r="O4374" s="22"/>
      <c r="P4374" s="22"/>
      <c r="Q4374" s="22"/>
    </row>
    <row r="4375" spans="12:17">
      <c r="L4375" s="22"/>
      <c r="O4375" s="22"/>
      <c r="P4375" s="22"/>
      <c r="Q4375" s="22"/>
    </row>
    <row r="4376" spans="12:17">
      <c r="L4376" s="22"/>
      <c r="O4376" s="22"/>
      <c r="P4376" s="22"/>
      <c r="Q4376" s="22"/>
    </row>
    <row r="4377" spans="12:17">
      <c r="L4377" s="22"/>
      <c r="O4377" s="22"/>
      <c r="P4377" s="22"/>
      <c r="Q4377" s="22"/>
    </row>
    <row r="4378" spans="12:17">
      <c r="L4378" s="22"/>
      <c r="O4378" s="22"/>
      <c r="P4378" s="22"/>
      <c r="Q4378" s="22"/>
    </row>
    <row r="4379" spans="12:17">
      <c r="L4379" s="22"/>
      <c r="O4379" s="22"/>
      <c r="P4379" s="22"/>
      <c r="Q4379" s="22"/>
    </row>
    <row r="4380" spans="12:17">
      <c r="L4380" s="22"/>
      <c r="O4380" s="22"/>
      <c r="P4380" s="22"/>
      <c r="Q4380" s="22"/>
    </row>
    <row r="4381" spans="12:17">
      <c r="L4381" s="22"/>
      <c r="O4381" s="22"/>
      <c r="P4381" s="22"/>
      <c r="Q4381" s="22"/>
    </row>
    <row r="4382" spans="12:17">
      <c r="L4382" s="22"/>
      <c r="O4382" s="22"/>
      <c r="P4382" s="22"/>
      <c r="Q4382" s="22"/>
    </row>
    <row r="4383" spans="12:17">
      <c r="L4383" s="22"/>
      <c r="O4383" s="22"/>
      <c r="P4383" s="22"/>
      <c r="Q4383" s="22"/>
    </row>
    <row r="4384" spans="12:17">
      <c r="L4384" s="22"/>
      <c r="O4384" s="22"/>
      <c r="P4384" s="22"/>
      <c r="Q4384" s="22"/>
    </row>
    <row r="4385" spans="12:17">
      <c r="L4385" s="22"/>
      <c r="O4385" s="22"/>
      <c r="P4385" s="22"/>
      <c r="Q4385" s="22"/>
    </row>
    <row r="4386" spans="12:17">
      <c r="L4386" s="22"/>
      <c r="O4386" s="22"/>
      <c r="P4386" s="22"/>
      <c r="Q4386" s="22"/>
    </row>
    <row r="4387" spans="12:17">
      <c r="L4387" s="22"/>
      <c r="O4387" s="22"/>
      <c r="P4387" s="22"/>
      <c r="Q4387" s="22"/>
    </row>
    <row r="4388" spans="12:17">
      <c r="L4388" s="22"/>
      <c r="O4388" s="22"/>
      <c r="P4388" s="22"/>
      <c r="Q4388" s="22"/>
    </row>
    <row r="4389" spans="12:17">
      <c r="L4389" s="22"/>
      <c r="O4389" s="22"/>
      <c r="P4389" s="22"/>
      <c r="Q4389" s="22"/>
    </row>
    <row r="4390" spans="12:17">
      <c r="L4390" s="22"/>
      <c r="O4390" s="22"/>
      <c r="P4390" s="22"/>
      <c r="Q4390" s="22"/>
    </row>
    <row r="4391" spans="12:17">
      <c r="L4391" s="22"/>
      <c r="O4391" s="22"/>
      <c r="P4391" s="22"/>
      <c r="Q4391" s="22"/>
    </row>
    <row r="4392" spans="12:17">
      <c r="L4392" s="22"/>
      <c r="O4392" s="22"/>
      <c r="P4392" s="22"/>
      <c r="Q4392" s="22"/>
    </row>
    <row r="4393" spans="12:17">
      <c r="L4393" s="22"/>
      <c r="O4393" s="22"/>
      <c r="P4393" s="22"/>
      <c r="Q4393" s="22"/>
    </row>
    <row r="4394" spans="12:17">
      <c r="L4394" s="22"/>
      <c r="O4394" s="22"/>
      <c r="P4394" s="22"/>
      <c r="Q4394" s="22"/>
    </row>
    <row r="4395" spans="12:17">
      <c r="L4395" s="22"/>
      <c r="O4395" s="22"/>
      <c r="P4395" s="22"/>
      <c r="Q4395" s="22"/>
    </row>
    <row r="4396" spans="12:17">
      <c r="L4396" s="22"/>
      <c r="O4396" s="22"/>
      <c r="P4396" s="22"/>
      <c r="Q4396" s="22"/>
    </row>
    <row r="4397" spans="12:17">
      <c r="L4397" s="22"/>
      <c r="O4397" s="22"/>
      <c r="P4397" s="22"/>
      <c r="Q4397" s="22"/>
    </row>
    <row r="4398" spans="12:17">
      <c r="L4398" s="22"/>
      <c r="O4398" s="22"/>
      <c r="P4398" s="22"/>
      <c r="Q4398" s="22"/>
    </row>
    <row r="4399" spans="12:17">
      <c r="L4399" s="22"/>
      <c r="O4399" s="22"/>
      <c r="P4399" s="22"/>
      <c r="Q4399" s="22"/>
    </row>
    <row r="4400" spans="12:17">
      <c r="L4400" s="22"/>
      <c r="O4400" s="22"/>
      <c r="P4400" s="22"/>
      <c r="Q4400" s="22"/>
    </row>
    <row r="4401" spans="12:17">
      <c r="L4401" s="22"/>
      <c r="O4401" s="22"/>
      <c r="P4401" s="22"/>
      <c r="Q4401" s="22"/>
    </row>
    <row r="4402" spans="12:17">
      <c r="L4402" s="22"/>
      <c r="O4402" s="22"/>
      <c r="P4402" s="22"/>
      <c r="Q4402" s="22"/>
    </row>
    <row r="4403" spans="12:17">
      <c r="L4403" s="22"/>
      <c r="O4403" s="22"/>
      <c r="P4403" s="22"/>
      <c r="Q4403" s="22"/>
    </row>
    <row r="4404" spans="12:17">
      <c r="L4404" s="22"/>
      <c r="O4404" s="22"/>
      <c r="P4404" s="22"/>
      <c r="Q4404" s="22"/>
    </row>
    <row r="4405" spans="12:17">
      <c r="L4405" s="22"/>
      <c r="O4405" s="22"/>
      <c r="P4405" s="22"/>
      <c r="Q4405" s="22"/>
    </row>
    <row r="4406" spans="12:17">
      <c r="L4406" s="22"/>
      <c r="O4406" s="22"/>
      <c r="P4406" s="22"/>
      <c r="Q4406" s="22"/>
    </row>
    <row r="4407" spans="12:17">
      <c r="L4407" s="22"/>
      <c r="O4407" s="22"/>
      <c r="P4407" s="22"/>
      <c r="Q4407" s="22"/>
    </row>
    <row r="4408" spans="12:17">
      <c r="L4408" s="22"/>
      <c r="O4408" s="22"/>
      <c r="P4408" s="22"/>
      <c r="Q4408" s="22"/>
    </row>
    <row r="4409" spans="12:17">
      <c r="L4409" s="22"/>
      <c r="O4409" s="22"/>
      <c r="P4409" s="22"/>
      <c r="Q4409" s="22"/>
    </row>
    <row r="4410" spans="12:17">
      <c r="L4410" s="22"/>
      <c r="O4410" s="22"/>
      <c r="P4410" s="22"/>
      <c r="Q4410" s="22"/>
    </row>
    <row r="4411" spans="12:17">
      <c r="L4411" s="22"/>
      <c r="O4411" s="22"/>
      <c r="P4411" s="22"/>
      <c r="Q4411" s="22"/>
    </row>
    <row r="4412" spans="12:17">
      <c r="L4412" s="22"/>
      <c r="O4412" s="22"/>
      <c r="P4412" s="22"/>
      <c r="Q4412" s="22"/>
    </row>
    <row r="4413" spans="12:17">
      <c r="L4413" s="22"/>
      <c r="O4413" s="22"/>
      <c r="P4413" s="22"/>
      <c r="Q4413" s="22"/>
    </row>
    <row r="4414" spans="12:17">
      <c r="L4414" s="22"/>
      <c r="O4414" s="22"/>
      <c r="P4414" s="22"/>
      <c r="Q4414" s="22"/>
    </row>
    <row r="4415" spans="12:17">
      <c r="L4415" s="22"/>
      <c r="O4415" s="22"/>
      <c r="P4415" s="22"/>
      <c r="Q4415" s="22"/>
    </row>
    <row r="4416" spans="12:17">
      <c r="L4416" s="22"/>
      <c r="O4416" s="22"/>
      <c r="P4416" s="22"/>
      <c r="Q4416" s="22"/>
    </row>
    <row r="4417" spans="12:17">
      <c r="L4417" s="22"/>
      <c r="O4417" s="22"/>
      <c r="P4417" s="22"/>
      <c r="Q4417" s="22"/>
    </row>
    <row r="4418" spans="12:17">
      <c r="L4418" s="22"/>
      <c r="O4418" s="22"/>
      <c r="P4418" s="22"/>
      <c r="Q4418" s="22"/>
    </row>
    <row r="4419" spans="12:17">
      <c r="L4419" s="22"/>
      <c r="O4419" s="22"/>
      <c r="P4419" s="22"/>
      <c r="Q4419" s="22"/>
    </row>
    <row r="4420" spans="12:17">
      <c r="L4420" s="22"/>
      <c r="O4420" s="22"/>
      <c r="P4420" s="22"/>
      <c r="Q4420" s="22"/>
    </row>
    <row r="4421" spans="12:17">
      <c r="L4421" s="22"/>
      <c r="O4421" s="22"/>
      <c r="P4421" s="22"/>
      <c r="Q4421" s="22"/>
    </row>
    <row r="4422" spans="12:17">
      <c r="L4422" s="22"/>
      <c r="O4422" s="22"/>
      <c r="P4422" s="22"/>
      <c r="Q4422" s="22"/>
    </row>
    <row r="4423" spans="12:17">
      <c r="L4423" s="22"/>
      <c r="O4423" s="22"/>
      <c r="P4423" s="22"/>
      <c r="Q4423" s="22"/>
    </row>
    <row r="4424" spans="12:17">
      <c r="L4424" s="22"/>
      <c r="O4424" s="22"/>
      <c r="P4424" s="22"/>
      <c r="Q4424" s="22"/>
    </row>
    <row r="4425" spans="12:17">
      <c r="L4425" s="22"/>
      <c r="O4425" s="22"/>
      <c r="P4425" s="22"/>
      <c r="Q4425" s="22"/>
    </row>
    <row r="4426" spans="12:17">
      <c r="L4426" s="22"/>
      <c r="O4426" s="22"/>
      <c r="P4426" s="22"/>
      <c r="Q4426" s="22"/>
    </row>
    <row r="4427" spans="12:17">
      <c r="L4427" s="22"/>
      <c r="O4427" s="22"/>
      <c r="P4427" s="22"/>
      <c r="Q4427" s="22"/>
    </row>
    <row r="4428" spans="12:17">
      <c r="L4428" s="22"/>
      <c r="O4428" s="22"/>
      <c r="P4428" s="22"/>
      <c r="Q4428" s="22"/>
    </row>
    <row r="4429" spans="12:17">
      <c r="L4429" s="22"/>
      <c r="O4429" s="22"/>
      <c r="P4429" s="22"/>
      <c r="Q4429" s="22"/>
    </row>
    <row r="4430" spans="12:17">
      <c r="L4430" s="22"/>
      <c r="O4430" s="22"/>
      <c r="P4430" s="22"/>
      <c r="Q4430" s="22"/>
    </row>
    <row r="4431" spans="12:17">
      <c r="L4431" s="22"/>
      <c r="O4431" s="22"/>
      <c r="P4431" s="22"/>
      <c r="Q4431" s="22"/>
    </row>
    <row r="4432" spans="12:17">
      <c r="L4432" s="22"/>
      <c r="O4432" s="22"/>
      <c r="P4432" s="22"/>
      <c r="Q4432" s="22"/>
    </row>
    <row r="4433" spans="12:17">
      <c r="L4433" s="22"/>
      <c r="O4433" s="22"/>
      <c r="P4433" s="22"/>
      <c r="Q4433" s="22"/>
    </row>
    <row r="4434" spans="12:17">
      <c r="L4434" s="22"/>
      <c r="O4434" s="22"/>
      <c r="P4434" s="22"/>
      <c r="Q4434" s="22"/>
    </row>
    <row r="4435" spans="12:17">
      <c r="L4435" s="22"/>
      <c r="O4435" s="22"/>
      <c r="P4435" s="22"/>
      <c r="Q4435" s="22"/>
    </row>
    <row r="4436" spans="12:17">
      <c r="L4436" s="22"/>
      <c r="O4436" s="22"/>
      <c r="P4436" s="22"/>
      <c r="Q4436" s="22"/>
    </row>
    <row r="4437" spans="12:17">
      <c r="L4437" s="22"/>
      <c r="O4437" s="22"/>
      <c r="P4437" s="22"/>
      <c r="Q4437" s="22"/>
    </row>
    <row r="4438" spans="12:17">
      <c r="L4438" s="22"/>
      <c r="O4438" s="22"/>
      <c r="P4438" s="22"/>
      <c r="Q4438" s="22"/>
    </row>
    <row r="4439" spans="12:17">
      <c r="L4439" s="22"/>
      <c r="O4439" s="22"/>
      <c r="P4439" s="22"/>
      <c r="Q4439" s="22"/>
    </row>
    <row r="4440" spans="12:17">
      <c r="L4440" s="22"/>
      <c r="O4440" s="22"/>
      <c r="P4440" s="22"/>
      <c r="Q4440" s="22"/>
    </row>
    <row r="4441" spans="12:17">
      <c r="L4441" s="22"/>
      <c r="O4441" s="22"/>
      <c r="P4441" s="22"/>
      <c r="Q4441" s="22"/>
    </row>
    <row r="4442" spans="12:17">
      <c r="L4442" s="22"/>
      <c r="O4442" s="22"/>
      <c r="P4442" s="22"/>
      <c r="Q4442" s="22"/>
    </row>
    <row r="4443" spans="12:17">
      <c r="L4443" s="22"/>
      <c r="O4443" s="22"/>
      <c r="P4443" s="22"/>
      <c r="Q4443" s="22"/>
    </row>
    <row r="4444" spans="12:17">
      <c r="L4444" s="22"/>
      <c r="O4444" s="22"/>
      <c r="P4444" s="22"/>
      <c r="Q4444" s="22"/>
    </row>
    <row r="4445" spans="12:17">
      <c r="L4445" s="22"/>
      <c r="O4445" s="22"/>
      <c r="P4445" s="22"/>
      <c r="Q4445" s="22"/>
    </row>
    <row r="4446" spans="12:17">
      <c r="L4446" s="22"/>
      <c r="O4446" s="22"/>
      <c r="P4446" s="22"/>
      <c r="Q4446" s="22"/>
    </row>
    <row r="4447" spans="12:17">
      <c r="L4447" s="22"/>
      <c r="O4447" s="22"/>
      <c r="P4447" s="22"/>
      <c r="Q4447" s="22"/>
    </row>
    <row r="4448" spans="12:17">
      <c r="L4448" s="22"/>
      <c r="O4448" s="22"/>
      <c r="P4448" s="22"/>
      <c r="Q4448" s="22"/>
    </row>
    <row r="4449" spans="12:17">
      <c r="L4449" s="22"/>
      <c r="O4449" s="22"/>
      <c r="P4449" s="22"/>
      <c r="Q4449" s="22"/>
    </row>
    <row r="4450" spans="12:17">
      <c r="L4450" s="22"/>
      <c r="O4450" s="22"/>
      <c r="P4450" s="22"/>
      <c r="Q4450" s="22"/>
    </row>
    <row r="4451" spans="12:17">
      <c r="L4451" s="22"/>
      <c r="O4451" s="22"/>
      <c r="P4451" s="22"/>
      <c r="Q4451" s="22"/>
    </row>
    <row r="4452" spans="12:17">
      <c r="L4452" s="22"/>
      <c r="O4452" s="22"/>
      <c r="P4452" s="22"/>
      <c r="Q4452" s="22"/>
    </row>
    <row r="4453" spans="12:17">
      <c r="L4453" s="22"/>
      <c r="O4453" s="22"/>
      <c r="P4453" s="22"/>
      <c r="Q4453" s="22"/>
    </row>
    <row r="4454" spans="12:17">
      <c r="L4454" s="22"/>
      <c r="O4454" s="22"/>
      <c r="P4454" s="22"/>
      <c r="Q4454" s="22"/>
    </row>
    <row r="4455" spans="12:17">
      <c r="L4455" s="22"/>
      <c r="O4455" s="22"/>
      <c r="P4455" s="22"/>
      <c r="Q4455" s="22"/>
    </row>
    <row r="4456" spans="12:17">
      <c r="L4456" s="22"/>
      <c r="O4456" s="22"/>
      <c r="P4456" s="22"/>
      <c r="Q4456" s="22"/>
    </row>
    <row r="4457" spans="12:17">
      <c r="L4457" s="22"/>
      <c r="O4457" s="22"/>
      <c r="P4457" s="22"/>
      <c r="Q4457" s="22"/>
    </row>
    <row r="4458" spans="12:17">
      <c r="L4458" s="22"/>
      <c r="O4458" s="22"/>
      <c r="P4458" s="22"/>
      <c r="Q4458" s="22"/>
    </row>
    <row r="4459" spans="12:17">
      <c r="L4459" s="22"/>
      <c r="O4459" s="22"/>
      <c r="P4459" s="22"/>
      <c r="Q4459" s="22"/>
    </row>
    <row r="4460" spans="12:17">
      <c r="L4460" s="22"/>
      <c r="O4460" s="22"/>
      <c r="P4460" s="22"/>
      <c r="Q4460" s="22"/>
    </row>
    <row r="4461" spans="12:17">
      <c r="L4461" s="22"/>
      <c r="O4461" s="22"/>
      <c r="P4461" s="22"/>
      <c r="Q4461" s="22"/>
    </row>
    <row r="4462" spans="12:17">
      <c r="L4462" s="22"/>
      <c r="O4462" s="22"/>
      <c r="P4462" s="22"/>
      <c r="Q4462" s="22"/>
    </row>
    <row r="4463" spans="12:17">
      <c r="L4463" s="22"/>
      <c r="O4463" s="22"/>
      <c r="P4463" s="22"/>
      <c r="Q4463" s="22"/>
    </row>
    <row r="4464" spans="12:17">
      <c r="L4464" s="22"/>
      <c r="O4464" s="22"/>
      <c r="P4464" s="22"/>
      <c r="Q4464" s="22"/>
    </row>
    <row r="4465" spans="12:17">
      <c r="L4465" s="22"/>
      <c r="O4465" s="22"/>
      <c r="P4465" s="22"/>
      <c r="Q4465" s="22"/>
    </row>
    <row r="4466" spans="12:17">
      <c r="L4466" s="22"/>
      <c r="O4466" s="22"/>
      <c r="P4466" s="22"/>
      <c r="Q4466" s="22"/>
    </row>
    <row r="4467" spans="12:17">
      <c r="L4467" s="22"/>
      <c r="O4467" s="22"/>
      <c r="P4467" s="22"/>
      <c r="Q4467" s="22"/>
    </row>
    <row r="4468" spans="12:17">
      <c r="L4468" s="22"/>
      <c r="O4468" s="22"/>
      <c r="P4468" s="22"/>
      <c r="Q4468" s="22"/>
    </row>
    <row r="4469" spans="12:17">
      <c r="L4469" s="22"/>
      <c r="O4469" s="22"/>
      <c r="P4469" s="22"/>
      <c r="Q4469" s="22"/>
    </row>
    <row r="4470" spans="12:17">
      <c r="L4470" s="22"/>
      <c r="O4470" s="22"/>
      <c r="P4470" s="22"/>
      <c r="Q4470" s="22"/>
    </row>
    <row r="4471" spans="12:17">
      <c r="L4471" s="22"/>
      <c r="O4471" s="22"/>
      <c r="P4471" s="22"/>
      <c r="Q4471" s="22"/>
    </row>
    <row r="4472" spans="12:17">
      <c r="L4472" s="22"/>
      <c r="O4472" s="22"/>
      <c r="P4472" s="22"/>
      <c r="Q4472" s="22"/>
    </row>
    <row r="4473" spans="12:17">
      <c r="L4473" s="22"/>
      <c r="O4473" s="22"/>
      <c r="P4473" s="22"/>
      <c r="Q4473" s="22"/>
    </row>
    <row r="4474" spans="12:17">
      <c r="L4474" s="22"/>
      <c r="O4474" s="22"/>
      <c r="P4474" s="22"/>
      <c r="Q4474" s="22"/>
    </row>
    <row r="4475" spans="12:17">
      <c r="L4475" s="22"/>
      <c r="O4475" s="22"/>
      <c r="P4475" s="22"/>
      <c r="Q4475" s="22"/>
    </row>
    <row r="4476" spans="12:17">
      <c r="L4476" s="22"/>
      <c r="O4476" s="22"/>
      <c r="P4476" s="22"/>
      <c r="Q4476" s="22"/>
    </row>
    <row r="4477" spans="12:17">
      <c r="L4477" s="22"/>
      <c r="O4477" s="22"/>
      <c r="P4477" s="22"/>
      <c r="Q4477" s="22"/>
    </row>
    <row r="4478" spans="12:17">
      <c r="L4478" s="22"/>
      <c r="O4478" s="22"/>
      <c r="P4478" s="22"/>
      <c r="Q4478" s="22"/>
    </row>
    <row r="4479" spans="12:17">
      <c r="L4479" s="22"/>
      <c r="O4479" s="22"/>
      <c r="P4479" s="22"/>
      <c r="Q4479" s="22"/>
    </row>
    <row r="4480" spans="12:17">
      <c r="L4480" s="22"/>
      <c r="O4480" s="22"/>
      <c r="P4480" s="22"/>
      <c r="Q4480" s="22"/>
    </row>
    <row r="4481" spans="12:17">
      <c r="L4481" s="22"/>
      <c r="O4481" s="22"/>
      <c r="P4481" s="22"/>
      <c r="Q4481" s="22"/>
    </row>
    <row r="4482" spans="12:17">
      <c r="L4482" s="22"/>
      <c r="O4482" s="22"/>
      <c r="P4482" s="22"/>
      <c r="Q4482" s="22"/>
    </row>
    <row r="4483" spans="12:17">
      <c r="L4483" s="22"/>
      <c r="O4483" s="22"/>
      <c r="P4483" s="22"/>
      <c r="Q4483" s="22"/>
    </row>
    <row r="4484" spans="12:17">
      <c r="L4484" s="22"/>
      <c r="O4484" s="22"/>
      <c r="P4484" s="22"/>
      <c r="Q4484" s="22"/>
    </row>
    <row r="4485" spans="12:17">
      <c r="L4485" s="22"/>
      <c r="O4485" s="22"/>
      <c r="P4485" s="22"/>
      <c r="Q4485" s="22"/>
    </row>
    <row r="4486" spans="12:17">
      <c r="L4486" s="22"/>
      <c r="O4486" s="22"/>
      <c r="P4486" s="22"/>
      <c r="Q4486" s="22"/>
    </row>
    <row r="4487" spans="12:17">
      <c r="L4487" s="22"/>
      <c r="O4487" s="22"/>
      <c r="P4487" s="22"/>
      <c r="Q4487" s="22"/>
    </row>
    <row r="4488" spans="12:17">
      <c r="L4488" s="22"/>
      <c r="O4488" s="22"/>
      <c r="P4488" s="22"/>
      <c r="Q4488" s="22"/>
    </row>
    <row r="4489" spans="12:17">
      <c r="L4489" s="22"/>
      <c r="O4489" s="22"/>
      <c r="P4489" s="22"/>
      <c r="Q4489" s="22"/>
    </row>
    <row r="4490" spans="12:17">
      <c r="L4490" s="22"/>
      <c r="O4490" s="22"/>
      <c r="P4490" s="22"/>
      <c r="Q4490" s="22"/>
    </row>
    <row r="4491" spans="12:17">
      <c r="L4491" s="22"/>
      <c r="O4491" s="22"/>
      <c r="P4491" s="22"/>
      <c r="Q4491" s="22"/>
    </row>
    <row r="4492" spans="12:17">
      <c r="L4492" s="22"/>
      <c r="O4492" s="22"/>
      <c r="P4492" s="22"/>
      <c r="Q4492" s="22"/>
    </row>
    <row r="4493" spans="12:17">
      <c r="L4493" s="22"/>
      <c r="O4493" s="22"/>
      <c r="P4493" s="22"/>
      <c r="Q4493" s="22"/>
    </row>
    <row r="4494" spans="12:17">
      <c r="L4494" s="22"/>
      <c r="O4494" s="22"/>
      <c r="P4494" s="22"/>
      <c r="Q4494" s="22"/>
    </row>
    <row r="4495" spans="12:17">
      <c r="L4495" s="22"/>
      <c r="O4495" s="22"/>
      <c r="P4495" s="22"/>
      <c r="Q4495" s="22"/>
    </row>
    <row r="4496" spans="12:17">
      <c r="L4496" s="22"/>
      <c r="O4496" s="22"/>
      <c r="P4496" s="22"/>
      <c r="Q4496" s="22"/>
    </row>
    <row r="4497" spans="12:17">
      <c r="L4497" s="22"/>
      <c r="O4497" s="22"/>
      <c r="P4497" s="22"/>
      <c r="Q4497" s="22"/>
    </row>
    <row r="4498" spans="12:17">
      <c r="L4498" s="22"/>
      <c r="O4498" s="22"/>
      <c r="P4498" s="22"/>
      <c r="Q4498" s="22"/>
    </row>
    <row r="4499" spans="12:17">
      <c r="L4499" s="22"/>
      <c r="O4499" s="22"/>
      <c r="P4499" s="22"/>
      <c r="Q4499" s="22"/>
    </row>
    <row r="4500" spans="12:17">
      <c r="L4500" s="22"/>
      <c r="O4500" s="22"/>
      <c r="P4500" s="22"/>
      <c r="Q4500" s="22"/>
    </row>
    <row r="4501" spans="12:17">
      <c r="L4501" s="22"/>
      <c r="O4501" s="22"/>
      <c r="P4501" s="22"/>
      <c r="Q4501" s="22"/>
    </row>
    <row r="4502" spans="12:17">
      <c r="L4502" s="22"/>
      <c r="O4502" s="22"/>
      <c r="P4502" s="22"/>
      <c r="Q4502" s="22"/>
    </row>
    <row r="4503" spans="12:17">
      <c r="L4503" s="22"/>
      <c r="O4503" s="22"/>
      <c r="P4503" s="22"/>
      <c r="Q4503" s="22"/>
    </row>
    <row r="4504" spans="12:17">
      <c r="L4504" s="22"/>
      <c r="O4504" s="22"/>
      <c r="P4504" s="22"/>
      <c r="Q4504" s="22"/>
    </row>
    <row r="4505" spans="12:17">
      <c r="L4505" s="22"/>
      <c r="O4505" s="22"/>
      <c r="P4505" s="22"/>
      <c r="Q4505" s="22"/>
    </row>
    <row r="4506" spans="12:17">
      <c r="L4506" s="22"/>
      <c r="O4506" s="22"/>
      <c r="P4506" s="22"/>
      <c r="Q4506" s="22"/>
    </row>
    <row r="4507" spans="12:17">
      <c r="L4507" s="22"/>
      <c r="O4507" s="22"/>
      <c r="P4507" s="22"/>
      <c r="Q4507" s="22"/>
    </row>
    <row r="4508" spans="12:17">
      <c r="L4508" s="22"/>
      <c r="O4508" s="22"/>
      <c r="P4508" s="22"/>
      <c r="Q4508" s="22"/>
    </row>
    <row r="4509" spans="12:17">
      <c r="L4509" s="22"/>
      <c r="O4509" s="22"/>
      <c r="P4509" s="22"/>
      <c r="Q4509" s="22"/>
    </row>
    <row r="4510" spans="12:17">
      <c r="L4510" s="22"/>
      <c r="O4510" s="22"/>
      <c r="P4510" s="22"/>
      <c r="Q4510" s="22"/>
    </row>
    <row r="4511" spans="12:17">
      <c r="L4511" s="22"/>
      <c r="O4511" s="22"/>
      <c r="P4511" s="22"/>
      <c r="Q4511" s="22"/>
    </row>
    <row r="4512" spans="12:17">
      <c r="L4512" s="22"/>
      <c r="O4512" s="22"/>
      <c r="P4512" s="22"/>
      <c r="Q4512" s="22"/>
    </row>
    <row r="4513" spans="12:17">
      <c r="L4513" s="22"/>
      <c r="O4513" s="22"/>
      <c r="P4513" s="22"/>
      <c r="Q4513" s="22"/>
    </row>
    <row r="4514" spans="12:17">
      <c r="L4514" s="22"/>
      <c r="O4514" s="22"/>
      <c r="P4514" s="22"/>
      <c r="Q4514" s="22"/>
    </row>
    <row r="4515" spans="12:17">
      <c r="L4515" s="22"/>
      <c r="O4515" s="22"/>
      <c r="P4515" s="22"/>
      <c r="Q4515" s="22"/>
    </row>
    <row r="4516" spans="12:17">
      <c r="L4516" s="22"/>
      <c r="O4516" s="22"/>
      <c r="P4516" s="22"/>
      <c r="Q4516" s="22"/>
    </row>
    <row r="4517" spans="12:17">
      <c r="L4517" s="22"/>
      <c r="O4517" s="22"/>
      <c r="P4517" s="22"/>
      <c r="Q4517" s="22"/>
    </row>
    <row r="4518" spans="12:17">
      <c r="L4518" s="22"/>
      <c r="O4518" s="22"/>
      <c r="P4518" s="22"/>
      <c r="Q4518" s="22"/>
    </row>
    <row r="4519" spans="12:17">
      <c r="L4519" s="22"/>
      <c r="O4519" s="22"/>
      <c r="P4519" s="22"/>
      <c r="Q4519" s="22"/>
    </row>
    <row r="4520" spans="12:17">
      <c r="L4520" s="22"/>
      <c r="O4520" s="22"/>
      <c r="P4520" s="22"/>
      <c r="Q4520" s="22"/>
    </row>
    <row r="4521" spans="12:17">
      <c r="L4521" s="22"/>
      <c r="O4521" s="22"/>
      <c r="P4521" s="22"/>
      <c r="Q4521" s="22"/>
    </row>
    <row r="4522" spans="12:17">
      <c r="L4522" s="22"/>
      <c r="O4522" s="22"/>
      <c r="P4522" s="22"/>
      <c r="Q4522" s="22"/>
    </row>
    <row r="4523" spans="12:17">
      <c r="L4523" s="22"/>
      <c r="O4523" s="22"/>
      <c r="P4523" s="22"/>
      <c r="Q4523" s="22"/>
    </row>
    <row r="4524" spans="12:17">
      <c r="L4524" s="22"/>
      <c r="O4524" s="22"/>
      <c r="P4524" s="22"/>
      <c r="Q4524" s="22"/>
    </row>
    <row r="4525" spans="12:17">
      <c r="L4525" s="22"/>
      <c r="O4525" s="22"/>
      <c r="P4525" s="22"/>
      <c r="Q4525" s="22"/>
    </row>
    <row r="4526" spans="12:17">
      <c r="L4526" s="22"/>
      <c r="O4526" s="22"/>
      <c r="P4526" s="22"/>
      <c r="Q4526" s="22"/>
    </row>
    <row r="4527" spans="12:17">
      <c r="L4527" s="22"/>
      <c r="O4527" s="22"/>
      <c r="P4527" s="22"/>
      <c r="Q4527" s="22"/>
    </row>
    <row r="4528" spans="12:17">
      <c r="L4528" s="22"/>
      <c r="O4528" s="22"/>
      <c r="P4528" s="22"/>
      <c r="Q4528" s="22"/>
    </row>
    <row r="4529" spans="12:17">
      <c r="L4529" s="22"/>
      <c r="O4529" s="22"/>
      <c r="P4529" s="22"/>
      <c r="Q4529" s="22"/>
    </row>
    <row r="4530" spans="12:17">
      <c r="L4530" s="22"/>
      <c r="O4530" s="22"/>
      <c r="P4530" s="22"/>
      <c r="Q4530" s="22"/>
    </row>
    <row r="4531" spans="12:17">
      <c r="L4531" s="22"/>
      <c r="O4531" s="22"/>
      <c r="P4531" s="22"/>
      <c r="Q4531" s="22"/>
    </row>
    <row r="4532" spans="12:17">
      <c r="L4532" s="22"/>
      <c r="O4532" s="22"/>
      <c r="P4532" s="22"/>
      <c r="Q4532" s="22"/>
    </row>
    <row r="4533" spans="12:17">
      <c r="L4533" s="22"/>
      <c r="O4533" s="22"/>
      <c r="P4533" s="22"/>
      <c r="Q4533" s="22"/>
    </row>
    <row r="4534" spans="12:17">
      <c r="L4534" s="22"/>
      <c r="O4534" s="22"/>
      <c r="P4534" s="22"/>
      <c r="Q4534" s="22"/>
    </row>
    <row r="4535" spans="12:17">
      <c r="L4535" s="22"/>
      <c r="O4535" s="22"/>
      <c r="P4535" s="22"/>
      <c r="Q4535" s="22"/>
    </row>
    <row r="4536" spans="12:17">
      <c r="L4536" s="22"/>
      <c r="O4536" s="22"/>
      <c r="P4536" s="22"/>
      <c r="Q4536" s="22"/>
    </row>
    <row r="4537" spans="12:17">
      <c r="L4537" s="22"/>
      <c r="O4537" s="22"/>
      <c r="P4537" s="22"/>
      <c r="Q4537" s="22"/>
    </row>
    <row r="4538" spans="12:17">
      <c r="L4538" s="22"/>
      <c r="O4538" s="22"/>
      <c r="P4538" s="22"/>
      <c r="Q4538" s="22"/>
    </row>
    <row r="4539" spans="12:17">
      <c r="L4539" s="22"/>
      <c r="O4539" s="22"/>
      <c r="P4539" s="22"/>
      <c r="Q4539" s="22"/>
    </row>
    <row r="4540" spans="12:17">
      <c r="L4540" s="22"/>
      <c r="O4540" s="22"/>
      <c r="P4540" s="22"/>
      <c r="Q4540" s="22"/>
    </row>
    <row r="4541" spans="12:17">
      <c r="L4541" s="22"/>
      <c r="O4541" s="22"/>
      <c r="P4541" s="22"/>
      <c r="Q4541" s="22"/>
    </row>
    <row r="4542" spans="12:17">
      <c r="L4542" s="22"/>
      <c r="O4542" s="22"/>
      <c r="P4542" s="22"/>
      <c r="Q4542" s="22"/>
    </row>
    <row r="4543" spans="12:17">
      <c r="L4543" s="22"/>
      <c r="O4543" s="22"/>
      <c r="P4543" s="22"/>
      <c r="Q4543" s="22"/>
    </row>
    <row r="4544" spans="12:17">
      <c r="L4544" s="22"/>
      <c r="O4544" s="22"/>
      <c r="P4544" s="22"/>
      <c r="Q4544" s="22"/>
    </row>
    <row r="4545" spans="12:17">
      <c r="L4545" s="22"/>
      <c r="O4545" s="22"/>
      <c r="P4545" s="22"/>
      <c r="Q4545" s="22"/>
    </row>
    <row r="4546" spans="12:17">
      <c r="L4546" s="22"/>
      <c r="O4546" s="22"/>
      <c r="P4546" s="22"/>
      <c r="Q4546" s="22"/>
    </row>
    <row r="4547" spans="12:17">
      <c r="L4547" s="22"/>
      <c r="O4547" s="22"/>
      <c r="P4547" s="22"/>
      <c r="Q4547" s="22"/>
    </row>
    <row r="4548" spans="12:17">
      <c r="L4548" s="22"/>
      <c r="O4548" s="22"/>
      <c r="P4548" s="22"/>
      <c r="Q4548" s="22"/>
    </row>
    <row r="4549" spans="12:17">
      <c r="L4549" s="22"/>
      <c r="O4549" s="22"/>
      <c r="P4549" s="22"/>
      <c r="Q4549" s="22"/>
    </row>
    <row r="4550" spans="12:17">
      <c r="L4550" s="22"/>
      <c r="O4550" s="22"/>
      <c r="P4550" s="22"/>
      <c r="Q4550" s="22"/>
    </row>
    <row r="4551" spans="12:17">
      <c r="L4551" s="22"/>
      <c r="O4551" s="22"/>
      <c r="P4551" s="22"/>
      <c r="Q4551" s="22"/>
    </row>
    <row r="4552" spans="12:17">
      <c r="L4552" s="22"/>
      <c r="O4552" s="22"/>
      <c r="P4552" s="22"/>
      <c r="Q4552" s="22"/>
    </row>
    <row r="4553" spans="12:17">
      <c r="L4553" s="22"/>
      <c r="O4553" s="22"/>
      <c r="P4553" s="22"/>
      <c r="Q4553" s="22"/>
    </row>
    <row r="4554" spans="12:17">
      <c r="L4554" s="22"/>
      <c r="O4554" s="22"/>
      <c r="P4554" s="22"/>
      <c r="Q4554" s="22"/>
    </row>
    <row r="4555" spans="12:17">
      <c r="L4555" s="22"/>
      <c r="O4555" s="22"/>
      <c r="P4555" s="22"/>
      <c r="Q4555" s="22"/>
    </row>
    <row r="4556" spans="12:17">
      <c r="L4556" s="22"/>
      <c r="O4556" s="22"/>
      <c r="P4556" s="22"/>
      <c r="Q4556" s="22"/>
    </row>
    <row r="4557" spans="12:17">
      <c r="L4557" s="22"/>
      <c r="O4557" s="22"/>
      <c r="P4557" s="22"/>
      <c r="Q4557" s="22"/>
    </row>
    <row r="4558" spans="12:17">
      <c r="L4558" s="22"/>
      <c r="O4558" s="22"/>
      <c r="P4558" s="22"/>
      <c r="Q4558" s="22"/>
    </row>
    <row r="4559" spans="12:17">
      <c r="L4559" s="22"/>
      <c r="O4559" s="22"/>
      <c r="P4559" s="22"/>
      <c r="Q4559" s="22"/>
    </row>
    <row r="4560" spans="12:17">
      <c r="L4560" s="22"/>
      <c r="O4560" s="22"/>
      <c r="P4560" s="22"/>
      <c r="Q4560" s="22"/>
    </row>
    <row r="4561" spans="12:17">
      <c r="L4561" s="22"/>
      <c r="O4561" s="22"/>
      <c r="P4561" s="22"/>
      <c r="Q4561" s="22"/>
    </row>
    <row r="4562" spans="12:17">
      <c r="L4562" s="22"/>
      <c r="O4562" s="22"/>
      <c r="P4562" s="22"/>
      <c r="Q4562" s="22"/>
    </row>
    <row r="4563" spans="12:17">
      <c r="L4563" s="22"/>
      <c r="O4563" s="22"/>
      <c r="P4563" s="22"/>
      <c r="Q4563" s="22"/>
    </row>
    <row r="4564" spans="12:17">
      <c r="L4564" s="22"/>
      <c r="O4564" s="22"/>
      <c r="P4564" s="22"/>
      <c r="Q4564" s="22"/>
    </row>
    <row r="4565" spans="12:17">
      <c r="L4565" s="22"/>
      <c r="O4565" s="22"/>
      <c r="P4565" s="22"/>
      <c r="Q4565" s="22"/>
    </row>
    <row r="4566" spans="12:17">
      <c r="L4566" s="22"/>
      <c r="O4566" s="22"/>
      <c r="P4566" s="22"/>
      <c r="Q4566" s="22"/>
    </row>
    <row r="4567" spans="12:17">
      <c r="L4567" s="22"/>
      <c r="O4567" s="22"/>
      <c r="P4567" s="22"/>
      <c r="Q4567" s="22"/>
    </row>
    <row r="4568" spans="12:17">
      <c r="L4568" s="22"/>
      <c r="O4568" s="22"/>
      <c r="P4568" s="22"/>
      <c r="Q4568" s="22"/>
    </row>
    <row r="4569" spans="12:17">
      <c r="L4569" s="22"/>
      <c r="O4569" s="22"/>
      <c r="P4569" s="22"/>
      <c r="Q4569" s="22"/>
    </row>
    <row r="4570" spans="12:17">
      <c r="L4570" s="22"/>
      <c r="O4570" s="22"/>
      <c r="P4570" s="22"/>
      <c r="Q4570" s="22"/>
    </row>
    <row r="4571" spans="12:17">
      <c r="L4571" s="22"/>
      <c r="O4571" s="22"/>
      <c r="P4571" s="22"/>
      <c r="Q4571" s="22"/>
    </row>
    <row r="4572" spans="12:17">
      <c r="L4572" s="22"/>
      <c r="O4572" s="22"/>
      <c r="P4572" s="22"/>
      <c r="Q4572" s="22"/>
    </row>
    <row r="4573" spans="12:17">
      <c r="L4573" s="22"/>
      <c r="O4573" s="22"/>
      <c r="P4573" s="22"/>
      <c r="Q4573" s="22"/>
    </row>
    <row r="4574" spans="12:17">
      <c r="L4574" s="22"/>
      <c r="O4574" s="22"/>
      <c r="P4574" s="22"/>
      <c r="Q4574" s="22"/>
    </row>
    <row r="4575" spans="12:17">
      <c r="L4575" s="22"/>
      <c r="O4575" s="22"/>
      <c r="P4575" s="22"/>
      <c r="Q4575" s="22"/>
    </row>
    <row r="4576" spans="12:17">
      <c r="L4576" s="22"/>
      <c r="O4576" s="22"/>
      <c r="P4576" s="22"/>
      <c r="Q4576" s="22"/>
    </row>
    <row r="4577" spans="12:17">
      <c r="L4577" s="22"/>
      <c r="O4577" s="22"/>
      <c r="P4577" s="22"/>
      <c r="Q4577" s="22"/>
    </row>
    <row r="4578" spans="12:17">
      <c r="L4578" s="22"/>
      <c r="O4578" s="22"/>
      <c r="P4578" s="22"/>
      <c r="Q4578" s="22"/>
    </row>
    <row r="4579" spans="12:17">
      <c r="L4579" s="22"/>
      <c r="O4579" s="22"/>
      <c r="P4579" s="22"/>
      <c r="Q4579" s="22"/>
    </row>
    <row r="4580" spans="12:17">
      <c r="L4580" s="22"/>
      <c r="O4580" s="22"/>
      <c r="P4580" s="22"/>
      <c r="Q4580" s="22"/>
    </row>
    <row r="4581" spans="12:17">
      <c r="L4581" s="22"/>
      <c r="O4581" s="22"/>
      <c r="P4581" s="22"/>
      <c r="Q4581" s="22"/>
    </row>
    <row r="4582" spans="12:17">
      <c r="L4582" s="22"/>
      <c r="O4582" s="22"/>
      <c r="P4582" s="22"/>
      <c r="Q4582" s="22"/>
    </row>
    <row r="4583" spans="12:17">
      <c r="L4583" s="22"/>
      <c r="O4583" s="22"/>
      <c r="P4583" s="22"/>
      <c r="Q4583" s="22"/>
    </row>
    <row r="4584" spans="12:17">
      <c r="L4584" s="22"/>
      <c r="O4584" s="22"/>
      <c r="P4584" s="22"/>
      <c r="Q4584" s="22"/>
    </row>
    <row r="4585" spans="12:17">
      <c r="L4585" s="22"/>
      <c r="O4585" s="22"/>
      <c r="P4585" s="22"/>
      <c r="Q4585" s="22"/>
    </row>
    <row r="4586" spans="12:17">
      <c r="L4586" s="22"/>
      <c r="O4586" s="22"/>
      <c r="P4586" s="22"/>
      <c r="Q4586" s="22"/>
    </row>
    <row r="4587" spans="12:17">
      <c r="L4587" s="22"/>
      <c r="O4587" s="22"/>
      <c r="P4587" s="22"/>
      <c r="Q4587" s="22"/>
    </row>
    <row r="4588" spans="12:17">
      <c r="L4588" s="22"/>
      <c r="O4588" s="22"/>
      <c r="P4588" s="22"/>
      <c r="Q4588" s="22"/>
    </row>
    <row r="4589" spans="12:17">
      <c r="L4589" s="22"/>
      <c r="O4589" s="22"/>
      <c r="P4589" s="22"/>
      <c r="Q4589" s="22"/>
    </row>
    <row r="4590" spans="12:17">
      <c r="L4590" s="22"/>
      <c r="O4590" s="22"/>
      <c r="P4590" s="22"/>
      <c r="Q4590" s="22"/>
    </row>
    <row r="4591" spans="12:17">
      <c r="L4591" s="22"/>
      <c r="O4591" s="22"/>
      <c r="P4591" s="22"/>
      <c r="Q4591" s="22"/>
    </row>
    <row r="4592" spans="12:17">
      <c r="L4592" s="22"/>
      <c r="O4592" s="22"/>
      <c r="P4592" s="22"/>
      <c r="Q4592" s="22"/>
    </row>
    <row r="4593" spans="12:17">
      <c r="L4593" s="22"/>
      <c r="O4593" s="22"/>
      <c r="P4593" s="22"/>
      <c r="Q4593" s="22"/>
    </row>
    <row r="4594" spans="12:17">
      <c r="L4594" s="22"/>
      <c r="O4594" s="22"/>
      <c r="P4594" s="22"/>
      <c r="Q4594" s="22"/>
    </row>
    <row r="4595" spans="12:17">
      <c r="L4595" s="22"/>
      <c r="O4595" s="22"/>
      <c r="P4595" s="22"/>
      <c r="Q4595" s="22"/>
    </row>
    <row r="4596" spans="12:17">
      <c r="L4596" s="22"/>
      <c r="O4596" s="22"/>
      <c r="P4596" s="22"/>
      <c r="Q4596" s="22"/>
    </row>
    <row r="4597" spans="12:17">
      <c r="L4597" s="22"/>
      <c r="O4597" s="22"/>
      <c r="P4597" s="22"/>
      <c r="Q4597" s="22"/>
    </row>
    <row r="4598" spans="12:17">
      <c r="L4598" s="22"/>
      <c r="O4598" s="22"/>
      <c r="P4598" s="22"/>
      <c r="Q4598" s="22"/>
    </row>
    <row r="4599" spans="12:17">
      <c r="L4599" s="22"/>
      <c r="O4599" s="22"/>
      <c r="P4599" s="22"/>
      <c r="Q4599" s="22"/>
    </row>
    <row r="4600" spans="12:17">
      <c r="L4600" s="22"/>
      <c r="O4600" s="22"/>
      <c r="P4600" s="22"/>
      <c r="Q4600" s="22"/>
    </row>
    <row r="4601" spans="12:17">
      <c r="L4601" s="22"/>
      <c r="O4601" s="22"/>
      <c r="P4601" s="22"/>
      <c r="Q4601" s="22"/>
    </row>
    <row r="4602" spans="12:17">
      <c r="L4602" s="22"/>
      <c r="O4602" s="22"/>
      <c r="P4602" s="22"/>
      <c r="Q4602" s="22"/>
    </row>
    <row r="4603" spans="12:17">
      <c r="L4603" s="22"/>
      <c r="O4603" s="22"/>
      <c r="P4603" s="22"/>
      <c r="Q4603" s="22"/>
    </row>
    <row r="4604" spans="12:17">
      <c r="L4604" s="22"/>
      <c r="O4604" s="22"/>
      <c r="P4604" s="22"/>
      <c r="Q4604" s="22"/>
    </row>
    <row r="4605" spans="12:17">
      <c r="L4605" s="22"/>
      <c r="O4605" s="22"/>
      <c r="P4605" s="22"/>
      <c r="Q4605" s="22"/>
    </row>
    <row r="4606" spans="12:17">
      <c r="L4606" s="22"/>
      <c r="O4606" s="22"/>
      <c r="P4606" s="22"/>
      <c r="Q4606" s="22"/>
    </row>
    <row r="4607" spans="12:17">
      <c r="L4607" s="22"/>
      <c r="O4607" s="22"/>
      <c r="P4607" s="22"/>
      <c r="Q4607" s="22"/>
    </row>
    <row r="4608" spans="12:17">
      <c r="L4608" s="22"/>
      <c r="O4608" s="22"/>
      <c r="P4608" s="22"/>
      <c r="Q4608" s="22"/>
    </row>
    <row r="4609" spans="12:17">
      <c r="L4609" s="22"/>
      <c r="O4609" s="22"/>
      <c r="P4609" s="22"/>
      <c r="Q4609" s="22"/>
    </row>
    <row r="4610" spans="12:17">
      <c r="L4610" s="22"/>
      <c r="O4610" s="22"/>
      <c r="P4610" s="22"/>
      <c r="Q4610" s="22"/>
    </row>
    <row r="4611" spans="12:17">
      <c r="L4611" s="22"/>
      <c r="O4611" s="22"/>
      <c r="P4611" s="22"/>
      <c r="Q4611" s="22"/>
    </row>
    <row r="4612" spans="12:17">
      <c r="L4612" s="22"/>
      <c r="O4612" s="22"/>
      <c r="P4612" s="22"/>
      <c r="Q4612" s="22"/>
    </row>
    <row r="4613" spans="12:17">
      <c r="L4613" s="22"/>
      <c r="O4613" s="22"/>
      <c r="P4613" s="22"/>
      <c r="Q4613" s="22"/>
    </row>
    <row r="4614" spans="12:17">
      <c r="L4614" s="22"/>
      <c r="O4614" s="22"/>
      <c r="P4614" s="22"/>
      <c r="Q4614" s="22"/>
    </row>
    <row r="4615" spans="12:17">
      <c r="L4615" s="22"/>
      <c r="O4615" s="22"/>
      <c r="P4615" s="22"/>
      <c r="Q4615" s="22"/>
    </row>
    <row r="4616" spans="12:17">
      <c r="L4616" s="22"/>
      <c r="O4616" s="22"/>
      <c r="P4616" s="22"/>
      <c r="Q4616" s="22"/>
    </row>
    <row r="4617" spans="12:17">
      <c r="L4617" s="22"/>
      <c r="O4617" s="22"/>
      <c r="P4617" s="22"/>
      <c r="Q4617" s="22"/>
    </row>
    <row r="4618" spans="12:17">
      <c r="L4618" s="22"/>
      <c r="O4618" s="22"/>
      <c r="P4618" s="22"/>
      <c r="Q4618" s="22"/>
    </row>
    <row r="4619" spans="12:17">
      <c r="L4619" s="22"/>
      <c r="O4619" s="22"/>
      <c r="P4619" s="22"/>
      <c r="Q4619" s="22"/>
    </row>
    <row r="4620" spans="12:17">
      <c r="L4620" s="22"/>
      <c r="O4620" s="22"/>
      <c r="P4620" s="22"/>
      <c r="Q4620" s="22"/>
    </row>
    <row r="4621" spans="12:17">
      <c r="L4621" s="22"/>
      <c r="O4621" s="22"/>
      <c r="P4621" s="22"/>
      <c r="Q4621" s="22"/>
    </row>
    <row r="4622" spans="12:17">
      <c r="L4622" s="22"/>
      <c r="O4622" s="22"/>
      <c r="P4622" s="22"/>
      <c r="Q4622" s="22"/>
    </row>
    <row r="4623" spans="12:17">
      <c r="L4623" s="22"/>
      <c r="O4623" s="22"/>
      <c r="P4623" s="22"/>
      <c r="Q4623" s="22"/>
    </row>
    <row r="4624" spans="12:17">
      <c r="L4624" s="22"/>
      <c r="O4624" s="22"/>
      <c r="P4624" s="22"/>
      <c r="Q4624" s="22"/>
    </row>
    <row r="4625" spans="12:17">
      <c r="L4625" s="22"/>
      <c r="O4625" s="22"/>
      <c r="P4625" s="22"/>
      <c r="Q4625" s="22"/>
    </row>
    <row r="4626" spans="12:17">
      <c r="L4626" s="22"/>
      <c r="O4626" s="22"/>
      <c r="P4626" s="22"/>
      <c r="Q4626" s="22"/>
    </row>
    <row r="4627" spans="12:17">
      <c r="L4627" s="22"/>
      <c r="O4627" s="22"/>
      <c r="P4627" s="22"/>
      <c r="Q4627" s="22"/>
    </row>
    <row r="4628" spans="12:17">
      <c r="L4628" s="22"/>
      <c r="O4628" s="22"/>
      <c r="P4628" s="22"/>
      <c r="Q4628" s="22"/>
    </row>
    <row r="4629" spans="12:17">
      <c r="L4629" s="22"/>
      <c r="O4629" s="22"/>
      <c r="P4629" s="22"/>
      <c r="Q4629" s="22"/>
    </row>
    <row r="4630" spans="12:17">
      <c r="L4630" s="22"/>
      <c r="O4630" s="22"/>
      <c r="P4630" s="22"/>
      <c r="Q4630" s="22"/>
    </row>
    <row r="4631" spans="12:17">
      <c r="L4631" s="22"/>
      <c r="O4631" s="22"/>
      <c r="P4631" s="22"/>
      <c r="Q4631" s="22"/>
    </row>
    <row r="4632" spans="12:17">
      <c r="L4632" s="22"/>
      <c r="O4632" s="22"/>
      <c r="P4632" s="22"/>
      <c r="Q4632" s="22"/>
    </row>
    <row r="4633" spans="12:17">
      <c r="L4633" s="22"/>
      <c r="O4633" s="22"/>
      <c r="P4633" s="22"/>
      <c r="Q4633" s="22"/>
    </row>
    <row r="4634" spans="12:17">
      <c r="L4634" s="22"/>
      <c r="O4634" s="22"/>
      <c r="P4634" s="22"/>
      <c r="Q4634" s="22"/>
    </row>
    <row r="4635" spans="12:17">
      <c r="L4635" s="22"/>
      <c r="O4635" s="22"/>
      <c r="P4635" s="22"/>
      <c r="Q4635" s="22"/>
    </row>
    <row r="4636" spans="12:17">
      <c r="L4636" s="22"/>
      <c r="O4636" s="22"/>
      <c r="P4636" s="22"/>
      <c r="Q4636" s="22"/>
    </row>
    <row r="4637" spans="12:17">
      <c r="L4637" s="22"/>
      <c r="O4637" s="22"/>
      <c r="P4637" s="22"/>
      <c r="Q4637" s="22"/>
    </row>
    <row r="4638" spans="12:17">
      <c r="L4638" s="22"/>
      <c r="O4638" s="22"/>
      <c r="P4638" s="22"/>
      <c r="Q4638" s="22"/>
    </row>
    <row r="4639" spans="12:17">
      <c r="L4639" s="22"/>
      <c r="O4639" s="22"/>
      <c r="P4639" s="22"/>
      <c r="Q4639" s="22"/>
    </row>
    <row r="4640" spans="12:17">
      <c r="L4640" s="22"/>
      <c r="O4640" s="22"/>
      <c r="P4640" s="22"/>
      <c r="Q4640" s="22"/>
    </row>
    <row r="4641" spans="12:17">
      <c r="L4641" s="22"/>
      <c r="O4641" s="22"/>
      <c r="P4641" s="22"/>
      <c r="Q4641" s="22"/>
    </row>
    <row r="4642" spans="12:17">
      <c r="L4642" s="22"/>
      <c r="O4642" s="22"/>
      <c r="P4642" s="22"/>
      <c r="Q4642" s="22"/>
    </row>
    <row r="4643" spans="12:17">
      <c r="L4643" s="22"/>
      <c r="O4643" s="22"/>
      <c r="P4643" s="22"/>
      <c r="Q4643" s="22"/>
    </row>
    <row r="4644" spans="12:17">
      <c r="L4644" s="22"/>
      <c r="O4644" s="22"/>
      <c r="P4644" s="22"/>
      <c r="Q4644" s="22"/>
    </row>
    <row r="4645" spans="12:17">
      <c r="L4645" s="22"/>
      <c r="O4645" s="22"/>
      <c r="P4645" s="22"/>
      <c r="Q4645" s="22"/>
    </row>
    <row r="4646" spans="12:17">
      <c r="L4646" s="22"/>
      <c r="O4646" s="22"/>
      <c r="P4646" s="22"/>
      <c r="Q4646" s="22"/>
    </row>
    <row r="4647" spans="12:17">
      <c r="L4647" s="22"/>
      <c r="O4647" s="22"/>
      <c r="P4647" s="22"/>
      <c r="Q4647" s="22"/>
    </row>
    <row r="4648" spans="12:17">
      <c r="L4648" s="22"/>
      <c r="O4648" s="22"/>
      <c r="P4648" s="22"/>
      <c r="Q4648" s="22"/>
    </row>
    <row r="4649" spans="12:17">
      <c r="L4649" s="22"/>
      <c r="O4649" s="22"/>
      <c r="P4649" s="22"/>
      <c r="Q4649" s="22"/>
    </row>
    <row r="4650" spans="12:17">
      <c r="L4650" s="22"/>
      <c r="O4650" s="22"/>
      <c r="P4650" s="22"/>
      <c r="Q4650" s="22"/>
    </row>
    <row r="4651" spans="12:17">
      <c r="L4651" s="22"/>
      <c r="O4651" s="22"/>
      <c r="P4651" s="22"/>
      <c r="Q4651" s="22"/>
    </row>
    <row r="4652" spans="12:17">
      <c r="L4652" s="22"/>
      <c r="O4652" s="22"/>
      <c r="P4652" s="22"/>
      <c r="Q4652" s="22"/>
    </row>
    <row r="4653" spans="12:17">
      <c r="L4653" s="22"/>
      <c r="O4653" s="22"/>
      <c r="P4653" s="22"/>
      <c r="Q4653" s="22"/>
    </row>
    <row r="4654" spans="12:17">
      <c r="L4654" s="22"/>
      <c r="O4654" s="22"/>
      <c r="P4654" s="22"/>
      <c r="Q4654" s="22"/>
    </row>
    <row r="4655" spans="12:17">
      <c r="L4655" s="22"/>
      <c r="O4655" s="22"/>
      <c r="P4655" s="22"/>
      <c r="Q4655" s="22"/>
    </row>
    <row r="4656" spans="12:17">
      <c r="L4656" s="22"/>
      <c r="O4656" s="22"/>
      <c r="P4656" s="22"/>
      <c r="Q4656" s="22"/>
    </row>
    <row r="4657" spans="12:17">
      <c r="L4657" s="22"/>
      <c r="O4657" s="22"/>
      <c r="P4657" s="22"/>
      <c r="Q4657" s="22"/>
    </row>
    <row r="4658" spans="12:17">
      <c r="L4658" s="22"/>
      <c r="O4658" s="22"/>
      <c r="P4658" s="22"/>
      <c r="Q4658" s="22"/>
    </row>
    <row r="4659" spans="12:17">
      <c r="L4659" s="22"/>
      <c r="O4659" s="22"/>
      <c r="P4659" s="22"/>
      <c r="Q4659" s="22"/>
    </row>
    <row r="4660" spans="12:17">
      <c r="L4660" s="22"/>
      <c r="O4660" s="22"/>
      <c r="P4660" s="22"/>
      <c r="Q4660" s="22"/>
    </row>
    <row r="4661" spans="12:17">
      <c r="L4661" s="22"/>
      <c r="O4661" s="22"/>
      <c r="P4661" s="22"/>
      <c r="Q4661" s="22"/>
    </row>
    <row r="4662" spans="12:17">
      <c r="L4662" s="22"/>
      <c r="O4662" s="22"/>
      <c r="P4662" s="22"/>
      <c r="Q4662" s="22"/>
    </row>
    <row r="4663" spans="12:17">
      <c r="L4663" s="22"/>
      <c r="O4663" s="22"/>
      <c r="P4663" s="22"/>
      <c r="Q4663" s="22"/>
    </row>
    <row r="4664" spans="12:17">
      <c r="L4664" s="22"/>
      <c r="O4664" s="22"/>
      <c r="P4664" s="22"/>
      <c r="Q4664" s="22"/>
    </row>
    <row r="4665" spans="12:17">
      <c r="L4665" s="22"/>
      <c r="O4665" s="22"/>
      <c r="P4665" s="22"/>
      <c r="Q4665" s="22"/>
    </row>
    <row r="4666" spans="12:17">
      <c r="L4666" s="22"/>
      <c r="O4666" s="22"/>
      <c r="P4666" s="22"/>
      <c r="Q4666" s="22"/>
    </row>
    <row r="4667" spans="12:17">
      <c r="L4667" s="22"/>
      <c r="O4667" s="22"/>
      <c r="P4667" s="22"/>
      <c r="Q4667" s="22"/>
    </row>
    <row r="4668" spans="12:17">
      <c r="L4668" s="22"/>
      <c r="O4668" s="22"/>
      <c r="P4668" s="22"/>
      <c r="Q4668" s="22"/>
    </row>
    <row r="4669" spans="12:17">
      <c r="L4669" s="22"/>
      <c r="O4669" s="22"/>
      <c r="P4669" s="22"/>
      <c r="Q4669" s="22"/>
    </row>
    <row r="4670" spans="12:17">
      <c r="L4670" s="22"/>
      <c r="O4670" s="22"/>
      <c r="P4670" s="22"/>
      <c r="Q4670" s="22"/>
    </row>
    <row r="4671" spans="12:17">
      <c r="L4671" s="22"/>
      <c r="O4671" s="22"/>
      <c r="P4671" s="22"/>
      <c r="Q4671" s="22"/>
    </row>
    <row r="4672" spans="12:17">
      <c r="L4672" s="22"/>
      <c r="O4672" s="22"/>
      <c r="P4672" s="22"/>
      <c r="Q4672" s="22"/>
    </row>
    <row r="4673" spans="12:17">
      <c r="L4673" s="22"/>
      <c r="O4673" s="22"/>
      <c r="P4673" s="22"/>
      <c r="Q4673" s="22"/>
    </row>
    <row r="4674" spans="12:17">
      <c r="L4674" s="22"/>
      <c r="O4674" s="22"/>
      <c r="P4674" s="22"/>
      <c r="Q4674" s="22"/>
    </row>
    <row r="4675" spans="12:17">
      <c r="L4675" s="22"/>
      <c r="O4675" s="22"/>
      <c r="P4675" s="22"/>
      <c r="Q4675" s="22"/>
    </row>
    <row r="4676" spans="12:17">
      <c r="L4676" s="22"/>
      <c r="O4676" s="22"/>
      <c r="P4676" s="22"/>
      <c r="Q4676" s="22"/>
    </row>
    <row r="4677" spans="12:17">
      <c r="L4677" s="22"/>
      <c r="O4677" s="22"/>
      <c r="P4677" s="22"/>
      <c r="Q4677" s="22"/>
    </row>
    <row r="4678" spans="12:17">
      <c r="L4678" s="22"/>
      <c r="O4678" s="22"/>
      <c r="P4678" s="22"/>
      <c r="Q4678" s="22"/>
    </row>
    <row r="4679" spans="12:17">
      <c r="L4679" s="22"/>
      <c r="O4679" s="22"/>
      <c r="P4679" s="22"/>
      <c r="Q4679" s="22"/>
    </row>
    <row r="4680" spans="12:17">
      <c r="L4680" s="22"/>
      <c r="O4680" s="22"/>
      <c r="P4680" s="22"/>
      <c r="Q4680" s="22"/>
    </row>
    <row r="4681" spans="12:17">
      <c r="L4681" s="22"/>
      <c r="O4681" s="22"/>
      <c r="P4681" s="22"/>
      <c r="Q4681" s="22"/>
    </row>
    <row r="4682" spans="12:17">
      <c r="L4682" s="22"/>
      <c r="O4682" s="22"/>
      <c r="P4682" s="22"/>
      <c r="Q4682" s="22"/>
    </row>
    <row r="4683" spans="12:17">
      <c r="L4683" s="22"/>
      <c r="O4683" s="22"/>
      <c r="P4683" s="22"/>
      <c r="Q4683" s="22"/>
    </row>
    <row r="4684" spans="12:17">
      <c r="L4684" s="22"/>
      <c r="O4684" s="22"/>
      <c r="P4684" s="22"/>
      <c r="Q4684" s="22"/>
    </row>
    <row r="4685" spans="12:17">
      <c r="L4685" s="22"/>
      <c r="O4685" s="22"/>
      <c r="P4685" s="22"/>
      <c r="Q4685" s="22"/>
    </row>
    <row r="4686" spans="12:17">
      <c r="L4686" s="22"/>
      <c r="O4686" s="22"/>
      <c r="P4686" s="22"/>
      <c r="Q4686" s="22"/>
    </row>
    <row r="4687" spans="12:17">
      <c r="L4687" s="22"/>
      <c r="O4687" s="22"/>
      <c r="P4687" s="22"/>
      <c r="Q4687" s="22"/>
    </row>
    <row r="4688" spans="12:17">
      <c r="L4688" s="22"/>
      <c r="O4688" s="22"/>
      <c r="P4688" s="22"/>
      <c r="Q4688" s="22"/>
    </row>
    <row r="4689" spans="12:17">
      <c r="L4689" s="22"/>
      <c r="O4689" s="22"/>
      <c r="P4689" s="22"/>
      <c r="Q4689" s="22"/>
    </row>
    <row r="4690" spans="12:17">
      <c r="L4690" s="22"/>
      <c r="O4690" s="22"/>
      <c r="P4690" s="22"/>
      <c r="Q4690" s="22"/>
    </row>
    <row r="4691" spans="12:17">
      <c r="L4691" s="22"/>
      <c r="O4691" s="22"/>
      <c r="P4691" s="22"/>
      <c r="Q4691" s="22"/>
    </row>
    <row r="4692" spans="12:17">
      <c r="L4692" s="22"/>
      <c r="O4692" s="22"/>
      <c r="P4692" s="22"/>
      <c r="Q4692" s="22"/>
    </row>
    <row r="4693" spans="12:17">
      <c r="L4693" s="22"/>
      <c r="O4693" s="22"/>
      <c r="P4693" s="22"/>
      <c r="Q4693" s="22"/>
    </row>
    <row r="4694" spans="12:17">
      <c r="L4694" s="22"/>
      <c r="O4694" s="22"/>
      <c r="P4694" s="22"/>
      <c r="Q4694" s="22"/>
    </row>
    <row r="4695" spans="12:17">
      <c r="L4695" s="22"/>
      <c r="O4695" s="22"/>
      <c r="P4695" s="22"/>
      <c r="Q4695" s="22"/>
    </row>
    <row r="4696" spans="12:17">
      <c r="L4696" s="22"/>
      <c r="O4696" s="22"/>
      <c r="P4696" s="22"/>
      <c r="Q4696" s="22"/>
    </row>
    <row r="4697" spans="12:17">
      <c r="L4697" s="22"/>
      <c r="O4697" s="22"/>
      <c r="P4697" s="22"/>
      <c r="Q4697" s="22"/>
    </row>
    <row r="4698" spans="12:17">
      <c r="L4698" s="22"/>
      <c r="O4698" s="22"/>
      <c r="P4698" s="22"/>
      <c r="Q4698" s="22"/>
    </row>
    <row r="4699" spans="12:17">
      <c r="L4699" s="22"/>
      <c r="O4699" s="22"/>
      <c r="P4699" s="22"/>
      <c r="Q4699" s="22"/>
    </row>
    <row r="4700" spans="12:17">
      <c r="L4700" s="22"/>
      <c r="O4700" s="22"/>
      <c r="P4700" s="22"/>
      <c r="Q4700" s="22"/>
    </row>
    <row r="4701" spans="12:17">
      <c r="L4701" s="22"/>
      <c r="O4701" s="22"/>
      <c r="P4701" s="22"/>
      <c r="Q4701" s="22"/>
    </row>
    <row r="4702" spans="12:17">
      <c r="L4702" s="22"/>
      <c r="O4702" s="22"/>
      <c r="P4702" s="22"/>
      <c r="Q4702" s="22"/>
    </row>
    <row r="4703" spans="12:17">
      <c r="L4703" s="22"/>
      <c r="O4703" s="22"/>
      <c r="P4703" s="22"/>
      <c r="Q4703" s="22"/>
    </row>
    <row r="4704" spans="12:17">
      <c r="L4704" s="22"/>
      <c r="O4704" s="22"/>
      <c r="P4704" s="22"/>
      <c r="Q4704" s="22"/>
    </row>
    <row r="4705" spans="12:17">
      <c r="L4705" s="22"/>
      <c r="O4705" s="22"/>
      <c r="P4705" s="22"/>
      <c r="Q4705" s="22"/>
    </row>
    <row r="4706" spans="12:17">
      <c r="L4706" s="22"/>
      <c r="O4706" s="22"/>
      <c r="P4706" s="22"/>
      <c r="Q4706" s="22"/>
    </row>
    <row r="4707" spans="12:17">
      <c r="L4707" s="22"/>
      <c r="O4707" s="22"/>
      <c r="P4707" s="22"/>
      <c r="Q4707" s="22"/>
    </row>
    <row r="4708" spans="12:17">
      <c r="L4708" s="22"/>
      <c r="O4708" s="22"/>
      <c r="P4708" s="22"/>
      <c r="Q4708" s="22"/>
    </row>
    <row r="4709" spans="12:17">
      <c r="L4709" s="22"/>
      <c r="O4709" s="22"/>
      <c r="P4709" s="22"/>
      <c r="Q4709" s="22"/>
    </row>
    <row r="4710" spans="12:17">
      <c r="L4710" s="22"/>
      <c r="O4710" s="22"/>
      <c r="P4710" s="22"/>
      <c r="Q4710" s="22"/>
    </row>
    <row r="4711" spans="12:17">
      <c r="L4711" s="22"/>
      <c r="O4711" s="22"/>
      <c r="P4711" s="22"/>
      <c r="Q4711" s="22"/>
    </row>
    <row r="4712" spans="12:17">
      <c r="L4712" s="22"/>
      <c r="O4712" s="22"/>
      <c r="P4712" s="22"/>
      <c r="Q4712" s="22"/>
    </row>
    <row r="4713" spans="12:17">
      <c r="L4713" s="22"/>
      <c r="O4713" s="22"/>
      <c r="P4713" s="22"/>
      <c r="Q4713" s="22"/>
    </row>
    <row r="4714" spans="12:17">
      <c r="L4714" s="22"/>
      <c r="O4714" s="22"/>
      <c r="P4714" s="22"/>
      <c r="Q4714" s="22"/>
    </row>
    <row r="4715" spans="12:17">
      <c r="L4715" s="22"/>
      <c r="O4715" s="22"/>
      <c r="P4715" s="22"/>
      <c r="Q4715" s="22"/>
    </row>
    <row r="4716" spans="12:17">
      <c r="L4716" s="22"/>
      <c r="O4716" s="22"/>
      <c r="P4716" s="22"/>
      <c r="Q4716" s="22"/>
    </row>
    <row r="4717" spans="12:17">
      <c r="L4717" s="22"/>
      <c r="O4717" s="22"/>
      <c r="P4717" s="22"/>
      <c r="Q4717" s="22"/>
    </row>
    <row r="4718" spans="12:17">
      <c r="L4718" s="22"/>
      <c r="O4718" s="22"/>
      <c r="P4718" s="22"/>
      <c r="Q4718" s="22"/>
    </row>
    <row r="4719" spans="12:17">
      <c r="L4719" s="22"/>
      <c r="O4719" s="22"/>
      <c r="P4719" s="22"/>
      <c r="Q4719" s="22"/>
    </row>
    <row r="4720" spans="12:17">
      <c r="L4720" s="22"/>
      <c r="O4720" s="22"/>
      <c r="P4720" s="22"/>
      <c r="Q4720" s="22"/>
    </row>
    <row r="4721" spans="12:17">
      <c r="L4721" s="22"/>
      <c r="O4721" s="22"/>
      <c r="P4721" s="22"/>
      <c r="Q4721" s="22"/>
    </row>
    <row r="4722" spans="12:17">
      <c r="L4722" s="22"/>
      <c r="O4722" s="22"/>
      <c r="P4722" s="22"/>
      <c r="Q4722" s="22"/>
    </row>
    <row r="4723" spans="12:17">
      <c r="L4723" s="22"/>
      <c r="O4723" s="22"/>
      <c r="P4723" s="22"/>
      <c r="Q4723" s="22"/>
    </row>
    <row r="4724" spans="12:17">
      <c r="L4724" s="22"/>
      <c r="O4724" s="22"/>
      <c r="P4724" s="22"/>
      <c r="Q4724" s="22"/>
    </row>
    <row r="4725" spans="12:17">
      <c r="L4725" s="22"/>
      <c r="O4725" s="22"/>
      <c r="P4725" s="22"/>
      <c r="Q4725" s="22"/>
    </row>
    <row r="4726" spans="12:17">
      <c r="L4726" s="22"/>
      <c r="O4726" s="22"/>
      <c r="P4726" s="22"/>
      <c r="Q4726" s="22"/>
    </row>
    <row r="4727" spans="12:17">
      <c r="L4727" s="22"/>
      <c r="O4727" s="22"/>
      <c r="P4727" s="22"/>
      <c r="Q4727" s="22"/>
    </row>
    <row r="4728" spans="12:17">
      <c r="L4728" s="22"/>
      <c r="O4728" s="22"/>
      <c r="P4728" s="22"/>
      <c r="Q4728" s="22"/>
    </row>
    <row r="4729" spans="12:17">
      <c r="L4729" s="22"/>
      <c r="O4729" s="22"/>
      <c r="P4729" s="22"/>
      <c r="Q4729" s="22"/>
    </row>
    <row r="4730" spans="12:17">
      <c r="L4730" s="22"/>
      <c r="O4730" s="22"/>
      <c r="P4730" s="22"/>
      <c r="Q4730" s="22"/>
    </row>
    <row r="4731" spans="12:17">
      <c r="L4731" s="22"/>
      <c r="O4731" s="22"/>
      <c r="P4731" s="22"/>
      <c r="Q4731" s="22"/>
    </row>
    <row r="4732" spans="12:17">
      <c r="L4732" s="22"/>
      <c r="O4732" s="22"/>
      <c r="P4732" s="22"/>
      <c r="Q4732" s="22"/>
    </row>
    <row r="4733" spans="12:17">
      <c r="L4733" s="22"/>
      <c r="O4733" s="22"/>
      <c r="P4733" s="22"/>
      <c r="Q4733" s="22"/>
    </row>
    <row r="4734" spans="12:17">
      <c r="L4734" s="22"/>
      <c r="O4734" s="22"/>
      <c r="P4734" s="22"/>
      <c r="Q4734" s="22"/>
    </row>
    <row r="4735" spans="12:17">
      <c r="L4735" s="22"/>
      <c r="O4735" s="22"/>
      <c r="P4735" s="22"/>
      <c r="Q4735" s="22"/>
    </row>
    <row r="4736" spans="12:17">
      <c r="L4736" s="22"/>
      <c r="O4736" s="22"/>
      <c r="P4736" s="22"/>
      <c r="Q4736" s="22"/>
    </row>
    <row r="4737" spans="12:17">
      <c r="L4737" s="22"/>
      <c r="O4737" s="22"/>
      <c r="P4737" s="22"/>
      <c r="Q4737" s="22"/>
    </row>
    <row r="4738" spans="12:17">
      <c r="L4738" s="22"/>
      <c r="O4738" s="22"/>
      <c r="P4738" s="22"/>
      <c r="Q4738" s="22"/>
    </row>
    <row r="4739" spans="12:17">
      <c r="L4739" s="22"/>
      <c r="O4739" s="22"/>
      <c r="P4739" s="22"/>
      <c r="Q4739" s="22"/>
    </row>
    <row r="4740" spans="12:17">
      <c r="L4740" s="22"/>
      <c r="O4740" s="22"/>
      <c r="P4740" s="22"/>
      <c r="Q4740" s="22"/>
    </row>
    <row r="4741" spans="12:17">
      <c r="L4741" s="22"/>
      <c r="O4741" s="22"/>
      <c r="P4741" s="22"/>
      <c r="Q4741" s="22"/>
    </row>
    <row r="4742" spans="12:17">
      <c r="L4742" s="22"/>
      <c r="O4742" s="22"/>
      <c r="P4742" s="22"/>
      <c r="Q4742" s="22"/>
    </row>
    <row r="4743" spans="12:17">
      <c r="L4743" s="22"/>
      <c r="O4743" s="22"/>
      <c r="P4743" s="22"/>
      <c r="Q4743" s="22"/>
    </row>
    <row r="4744" spans="12:17">
      <c r="L4744" s="22"/>
      <c r="O4744" s="22"/>
      <c r="P4744" s="22"/>
      <c r="Q4744" s="22"/>
    </row>
    <row r="4745" spans="12:17">
      <c r="L4745" s="22"/>
      <c r="O4745" s="22"/>
      <c r="P4745" s="22"/>
      <c r="Q4745" s="22"/>
    </row>
    <row r="4746" spans="12:17">
      <c r="L4746" s="22"/>
      <c r="O4746" s="22"/>
      <c r="P4746" s="22"/>
      <c r="Q4746" s="22"/>
    </row>
    <row r="4747" spans="12:17">
      <c r="L4747" s="22"/>
      <c r="O4747" s="22"/>
      <c r="P4747" s="22"/>
      <c r="Q4747" s="22"/>
    </row>
    <row r="4748" spans="12:17">
      <c r="L4748" s="22"/>
      <c r="O4748" s="22"/>
      <c r="P4748" s="22"/>
      <c r="Q4748" s="22"/>
    </row>
    <row r="4749" spans="12:17">
      <c r="L4749" s="22"/>
      <c r="O4749" s="22"/>
      <c r="P4749" s="22"/>
      <c r="Q4749" s="22"/>
    </row>
    <row r="4750" spans="12:17">
      <c r="L4750" s="22"/>
      <c r="O4750" s="22"/>
      <c r="P4750" s="22"/>
      <c r="Q4750" s="22"/>
    </row>
    <row r="4751" spans="12:17">
      <c r="L4751" s="22"/>
      <c r="O4751" s="22"/>
      <c r="P4751" s="22"/>
      <c r="Q4751" s="22"/>
    </row>
    <row r="4752" spans="12:17">
      <c r="L4752" s="22"/>
      <c r="O4752" s="22"/>
      <c r="P4752" s="22"/>
      <c r="Q4752" s="22"/>
    </row>
    <row r="4753" spans="12:17">
      <c r="L4753" s="22"/>
      <c r="O4753" s="22"/>
      <c r="P4753" s="22"/>
      <c r="Q4753" s="22"/>
    </row>
    <row r="4754" spans="12:17">
      <c r="L4754" s="22"/>
      <c r="O4754" s="22"/>
      <c r="P4754" s="22"/>
      <c r="Q4754" s="22"/>
    </row>
    <row r="4755" spans="12:17">
      <c r="L4755" s="22"/>
      <c r="O4755" s="22"/>
      <c r="P4755" s="22"/>
      <c r="Q4755" s="22"/>
    </row>
    <row r="4756" spans="12:17">
      <c r="L4756" s="22"/>
      <c r="O4756" s="22"/>
      <c r="P4756" s="22"/>
      <c r="Q4756" s="22"/>
    </row>
    <row r="4757" spans="12:17">
      <c r="L4757" s="22"/>
      <c r="O4757" s="22"/>
      <c r="P4757" s="22"/>
      <c r="Q4757" s="22"/>
    </row>
    <row r="4758" spans="12:17">
      <c r="L4758" s="22"/>
      <c r="O4758" s="22"/>
      <c r="P4758" s="22"/>
      <c r="Q4758" s="22"/>
    </row>
    <row r="4759" spans="12:17">
      <c r="L4759" s="22"/>
      <c r="O4759" s="22"/>
      <c r="P4759" s="22"/>
      <c r="Q4759" s="22"/>
    </row>
    <row r="4760" spans="12:17">
      <c r="L4760" s="22"/>
      <c r="O4760" s="22"/>
      <c r="P4760" s="22"/>
      <c r="Q4760" s="22"/>
    </row>
    <row r="4761" spans="12:17">
      <c r="L4761" s="22"/>
      <c r="O4761" s="22"/>
      <c r="P4761" s="22"/>
      <c r="Q4761" s="22"/>
    </row>
    <row r="4762" spans="12:17">
      <c r="L4762" s="22"/>
      <c r="O4762" s="22"/>
      <c r="P4762" s="22"/>
      <c r="Q4762" s="22"/>
    </row>
    <row r="4763" spans="12:17">
      <c r="L4763" s="22"/>
      <c r="O4763" s="22"/>
      <c r="P4763" s="22"/>
      <c r="Q4763" s="22"/>
    </row>
    <row r="4764" spans="12:17">
      <c r="L4764" s="22"/>
      <c r="O4764" s="22"/>
      <c r="P4764" s="22"/>
      <c r="Q4764" s="22"/>
    </row>
    <row r="4765" spans="12:17">
      <c r="L4765" s="22"/>
      <c r="O4765" s="22"/>
      <c r="P4765" s="22"/>
      <c r="Q4765" s="22"/>
    </row>
    <row r="4766" spans="12:17">
      <c r="L4766" s="22"/>
      <c r="O4766" s="22"/>
      <c r="P4766" s="22"/>
      <c r="Q4766" s="22"/>
    </row>
    <row r="4767" spans="12:17">
      <c r="L4767" s="22"/>
      <c r="O4767" s="22"/>
      <c r="P4767" s="22"/>
      <c r="Q4767" s="22"/>
    </row>
    <row r="4768" spans="12:17">
      <c r="L4768" s="22"/>
      <c r="O4768" s="22"/>
      <c r="P4768" s="22"/>
      <c r="Q4768" s="22"/>
    </row>
    <row r="4769" spans="12:17">
      <c r="L4769" s="22"/>
      <c r="O4769" s="22"/>
      <c r="P4769" s="22"/>
      <c r="Q4769" s="22"/>
    </row>
    <row r="4770" spans="12:17">
      <c r="L4770" s="22"/>
      <c r="O4770" s="22"/>
      <c r="P4770" s="22"/>
      <c r="Q4770" s="22"/>
    </row>
    <row r="4771" spans="12:17">
      <c r="L4771" s="22"/>
      <c r="O4771" s="22"/>
      <c r="P4771" s="22"/>
      <c r="Q4771" s="22"/>
    </row>
    <row r="4772" spans="12:17">
      <c r="L4772" s="22"/>
      <c r="O4772" s="22"/>
      <c r="P4772" s="22"/>
      <c r="Q4772" s="22"/>
    </row>
    <row r="4773" spans="12:17">
      <c r="L4773" s="22"/>
      <c r="O4773" s="22"/>
      <c r="P4773" s="22"/>
      <c r="Q4773" s="22"/>
    </row>
    <row r="4774" spans="12:17">
      <c r="L4774" s="22"/>
      <c r="O4774" s="22"/>
      <c r="P4774" s="22"/>
      <c r="Q4774" s="22"/>
    </row>
    <row r="4775" spans="12:17">
      <c r="L4775" s="22"/>
      <c r="O4775" s="22"/>
      <c r="P4775" s="22"/>
      <c r="Q4775" s="22"/>
    </row>
    <row r="4776" spans="12:17">
      <c r="L4776" s="22"/>
      <c r="O4776" s="22"/>
      <c r="P4776" s="22"/>
      <c r="Q4776" s="22"/>
    </row>
    <row r="4777" spans="12:17">
      <c r="L4777" s="22"/>
      <c r="O4777" s="22"/>
      <c r="P4777" s="22"/>
      <c r="Q4777" s="22"/>
    </row>
    <row r="4778" spans="12:17">
      <c r="L4778" s="22"/>
      <c r="O4778" s="22"/>
      <c r="P4778" s="22"/>
      <c r="Q4778" s="22"/>
    </row>
    <row r="4779" spans="12:17">
      <c r="L4779" s="22"/>
      <c r="O4779" s="22"/>
      <c r="P4779" s="22"/>
      <c r="Q4779" s="22"/>
    </row>
    <row r="4780" spans="12:17">
      <c r="L4780" s="22"/>
      <c r="O4780" s="22"/>
      <c r="P4780" s="22"/>
      <c r="Q4780" s="22"/>
    </row>
    <row r="4781" spans="12:17">
      <c r="L4781" s="22"/>
      <c r="O4781" s="22"/>
      <c r="P4781" s="22"/>
      <c r="Q4781" s="22"/>
    </row>
    <row r="4782" spans="12:17">
      <c r="L4782" s="22"/>
      <c r="O4782" s="22"/>
      <c r="P4782" s="22"/>
      <c r="Q4782" s="22"/>
    </row>
    <row r="4783" spans="12:17">
      <c r="L4783" s="22"/>
      <c r="O4783" s="22"/>
      <c r="P4783" s="22"/>
      <c r="Q4783" s="22"/>
    </row>
    <row r="4784" spans="12:17">
      <c r="L4784" s="22"/>
      <c r="O4784" s="22"/>
      <c r="P4784" s="22"/>
      <c r="Q4784" s="22"/>
    </row>
    <row r="4785" spans="12:17">
      <c r="L4785" s="22"/>
      <c r="O4785" s="22"/>
      <c r="P4785" s="22"/>
      <c r="Q4785" s="22"/>
    </row>
    <row r="4786" spans="12:17">
      <c r="L4786" s="22"/>
      <c r="O4786" s="22"/>
      <c r="P4786" s="22"/>
      <c r="Q4786" s="22"/>
    </row>
    <row r="4787" spans="12:17">
      <c r="L4787" s="22"/>
      <c r="O4787" s="22"/>
      <c r="P4787" s="22"/>
      <c r="Q4787" s="22"/>
    </row>
    <row r="4788" spans="12:17">
      <c r="L4788" s="22"/>
      <c r="O4788" s="22"/>
      <c r="P4788" s="22"/>
      <c r="Q4788" s="22"/>
    </row>
    <row r="4789" spans="12:17">
      <c r="L4789" s="22"/>
      <c r="O4789" s="22"/>
      <c r="P4789" s="22"/>
      <c r="Q4789" s="22"/>
    </row>
    <row r="4790" spans="12:17">
      <c r="L4790" s="22"/>
      <c r="O4790" s="22"/>
      <c r="P4790" s="22"/>
      <c r="Q4790" s="22"/>
    </row>
    <row r="4791" spans="12:17">
      <c r="L4791" s="22"/>
      <c r="O4791" s="22"/>
      <c r="P4791" s="22"/>
      <c r="Q4791" s="22"/>
    </row>
    <row r="4792" spans="12:17">
      <c r="L4792" s="22"/>
      <c r="O4792" s="22"/>
      <c r="P4792" s="22"/>
      <c r="Q4792" s="22"/>
    </row>
    <row r="4793" spans="12:17">
      <c r="L4793" s="22"/>
      <c r="O4793" s="22"/>
      <c r="P4793" s="22"/>
      <c r="Q4793" s="22"/>
    </row>
    <row r="4794" spans="12:17">
      <c r="L4794" s="22"/>
      <c r="O4794" s="22"/>
      <c r="P4794" s="22"/>
      <c r="Q4794" s="22"/>
    </row>
    <row r="4795" spans="12:17">
      <c r="L4795" s="22"/>
      <c r="O4795" s="22"/>
      <c r="P4795" s="22"/>
      <c r="Q4795" s="22"/>
    </row>
    <row r="4796" spans="12:17">
      <c r="L4796" s="22"/>
      <c r="O4796" s="22"/>
      <c r="P4796" s="22"/>
      <c r="Q4796" s="22"/>
    </row>
    <row r="4797" spans="12:17">
      <c r="L4797" s="22"/>
      <c r="O4797" s="22"/>
      <c r="P4797" s="22"/>
      <c r="Q4797" s="22"/>
    </row>
    <row r="4798" spans="12:17">
      <c r="L4798" s="22"/>
      <c r="O4798" s="22"/>
      <c r="P4798" s="22"/>
      <c r="Q4798" s="22"/>
    </row>
    <row r="4799" spans="12:17">
      <c r="L4799" s="22"/>
      <c r="O4799" s="22"/>
      <c r="P4799" s="22"/>
      <c r="Q4799" s="22"/>
    </row>
    <row r="4800" spans="12:17">
      <c r="L4800" s="22"/>
      <c r="O4800" s="22"/>
      <c r="P4800" s="22"/>
      <c r="Q4800" s="22"/>
    </row>
    <row r="4801" spans="12:17">
      <c r="L4801" s="22"/>
      <c r="O4801" s="22"/>
      <c r="P4801" s="22"/>
      <c r="Q4801" s="22"/>
    </row>
    <row r="4802" spans="12:17">
      <c r="L4802" s="22"/>
      <c r="O4802" s="22"/>
      <c r="P4802" s="22"/>
      <c r="Q4802" s="22"/>
    </row>
    <row r="4803" spans="12:17">
      <c r="L4803" s="22"/>
      <c r="O4803" s="22"/>
      <c r="P4803" s="22"/>
      <c r="Q4803" s="22"/>
    </row>
    <row r="4804" spans="12:17">
      <c r="L4804" s="22"/>
      <c r="O4804" s="22"/>
      <c r="P4804" s="22"/>
      <c r="Q4804" s="22"/>
    </row>
    <row r="4805" spans="12:17">
      <c r="L4805" s="22"/>
      <c r="O4805" s="22"/>
      <c r="P4805" s="22"/>
      <c r="Q4805" s="22"/>
    </row>
    <row r="4806" spans="12:17">
      <c r="L4806" s="22"/>
      <c r="O4806" s="22"/>
      <c r="P4806" s="22"/>
      <c r="Q4806" s="22"/>
    </row>
    <row r="4807" spans="12:17">
      <c r="L4807" s="22"/>
      <c r="O4807" s="22"/>
      <c r="P4807" s="22"/>
      <c r="Q4807" s="22"/>
    </row>
    <row r="4808" spans="12:17">
      <c r="L4808" s="22"/>
      <c r="O4808" s="22"/>
      <c r="P4808" s="22"/>
      <c r="Q4808" s="22"/>
    </row>
    <row r="4809" spans="12:17">
      <c r="L4809" s="22"/>
      <c r="O4809" s="22"/>
      <c r="P4809" s="22"/>
      <c r="Q4809" s="22"/>
    </row>
    <row r="4810" spans="12:17">
      <c r="L4810" s="22"/>
      <c r="O4810" s="22"/>
      <c r="P4810" s="22"/>
      <c r="Q4810" s="22"/>
    </row>
    <row r="4811" spans="12:17">
      <c r="L4811" s="22"/>
      <c r="O4811" s="22"/>
      <c r="P4811" s="22"/>
      <c r="Q4811" s="22"/>
    </row>
    <row r="4812" spans="12:17">
      <c r="L4812" s="22"/>
      <c r="O4812" s="22"/>
      <c r="P4812" s="22"/>
      <c r="Q4812" s="22"/>
    </row>
    <row r="4813" spans="12:17">
      <c r="L4813" s="22"/>
      <c r="O4813" s="22"/>
      <c r="P4813" s="22"/>
      <c r="Q4813" s="22"/>
    </row>
    <row r="4814" spans="12:17">
      <c r="L4814" s="22"/>
      <c r="O4814" s="22"/>
      <c r="P4814" s="22"/>
      <c r="Q4814" s="22"/>
    </row>
    <row r="4815" spans="12:17">
      <c r="L4815" s="22"/>
      <c r="O4815" s="22"/>
      <c r="P4815" s="22"/>
      <c r="Q4815" s="22"/>
    </row>
    <row r="4816" spans="12:17">
      <c r="L4816" s="22"/>
      <c r="O4816" s="22"/>
      <c r="P4816" s="22"/>
      <c r="Q4816" s="22"/>
    </row>
    <row r="4817" spans="12:17">
      <c r="L4817" s="22"/>
      <c r="O4817" s="22"/>
      <c r="P4817" s="22"/>
      <c r="Q4817" s="22"/>
    </row>
    <row r="4818" spans="12:17">
      <c r="L4818" s="22"/>
      <c r="O4818" s="22"/>
      <c r="P4818" s="22"/>
      <c r="Q4818" s="22"/>
    </row>
    <row r="4819" spans="12:17">
      <c r="L4819" s="22"/>
      <c r="O4819" s="22"/>
      <c r="P4819" s="22"/>
      <c r="Q4819" s="22"/>
    </row>
    <row r="4820" spans="12:17">
      <c r="L4820" s="22"/>
      <c r="O4820" s="22"/>
      <c r="P4820" s="22"/>
      <c r="Q4820" s="22"/>
    </row>
    <row r="4821" spans="12:17">
      <c r="L4821" s="22"/>
      <c r="O4821" s="22"/>
      <c r="P4821" s="22"/>
      <c r="Q4821" s="22"/>
    </row>
    <row r="4822" spans="12:17">
      <c r="L4822" s="22"/>
      <c r="O4822" s="22"/>
      <c r="P4822" s="22"/>
      <c r="Q4822" s="22"/>
    </row>
    <row r="4823" spans="12:17">
      <c r="L4823" s="22"/>
      <c r="O4823" s="22"/>
      <c r="P4823" s="22"/>
      <c r="Q4823" s="22"/>
    </row>
    <row r="4824" spans="12:17">
      <c r="L4824" s="22"/>
      <c r="O4824" s="22"/>
      <c r="P4824" s="22"/>
      <c r="Q4824" s="22"/>
    </row>
    <row r="4825" spans="12:17">
      <c r="L4825" s="22"/>
      <c r="O4825" s="22"/>
      <c r="P4825" s="22"/>
      <c r="Q4825" s="22"/>
    </row>
    <row r="4826" spans="12:17">
      <c r="L4826" s="22"/>
      <c r="O4826" s="22"/>
      <c r="P4826" s="22"/>
      <c r="Q4826" s="22"/>
    </row>
    <row r="4827" spans="12:17">
      <c r="L4827" s="22"/>
      <c r="O4827" s="22"/>
      <c r="P4827" s="22"/>
      <c r="Q4827" s="22"/>
    </row>
    <row r="4828" spans="12:17">
      <c r="L4828" s="22"/>
      <c r="O4828" s="22"/>
      <c r="P4828" s="22"/>
      <c r="Q4828" s="22"/>
    </row>
    <row r="4829" spans="12:17">
      <c r="L4829" s="22"/>
      <c r="O4829" s="22"/>
      <c r="P4829" s="22"/>
      <c r="Q4829" s="22"/>
    </row>
    <row r="4830" spans="12:17">
      <c r="L4830" s="22"/>
      <c r="O4830" s="22"/>
      <c r="P4830" s="22"/>
      <c r="Q4830" s="22"/>
    </row>
    <row r="4831" spans="12:17">
      <c r="L4831" s="22"/>
      <c r="O4831" s="22"/>
      <c r="P4831" s="22"/>
      <c r="Q4831" s="22"/>
    </row>
    <row r="4832" spans="12:17">
      <c r="L4832" s="22"/>
      <c r="O4832" s="22"/>
      <c r="P4832" s="22"/>
      <c r="Q4832" s="22"/>
    </row>
    <row r="4833" spans="12:17">
      <c r="L4833" s="22"/>
      <c r="O4833" s="22"/>
      <c r="P4833" s="22"/>
      <c r="Q4833" s="22"/>
    </row>
    <row r="4834" spans="12:17">
      <c r="L4834" s="22"/>
      <c r="O4834" s="22"/>
      <c r="P4834" s="22"/>
      <c r="Q4834" s="22"/>
    </row>
    <row r="4835" spans="12:17">
      <c r="L4835" s="22"/>
      <c r="O4835" s="22"/>
      <c r="P4835" s="22"/>
      <c r="Q4835" s="22"/>
    </row>
    <row r="4836" spans="12:17">
      <c r="L4836" s="22"/>
      <c r="O4836" s="22"/>
      <c r="P4836" s="22"/>
      <c r="Q4836" s="22"/>
    </row>
    <row r="4837" spans="12:17">
      <c r="L4837" s="22"/>
      <c r="O4837" s="22"/>
      <c r="P4837" s="22"/>
      <c r="Q4837" s="22"/>
    </row>
    <row r="4838" spans="12:17">
      <c r="L4838" s="22"/>
      <c r="O4838" s="22"/>
      <c r="P4838" s="22"/>
      <c r="Q4838" s="22"/>
    </row>
    <row r="4839" spans="12:17">
      <c r="L4839" s="22"/>
      <c r="O4839" s="22"/>
      <c r="P4839" s="22"/>
      <c r="Q4839" s="22"/>
    </row>
    <row r="4840" spans="12:17">
      <c r="L4840" s="22"/>
      <c r="O4840" s="22"/>
      <c r="P4840" s="22"/>
      <c r="Q4840" s="22"/>
    </row>
    <row r="4841" spans="12:17">
      <c r="L4841" s="22"/>
      <c r="O4841" s="22"/>
      <c r="P4841" s="22"/>
      <c r="Q4841" s="22"/>
    </row>
    <row r="4842" spans="12:17">
      <c r="L4842" s="22"/>
      <c r="O4842" s="22"/>
      <c r="P4842" s="22"/>
      <c r="Q4842" s="22"/>
    </row>
    <row r="4843" spans="12:17">
      <c r="L4843" s="22"/>
      <c r="O4843" s="22"/>
      <c r="P4843" s="22"/>
      <c r="Q4843" s="22"/>
    </row>
    <row r="4844" spans="12:17">
      <c r="L4844" s="22"/>
      <c r="O4844" s="22"/>
      <c r="P4844" s="22"/>
      <c r="Q4844" s="22"/>
    </row>
    <row r="4845" spans="12:17">
      <c r="L4845" s="22"/>
      <c r="O4845" s="22"/>
      <c r="P4845" s="22"/>
      <c r="Q4845" s="22"/>
    </row>
    <row r="4846" spans="12:17">
      <c r="L4846" s="22"/>
      <c r="O4846" s="22"/>
      <c r="P4846" s="22"/>
      <c r="Q4846" s="22"/>
    </row>
    <row r="4847" spans="12:17">
      <c r="L4847" s="22"/>
      <c r="O4847" s="22"/>
      <c r="P4847" s="22"/>
      <c r="Q4847" s="22"/>
    </row>
    <row r="4848" spans="12:17">
      <c r="L4848" s="22"/>
      <c r="O4848" s="22"/>
      <c r="P4848" s="22"/>
      <c r="Q4848" s="22"/>
    </row>
    <row r="4849" spans="12:17">
      <c r="L4849" s="22"/>
      <c r="O4849" s="22"/>
      <c r="P4849" s="22"/>
      <c r="Q4849" s="22"/>
    </row>
    <row r="4850" spans="12:17">
      <c r="L4850" s="22"/>
      <c r="O4850" s="22"/>
      <c r="P4850" s="22"/>
      <c r="Q4850" s="22"/>
    </row>
    <row r="4851" spans="12:17">
      <c r="L4851" s="22"/>
      <c r="O4851" s="22"/>
      <c r="P4851" s="22"/>
      <c r="Q4851" s="22"/>
    </row>
    <row r="4852" spans="12:17">
      <c r="L4852" s="22"/>
      <c r="O4852" s="22"/>
      <c r="P4852" s="22"/>
      <c r="Q4852" s="22"/>
    </row>
    <row r="4853" spans="12:17">
      <c r="L4853" s="22"/>
      <c r="O4853" s="22"/>
      <c r="P4853" s="22"/>
      <c r="Q4853" s="22"/>
    </row>
    <row r="4854" spans="12:17">
      <c r="L4854" s="22"/>
      <c r="O4854" s="22"/>
      <c r="P4854" s="22"/>
      <c r="Q4854" s="22"/>
    </row>
    <row r="4855" spans="12:17">
      <c r="L4855" s="22"/>
      <c r="O4855" s="22"/>
      <c r="P4855" s="22"/>
      <c r="Q4855" s="22"/>
    </row>
    <row r="4856" spans="12:17">
      <c r="L4856" s="22"/>
      <c r="O4856" s="22"/>
      <c r="P4856" s="22"/>
      <c r="Q4856" s="22"/>
    </row>
    <row r="4857" spans="12:17">
      <c r="L4857" s="22"/>
      <c r="O4857" s="22"/>
      <c r="P4857" s="22"/>
      <c r="Q4857" s="22"/>
    </row>
    <row r="4858" spans="12:17">
      <c r="L4858" s="22"/>
      <c r="O4858" s="22"/>
      <c r="P4858" s="22"/>
      <c r="Q4858" s="22"/>
    </row>
    <row r="4859" spans="12:17">
      <c r="L4859" s="22"/>
      <c r="O4859" s="22"/>
      <c r="P4859" s="22"/>
      <c r="Q4859" s="22"/>
    </row>
    <row r="4860" spans="12:17">
      <c r="L4860" s="22"/>
      <c r="O4860" s="22"/>
      <c r="P4860" s="22"/>
      <c r="Q4860" s="22"/>
    </row>
    <row r="4861" spans="12:17">
      <c r="L4861" s="22"/>
      <c r="O4861" s="22"/>
      <c r="P4861" s="22"/>
      <c r="Q4861" s="22"/>
    </row>
    <row r="4862" spans="12:17">
      <c r="L4862" s="22"/>
      <c r="O4862" s="22"/>
      <c r="P4862" s="22"/>
      <c r="Q4862" s="22"/>
    </row>
    <row r="4863" spans="12:17">
      <c r="L4863" s="22"/>
      <c r="O4863" s="22"/>
      <c r="P4863" s="22"/>
      <c r="Q4863" s="22"/>
    </row>
    <row r="4864" spans="12:17">
      <c r="L4864" s="22"/>
      <c r="O4864" s="22"/>
      <c r="P4864" s="22"/>
      <c r="Q4864" s="22"/>
    </row>
    <row r="4865" spans="12:17">
      <c r="L4865" s="22"/>
      <c r="O4865" s="22"/>
      <c r="P4865" s="22"/>
      <c r="Q4865" s="22"/>
    </row>
    <row r="4866" spans="12:17">
      <c r="L4866" s="22"/>
      <c r="O4866" s="22"/>
      <c r="P4866" s="22"/>
      <c r="Q4866" s="22"/>
    </row>
    <row r="4867" spans="12:17">
      <c r="L4867" s="22"/>
      <c r="O4867" s="22"/>
      <c r="P4867" s="22"/>
      <c r="Q4867" s="22"/>
    </row>
    <row r="4868" spans="12:17">
      <c r="L4868" s="22"/>
      <c r="O4868" s="22"/>
      <c r="P4868" s="22"/>
      <c r="Q4868" s="22"/>
    </row>
    <row r="4869" spans="12:17">
      <c r="L4869" s="22"/>
      <c r="O4869" s="22"/>
      <c r="P4869" s="22"/>
      <c r="Q4869" s="22"/>
    </row>
    <row r="4870" spans="12:17">
      <c r="L4870" s="22"/>
      <c r="O4870" s="22"/>
      <c r="P4870" s="22"/>
      <c r="Q4870" s="22"/>
    </row>
    <row r="4871" spans="12:17">
      <c r="L4871" s="22"/>
      <c r="O4871" s="22"/>
      <c r="P4871" s="22"/>
      <c r="Q4871" s="22"/>
    </row>
    <row r="4872" spans="12:17">
      <c r="L4872" s="22"/>
      <c r="O4872" s="22"/>
      <c r="P4872" s="22"/>
      <c r="Q4872" s="22"/>
    </row>
    <row r="4873" spans="12:17">
      <c r="L4873" s="22"/>
      <c r="O4873" s="22"/>
      <c r="P4873" s="22"/>
      <c r="Q4873" s="22"/>
    </row>
    <row r="4874" spans="12:17">
      <c r="L4874" s="22"/>
      <c r="O4874" s="22"/>
      <c r="P4874" s="22"/>
      <c r="Q4874" s="22"/>
    </row>
    <row r="4875" spans="12:17">
      <c r="L4875" s="22"/>
      <c r="O4875" s="22"/>
      <c r="P4875" s="22"/>
      <c r="Q4875" s="22"/>
    </row>
    <row r="4876" spans="12:17">
      <c r="L4876" s="22"/>
      <c r="O4876" s="22"/>
      <c r="P4876" s="22"/>
      <c r="Q4876" s="22"/>
    </row>
    <row r="4877" spans="12:17">
      <c r="L4877" s="22"/>
      <c r="O4877" s="22"/>
      <c r="P4877" s="22"/>
      <c r="Q4877" s="22"/>
    </row>
    <row r="4878" spans="12:17">
      <c r="L4878" s="22"/>
      <c r="O4878" s="22"/>
      <c r="P4878" s="22"/>
      <c r="Q4878" s="22"/>
    </row>
    <row r="4879" spans="12:17">
      <c r="L4879" s="22"/>
      <c r="O4879" s="22"/>
      <c r="P4879" s="22"/>
      <c r="Q4879" s="22"/>
    </row>
    <row r="4880" spans="12:17">
      <c r="L4880" s="22"/>
      <c r="O4880" s="22"/>
      <c r="P4880" s="22"/>
      <c r="Q4880" s="22"/>
    </row>
    <row r="4881" spans="12:17">
      <c r="L4881" s="22"/>
      <c r="O4881" s="22"/>
      <c r="P4881" s="22"/>
      <c r="Q4881" s="22"/>
    </row>
    <row r="4882" spans="12:17">
      <c r="L4882" s="22"/>
      <c r="O4882" s="22"/>
      <c r="P4882" s="22"/>
      <c r="Q4882" s="22"/>
    </row>
    <row r="4883" spans="12:17">
      <c r="L4883" s="22"/>
      <c r="O4883" s="22"/>
      <c r="P4883" s="22"/>
      <c r="Q4883" s="22"/>
    </row>
    <row r="4884" spans="12:17">
      <c r="L4884" s="22"/>
      <c r="O4884" s="22"/>
      <c r="P4884" s="22"/>
      <c r="Q4884" s="22"/>
    </row>
    <row r="4885" spans="12:17">
      <c r="L4885" s="22"/>
      <c r="O4885" s="22"/>
      <c r="P4885" s="22"/>
      <c r="Q4885" s="22"/>
    </row>
    <row r="4886" spans="12:17">
      <c r="L4886" s="22"/>
      <c r="O4886" s="22"/>
      <c r="P4886" s="22"/>
      <c r="Q4886" s="22"/>
    </row>
    <row r="4887" spans="12:17">
      <c r="L4887" s="22"/>
      <c r="O4887" s="22"/>
      <c r="P4887" s="22"/>
      <c r="Q4887" s="22"/>
    </row>
    <row r="4888" spans="12:17">
      <c r="L4888" s="22"/>
      <c r="O4888" s="22"/>
      <c r="P4888" s="22"/>
      <c r="Q4888" s="22"/>
    </row>
    <row r="4889" spans="12:17">
      <c r="L4889" s="22"/>
      <c r="O4889" s="22"/>
      <c r="P4889" s="22"/>
      <c r="Q4889" s="22"/>
    </row>
    <row r="4890" spans="12:17">
      <c r="L4890" s="22"/>
      <c r="O4890" s="22"/>
      <c r="P4890" s="22"/>
      <c r="Q4890" s="22"/>
    </row>
    <row r="4891" spans="12:17">
      <c r="L4891" s="22"/>
      <c r="O4891" s="22"/>
      <c r="P4891" s="22"/>
      <c r="Q4891" s="22"/>
    </row>
    <row r="4892" spans="12:17">
      <c r="L4892" s="22"/>
      <c r="O4892" s="22"/>
      <c r="P4892" s="22"/>
      <c r="Q4892" s="22"/>
    </row>
    <row r="4893" spans="12:17">
      <c r="L4893" s="22"/>
      <c r="O4893" s="22"/>
      <c r="P4893" s="22"/>
      <c r="Q4893" s="22"/>
    </row>
    <row r="4894" spans="12:17">
      <c r="L4894" s="22"/>
      <c r="O4894" s="22"/>
      <c r="P4894" s="22"/>
      <c r="Q4894" s="22"/>
    </row>
    <row r="4895" spans="12:17">
      <c r="L4895" s="22"/>
      <c r="O4895" s="22"/>
      <c r="P4895" s="22"/>
      <c r="Q4895" s="22"/>
    </row>
    <row r="4896" spans="12:17">
      <c r="L4896" s="22"/>
      <c r="O4896" s="22"/>
      <c r="P4896" s="22"/>
      <c r="Q4896" s="22"/>
    </row>
    <row r="4897" spans="12:17">
      <c r="L4897" s="22"/>
      <c r="O4897" s="22"/>
      <c r="P4897" s="22"/>
      <c r="Q4897" s="22"/>
    </row>
    <row r="4898" spans="12:17">
      <c r="L4898" s="22"/>
      <c r="O4898" s="22"/>
      <c r="P4898" s="22"/>
      <c r="Q4898" s="22"/>
    </row>
    <row r="4899" spans="12:17">
      <c r="L4899" s="22"/>
      <c r="O4899" s="22"/>
      <c r="P4899" s="22"/>
      <c r="Q4899" s="22"/>
    </row>
    <row r="4900" spans="12:17">
      <c r="L4900" s="22"/>
      <c r="O4900" s="22"/>
      <c r="P4900" s="22"/>
      <c r="Q4900" s="22"/>
    </row>
    <row r="4901" spans="12:17">
      <c r="L4901" s="22"/>
      <c r="O4901" s="22"/>
      <c r="P4901" s="22"/>
      <c r="Q4901" s="22"/>
    </row>
    <row r="4902" spans="12:17">
      <c r="L4902" s="22"/>
      <c r="O4902" s="22"/>
      <c r="P4902" s="22"/>
      <c r="Q4902" s="22"/>
    </row>
    <row r="4903" spans="12:17">
      <c r="L4903" s="22"/>
      <c r="O4903" s="22"/>
      <c r="P4903" s="22"/>
      <c r="Q4903" s="22"/>
    </row>
    <row r="4904" spans="12:17">
      <c r="L4904" s="22"/>
      <c r="O4904" s="22"/>
      <c r="P4904" s="22"/>
      <c r="Q4904" s="22"/>
    </row>
    <row r="4905" spans="12:17">
      <c r="L4905" s="22"/>
      <c r="O4905" s="22"/>
      <c r="P4905" s="22"/>
      <c r="Q4905" s="22"/>
    </row>
    <row r="4906" spans="12:17">
      <c r="L4906" s="22"/>
      <c r="O4906" s="22"/>
      <c r="P4906" s="22"/>
      <c r="Q4906" s="22"/>
    </row>
    <row r="4907" spans="12:17">
      <c r="L4907" s="22"/>
      <c r="O4907" s="22"/>
      <c r="P4907" s="22"/>
      <c r="Q4907" s="22"/>
    </row>
    <row r="4908" spans="12:17">
      <c r="L4908" s="22"/>
      <c r="O4908" s="22"/>
      <c r="P4908" s="22"/>
      <c r="Q4908" s="22"/>
    </row>
    <row r="4909" spans="12:17">
      <c r="L4909" s="22"/>
      <c r="O4909" s="22"/>
      <c r="P4909" s="22"/>
      <c r="Q4909" s="22"/>
    </row>
    <row r="4910" spans="12:17">
      <c r="L4910" s="22"/>
      <c r="O4910" s="22"/>
      <c r="P4910" s="22"/>
      <c r="Q4910" s="22"/>
    </row>
    <row r="4911" spans="12:17">
      <c r="L4911" s="22"/>
      <c r="O4911" s="22"/>
      <c r="P4911" s="22"/>
      <c r="Q4911" s="22"/>
    </row>
    <row r="4912" spans="12:17">
      <c r="L4912" s="22"/>
      <c r="O4912" s="22"/>
      <c r="P4912" s="22"/>
      <c r="Q4912" s="22"/>
    </row>
    <row r="4913" spans="12:17">
      <c r="L4913" s="22"/>
      <c r="O4913" s="22"/>
      <c r="P4913" s="22"/>
      <c r="Q4913" s="22"/>
    </row>
    <row r="4914" spans="12:17">
      <c r="L4914" s="22"/>
      <c r="O4914" s="22"/>
      <c r="P4914" s="22"/>
      <c r="Q4914" s="22"/>
    </row>
    <row r="4915" spans="12:17">
      <c r="L4915" s="22"/>
      <c r="O4915" s="22"/>
      <c r="P4915" s="22"/>
      <c r="Q4915" s="22"/>
    </row>
    <row r="4916" spans="12:17">
      <c r="L4916" s="22"/>
      <c r="O4916" s="22"/>
      <c r="P4916" s="22"/>
      <c r="Q4916" s="22"/>
    </row>
    <row r="4917" spans="12:17">
      <c r="L4917" s="22"/>
      <c r="O4917" s="22"/>
      <c r="P4917" s="22"/>
      <c r="Q4917" s="22"/>
    </row>
    <row r="4918" spans="12:17">
      <c r="L4918" s="22"/>
      <c r="O4918" s="22"/>
      <c r="P4918" s="22"/>
      <c r="Q4918" s="22"/>
    </row>
    <row r="4919" spans="12:17">
      <c r="L4919" s="22"/>
      <c r="O4919" s="22"/>
      <c r="P4919" s="22"/>
      <c r="Q4919" s="22"/>
    </row>
    <row r="4920" spans="12:17">
      <c r="L4920" s="22"/>
      <c r="O4920" s="22"/>
      <c r="P4920" s="22"/>
      <c r="Q4920" s="22"/>
    </row>
    <row r="4921" spans="12:17">
      <c r="L4921" s="22"/>
      <c r="O4921" s="22"/>
      <c r="P4921" s="22"/>
      <c r="Q4921" s="22"/>
    </row>
    <row r="4922" spans="12:17">
      <c r="L4922" s="22"/>
      <c r="O4922" s="22"/>
      <c r="P4922" s="22"/>
      <c r="Q4922" s="22"/>
    </row>
    <row r="4923" spans="12:17">
      <c r="L4923" s="22"/>
      <c r="O4923" s="22"/>
      <c r="P4923" s="22"/>
      <c r="Q4923" s="22"/>
    </row>
    <row r="4924" spans="12:17">
      <c r="L4924" s="22"/>
      <c r="O4924" s="22"/>
      <c r="P4924" s="22"/>
      <c r="Q4924" s="22"/>
    </row>
    <row r="4925" spans="12:17">
      <c r="L4925" s="22"/>
      <c r="O4925" s="22"/>
      <c r="P4925" s="22"/>
      <c r="Q4925" s="22"/>
    </row>
    <row r="4926" spans="12:17">
      <c r="L4926" s="22"/>
      <c r="O4926" s="22"/>
      <c r="P4926" s="22"/>
      <c r="Q4926" s="22"/>
    </row>
    <row r="4927" spans="12:17">
      <c r="L4927" s="22"/>
      <c r="O4927" s="22"/>
      <c r="P4927" s="22"/>
      <c r="Q4927" s="22"/>
    </row>
    <row r="4928" spans="12:17">
      <c r="L4928" s="22"/>
      <c r="O4928" s="22"/>
      <c r="P4928" s="22"/>
      <c r="Q4928" s="22"/>
    </row>
    <row r="4929" spans="12:17">
      <c r="L4929" s="22"/>
      <c r="O4929" s="22"/>
      <c r="P4929" s="22"/>
      <c r="Q4929" s="22"/>
    </row>
    <row r="4930" spans="12:17">
      <c r="L4930" s="22"/>
      <c r="O4930" s="22"/>
      <c r="P4930" s="22"/>
      <c r="Q4930" s="22"/>
    </row>
    <row r="4931" spans="12:17">
      <c r="L4931" s="22"/>
      <c r="O4931" s="22"/>
      <c r="P4931" s="22"/>
      <c r="Q4931" s="22"/>
    </row>
    <row r="4932" spans="12:17">
      <c r="L4932" s="22"/>
      <c r="O4932" s="22"/>
      <c r="P4932" s="22"/>
      <c r="Q4932" s="22"/>
    </row>
    <row r="4933" spans="12:17">
      <c r="L4933" s="22"/>
      <c r="O4933" s="22"/>
      <c r="P4933" s="22"/>
      <c r="Q4933" s="22"/>
    </row>
    <row r="4934" spans="12:17">
      <c r="L4934" s="22"/>
      <c r="O4934" s="22"/>
      <c r="P4934" s="22"/>
      <c r="Q4934" s="22"/>
    </row>
    <row r="4935" spans="12:17">
      <c r="L4935" s="22"/>
      <c r="O4935" s="22"/>
      <c r="P4935" s="22"/>
      <c r="Q4935" s="22"/>
    </row>
    <row r="4936" spans="12:17">
      <c r="L4936" s="22"/>
      <c r="O4936" s="22"/>
      <c r="P4936" s="22"/>
      <c r="Q4936" s="22"/>
    </row>
    <row r="4937" spans="12:17">
      <c r="L4937" s="22"/>
      <c r="O4937" s="22"/>
      <c r="P4937" s="22"/>
      <c r="Q4937" s="22"/>
    </row>
    <row r="4938" spans="12:17">
      <c r="L4938" s="22"/>
      <c r="O4938" s="22"/>
      <c r="P4938" s="22"/>
      <c r="Q4938" s="22"/>
    </row>
    <row r="4939" spans="12:17">
      <c r="L4939" s="22"/>
      <c r="O4939" s="22"/>
      <c r="P4939" s="22"/>
      <c r="Q4939" s="22"/>
    </row>
    <row r="4940" spans="12:17">
      <c r="L4940" s="22"/>
      <c r="O4940" s="22"/>
      <c r="P4940" s="22"/>
      <c r="Q4940" s="22"/>
    </row>
    <row r="4941" spans="12:17">
      <c r="L4941" s="22"/>
      <c r="O4941" s="22"/>
      <c r="P4941" s="22"/>
      <c r="Q4941" s="22"/>
    </row>
    <row r="4942" spans="12:17">
      <c r="L4942" s="22"/>
      <c r="O4942" s="22"/>
      <c r="P4942" s="22"/>
      <c r="Q4942" s="22"/>
    </row>
    <row r="4943" spans="12:17">
      <c r="L4943" s="22"/>
      <c r="O4943" s="22"/>
      <c r="P4943" s="22"/>
      <c r="Q4943" s="22"/>
    </row>
    <row r="4944" spans="12:17">
      <c r="L4944" s="22"/>
      <c r="O4944" s="22"/>
      <c r="P4944" s="22"/>
      <c r="Q4944" s="22"/>
    </row>
    <row r="4945" spans="12:17">
      <c r="L4945" s="22"/>
      <c r="O4945" s="22"/>
      <c r="P4945" s="22"/>
      <c r="Q4945" s="22"/>
    </row>
    <row r="4946" spans="12:17">
      <c r="L4946" s="22"/>
      <c r="O4946" s="22"/>
      <c r="P4946" s="22"/>
      <c r="Q4946" s="22"/>
    </row>
    <row r="4947" spans="12:17">
      <c r="L4947" s="22"/>
      <c r="O4947" s="22"/>
      <c r="P4947" s="22"/>
      <c r="Q4947" s="22"/>
    </row>
    <row r="4948" spans="12:17">
      <c r="L4948" s="22"/>
      <c r="O4948" s="22"/>
      <c r="P4948" s="22"/>
      <c r="Q4948" s="22"/>
    </row>
    <row r="4949" spans="12:17">
      <c r="L4949" s="22"/>
      <c r="O4949" s="22"/>
      <c r="P4949" s="22"/>
      <c r="Q4949" s="22"/>
    </row>
    <row r="4950" spans="12:17">
      <c r="L4950" s="22"/>
      <c r="O4950" s="22"/>
      <c r="P4950" s="22"/>
      <c r="Q4950" s="22"/>
    </row>
    <row r="4951" spans="12:17">
      <c r="L4951" s="22"/>
      <c r="O4951" s="22"/>
      <c r="P4951" s="22"/>
      <c r="Q4951" s="22"/>
    </row>
    <row r="4952" spans="12:17">
      <c r="L4952" s="22"/>
      <c r="O4952" s="22"/>
      <c r="P4952" s="22"/>
      <c r="Q4952" s="22"/>
    </row>
    <row r="4953" spans="12:17">
      <c r="L4953" s="22"/>
      <c r="O4953" s="22"/>
      <c r="P4953" s="22"/>
      <c r="Q4953" s="22"/>
    </row>
    <row r="4954" spans="12:17">
      <c r="L4954" s="22"/>
      <c r="O4954" s="22"/>
      <c r="P4954" s="22"/>
      <c r="Q4954" s="22"/>
    </row>
    <row r="4955" spans="12:17">
      <c r="L4955" s="22"/>
      <c r="O4955" s="22"/>
      <c r="P4955" s="22"/>
      <c r="Q4955" s="22"/>
    </row>
    <row r="4956" spans="12:17">
      <c r="L4956" s="22"/>
      <c r="O4956" s="22"/>
      <c r="P4956" s="22"/>
      <c r="Q4956" s="22"/>
    </row>
    <row r="4957" spans="12:17">
      <c r="L4957" s="22"/>
      <c r="O4957" s="22"/>
      <c r="P4957" s="22"/>
      <c r="Q4957" s="22"/>
    </row>
    <row r="4958" spans="12:17">
      <c r="L4958" s="22"/>
      <c r="O4958" s="22"/>
      <c r="P4958" s="22"/>
      <c r="Q4958" s="22"/>
    </row>
    <row r="4959" spans="12:17">
      <c r="L4959" s="22"/>
      <c r="O4959" s="22"/>
      <c r="P4959" s="22"/>
      <c r="Q4959" s="22"/>
    </row>
    <row r="4960" spans="12:17">
      <c r="L4960" s="22"/>
      <c r="O4960" s="22"/>
      <c r="P4960" s="22"/>
      <c r="Q4960" s="22"/>
    </row>
    <row r="4961" spans="12:17">
      <c r="L4961" s="22"/>
      <c r="O4961" s="22"/>
      <c r="P4961" s="22"/>
      <c r="Q4961" s="22"/>
    </row>
    <row r="4962" spans="12:17">
      <c r="L4962" s="22"/>
      <c r="O4962" s="22"/>
      <c r="P4962" s="22"/>
      <c r="Q4962" s="22"/>
    </row>
    <row r="4963" spans="12:17">
      <c r="L4963" s="22"/>
      <c r="O4963" s="22"/>
      <c r="P4963" s="22"/>
      <c r="Q4963" s="22"/>
    </row>
    <row r="4964" spans="12:17">
      <c r="L4964" s="22"/>
      <c r="O4964" s="22"/>
      <c r="P4964" s="22"/>
      <c r="Q4964" s="22"/>
    </row>
    <row r="4965" spans="12:17">
      <c r="L4965" s="22"/>
      <c r="O4965" s="22"/>
      <c r="P4965" s="22"/>
      <c r="Q4965" s="22"/>
    </row>
    <row r="4966" spans="12:17">
      <c r="L4966" s="22"/>
      <c r="O4966" s="22"/>
      <c r="P4966" s="22"/>
      <c r="Q4966" s="22"/>
    </row>
    <row r="4967" spans="12:17">
      <c r="L4967" s="22"/>
      <c r="O4967" s="22"/>
      <c r="P4967" s="22"/>
      <c r="Q4967" s="22"/>
    </row>
    <row r="4968" spans="12:17">
      <c r="L4968" s="22"/>
      <c r="O4968" s="22"/>
      <c r="P4968" s="22"/>
      <c r="Q4968" s="22"/>
    </row>
    <row r="4969" spans="12:17">
      <c r="L4969" s="22"/>
      <c r="O4969" s="22"/>
      <c r="P4969" s="22"/>
      <c r="Q4969" s="22"/>
    </row>
    <row r="4970" spans="12:17">
      <c r="L4970" s="22"/>
      <c r="O4970" s="22"/>
      <c r="P4970" s="22"/>
      <c r="Q4970" s="22"/>
    </row>
    <row r="4971" spans="12:17">
      <c r="L4971" s="22"/>
      <c r="O4971" s="22"/>
      <c r="P4971" s="22"/>
      <c r="Q4971" s="22"/>
    </row>
    <row r="4972" spans="12:17">
      <c r="L4972" s="22"/>
      <c r="O4972" s="22"/>
      <c r="P4972" s="22"/>
      <c r="Q4972" s="22"/>
    </row>
    <row r="4973" spans="12:17">
      <c r="L4973" s="22"/>
      <c r="O4973" s="22"/>
      <c r="P4973" s="22"/>
      <c r="Q4973" s="22"/>
    </row>
    <row r="4974" spans="12:17">
      <c r="L4974" s="22"/>
      <c r="O4974" s="22"/>
      <c r="P4974" s="22"/>
      <c r="Q4974" s="22"/>
    </row>
    <row r="4975" spans="12:17">
      <c r="L4975" s="22"/>
      <c r="O4975" s="22"/>
      <c r="P4975" s="22"/>
      <c r="Q4975" s="22"/>
    </row>
    <row r="4976" spans="12:17">
      <c r="L4976" s="22"/>
      <c r="O4976" s="22"/>
      <c r="P4976" s="22"/>
      <c r="Q4976" s="22"/>
    </row>
    <row r="4977" spans="12:17">
      <c r="L4977" s="22"/>
      <c r="O4977" s="22"/>
      <c r="P4977" s="22"/>
      <c r="Q4977" s="22"/>
    </row>
    <row r="4978" spans="12:17">
      <c r="L4978" s="22"/>
      <c r="O4978" s="22"/>
      <c r="P4978" s="22"/>
      <c r="Q4978" s="22"/>
    </row>
    <row r="4979" spans="12:17">
      <c r="L4979" s="22"/>
      <c r="O4979" s="22"/>
      <c r="P4979" s="22"/>
      <c r="Q4979" s="22"/>
    </row>
    <row r="4980" spans="12:17">
      <c r="L4980" s="22"/>
      <c r="O4980" s="22"/>
      <c r="P4980" s="22"/>
      <c r="Q4980" s="22"/>
    </row>
    <row r="4981" spans="12:17">
      <c r="L4981" s="22"/>
      <c r="O4981" s="22"/>
      <c r="P4981" s="22"/>
      <c r="Q4981" s="22"/>
    </row>
    <row r="4982" spans="12:17">
      <c r="L4982" s="22"/>
      <c r="O4982" s="22"/>
      <c r="P4982" s="22"/>
      <c r="Q4982" s="22"/>
    </row>
    <row r="4983" spans="12:17">
      <c r="L4983" s="22"/>
      <c r="O4983" s="22"/>
      <c r="P4983" s="22"/>
      <c r="Q4983" s="22"/>
    </row>
    <row r="4984" spans="12:17">
      <c r="L4984" s="22"/>
      <c r="O4984" s="22"/>
      <c r="P4984" s="22"/>
      <c r="Q4984" s="22"/>
    </row>
    <row r="4985" spans="12:17">
      <c r="L4985" s="22"/>
      <c r="O4985" s="22"/>
      <c r="P4985" s="22"/>
      <c r="Q4985" s="22"/>
    </row>
    <row r="4986" spans="12:17">
      <c r="L4986" s="22"/>
      <c r="O4986" s="22"/>
      <c r="P4986" s="22"/>
      <c r="Q4986" s="22"/>
    </row>
    <row r="4987" spans="12:17">
      <c r="L4987" s="22"/>
      <c r="O4987" s="22"/>
      <c r="P4987" s="22"/>
      <c r="Q4987" s="22"/>
    </row>
    <row r="4988" spans="12:17">
      <c r="L4988" s="22"/>
      <c r="O4988" s="22"/>
      <c r="P4988" s="22"/>
      <c r="Q4988" s="22"/>
    </row>
    <row r="4989" spans="12:17">
      <c r="L4989" s="22"/>
      <c r="O4989" s="22"/>
      <c r="P4989" s="22"/>
      <c r="Q4989" s="22"/>
    </row>
    <row r="4990" spans="12:17">
      <c r="L4990" s="22"/>
      <c r="O4990" s="22"/>
      <c r="P4990" s="22"/>
      <c r="Q4990" s="22"/>
    </row>
    <row r="4991" spans="12:17">
      <c r="L4991" s="22"/>
      <c r="O4991" s="22"/>
      <c r="P4991" s="22"/>
      <c r="Q4991" s="22"/>
    </row>
    <row r="4992" spans="12:17">
      <c r="L4992" s="22"/>
      <c r="O4992" s="22"/>
      <c r="P4992" s="22"/>
      <c r="Q4992" s="22"/>
    </row>
    <row r="4993" spans="12:17">
      <c r="L4993" s="22"/>
      <c r="O4993" s="22"/>
      <c r="P4993" s="22"/>
      <c r="Q4993" s="22"/>
    </row>
    <row r="4994" spans="12:17">
      <c r="L4994" s="22"/>
      <c r="O4994" s="22"/>
      <c r="P4994" s="22"/>
      <c r="Q4994" s="22"/>
    </row>
    <row r="4995" spans="12:17">
      <c r="L4995" s="22"/>
      <c r="O4995" s="22"/>
      <c r="P4995" s="22"/>
      <c r="Q4995" s="22"/>
    </row>
    <row r="4996" spans="12:17">
      <c r="L4996" s="22"/>
      <c r="O4996" s="22"/>
      <c r="P4996" s="22"/>
      <c r="Q4996" s="22"/>
    </row>
    <row r="4997" spans="12:17">
      <c r="L4997" s="22"/>
      <c r="O4997" s="22"/>
      <c r="P4997" s="22"/>
      <c r="Q4997" s="22"/>
    </row>
    <row r="4998" spans="12:17">
      <c r="L4998" s="22"/>
      <c r="O4998" s="22"/>
      <c r="P4998" s="22"/>
      <c r="Q4998" s="22"/>
    </row>
    <row r="4999" spans="12:17">
      <c r="L4999" s="22"/>
      <c r="O4999" s="22"/>
      <c r="P4999" s="22"/>
      <c r="Q4999" s="22"/>
    </row>
    <row r="5000" spans="12:17">
      <c r="L5000" s="22"/>
      <c r="O5000" s="22"/>
      <c r="P5000" s="22"/>
      <c r="Q5000" s="22"/>
    </row>
    <row r="5001" spans="12:17">
      <c r="L5001" s="22"/>
      <c r="O5001" s="22"/>
      <c r="P5001" s="22"/>
      <c r="Q5001" s="22"/>
    </row>
    <row r="5002" spans="12:17">
      <c r="L5002" s="22"/>
      <c r="O5002" s="22"/>
      <c r="P5002" s="22"/>
      <c r="Q5002" s="22"/>
    </row>
    <row r="5003" spans="12:17">
      <c r="L5003" s="22"/>
      <c r="O5003" s="22"/>
      <c r="P5003" s="22"/>
      <c r="Q5003" s="22"/>
    </row>
    <row r="5004" spans="12:17">
      <c r="L5004" s="22"/>
      <c r="O5004" s="22"/>
      <c r="P5004" s="22"/>
      <c r="Q5004" s="22"/>
    </row>
    <row r="5005" spans="12:17">
      <c r="L5005" s="22"/>
      <c r="O5005" s="22"/>
      <c r="P5005" s="22"/>
      <c r="Q5005" s="22"/>
    </row>
    <row r="5006" spans="12:17">
      <c r="L5006" s="22"/>
      <c r="O5006" s="22"/>
      <c r="P5006" s="22"/>
      <c r="Q5006" s="22"/>
    </row>
    <row r="5007" spans="12:17">
      <c r="L5007" s="22"/>
      <c r="O5007" s="22"/>
      <c r="P5007" s="22"/>
      <c r="Q5007" s="22"/>
    </row>
    <row r="5008" spans="12:17">
      <c r="L5008" s="22"/>
      <c r="O5008" s="22"/>
      <c r="P5008" s="22"/>
      <c r="Q5008" s="22"/>
    </row>
    <row r="5009" spans="12:17">
      <c r="L5009" s="22"/>
      <c r="O5009" s="22"/>
      <c r="P5009" s="22"/>
      <c r="Q5009" s="22"/>
    </row>
    <row r="5010" spans="12:17">
      <c r="L5010" s="22"/>
      <c r="O5010" s="22"/>
      <c r="P5010" s="22"/>
      <c r="Q5010" s="22"/>
    </row>
    <row r="5011" spans="12:17">
      <c r="L5011" s="22"/>
      <c r="O5011" s="22"/>
      <c r="P5011" s="22"/>
      <c r="Q5011" s="22"/>
    </row>
    <row r="5012" spans="12:17">
      <c r="L5012" s="22"/>
      <c r="O5012" s="22"/>
      <c r="P5012" s="22"/>
      <c r="Q5012" s="22"/>
    </row>
    <row r="5013" spans="12:17">
      <c r="L5013" s="22"/>
      <c r="O5013" s="22"/>
      <c r="P5013" s="22"/>
      <c r="Q5013" s="22"/>
    </row>
    <row r="5014" spans="12:17">
      <c r="L5014" s="22"/>
      <c r="O5014" s="22"/>
      <c r="P5014" s="22"/>
      <c r="Q5014" s="22"/>
    </row>
    <row r="5015" spans="12:17">
      <c r="L5015" s="22"/>
      <c r="O5015" s="22"/>
      <c r="P5015" s="22"/>
      <c r="Q5015" s="22"/>
    </row>
    <row r="5016" spans="12:17">
      <c r="L5016" s="22"/>
      <c r="O5016" s="22"/>
      <c r="P5016" s="22"/>
      <c r="Q5016" s="22"/>
    </row>
    <row r="5017" spans="12:17">
      <c r="L5017" s="22"/>
      <c r="O5017" s="22"/>
      <c r="P5017" s="22"/>
      <c r="Q5017" s="22"/>
    </row>
    <row r="5018" spans="12:17">
      <c r="L5018" s="22"/>
      <c r="O5018" s="22"/>
      <c r="P5018" s="22"/>
      <c r="Q5018" s="22"/>
    </row>
    <row r="5019" spans="12:17">
      <c r="L5019" s="22"/>
      <c r="O5019" s="22"/>
      <c r="P5019" s="22"/>
      <c r="Q5019" s="22"/>
    </row>
    <row r="5020" spans="12:17">
      <c r="L5020" s="22"/>
      <c r="O5020" s="22"/>
      <c r="P5020" s="22"/>
      <c r="Q5020" s="22"/>
    </row>
    <row r="5021" spans="12:17">
      <c r="L5021" s="22"/>
      <c r="O5021" s="22"/>
      <c r="P5021" s="22"/>
      <c r="Q5021" s="22"/>
    </row>
    <row r="5022" spans="12:17">
      <c r="L5022" s="22"/>
      <c r="O5022" s="22"/>
      <c r="P5022" s="22"/>
      <c r="Q5022" s="22"/>
    </row>
    <row r="5023" spans="12:17">
      <c r="L5023" s="22"/>
      <c r="O5023" s="22"/>
      <c r="P5023" s="22"/>
      <c r="Q5023" s="22"/>
    </row>
    <row r="5024" spans="12:17">
      <c r="L5024" s="22"/>
      <c r="O5024" s="22"/>
      <c r="P5024" s="22"/>
      <c r="Q5024" s="22"/>
    </row>
    <row r="5025" spans="12:17">
      <c r="L5025" s="22"/>
      <c r="O5025" s="22"/>
      <c r="P5025" s="22"/>
      <c r="Q5025" s="22"/>
    </row>
    <row r="5026" spans="12:17">
      <c r="L5026" s="22"/>
      <c r="O5026" s="22"/>
      <c r="P5026" s="22"/>
      <c r="Q5026" s="22"/>
    </row>
    <row r="5027" spans="12:17">
      <c r="L5027" s="22"/>
      <c r="O5027" s="22"/>
      <c r="P5027" s="22"/>
      <c r="Q5027" s="22"/>
    </row>
    <row r="5028" spans="12:17">
      <c r="L5028" s="22"/>
      <c r="O5028" s="22"/>
      <c r="P5028" s="22"/>
      <c r="Q5028" s="22"/>
    </row>
    <row r="5029" spans="12:17">
      <c r="L5029" s="22"/>
      <c r="O5029" s="22"/>
      <c r="P5029" s="22"/>
      <c r="Q5029" s="22"/>
    </row>
    <row r="5030" spans="12:17">
      <c r="L5030" s="22"/>
      <c r="O5030" s="22"/>
      <c r="P5030" s="22"/>
      <c r="Q5030" s="22"/>
    </row>
    <row r="5031" spans="12:17">
      <c r="L5031" s="22"/>
      <c r="O5031" s="22"/>
      <c r="P5031" s="22"/>
      <c r="Q5031" s="22"/>
    </row>
    <row r="5032" spans="12:17">
      <c r="L5032" s="22"/>
      <c r="O5032" s="22"/>
      <c r="P5032" s="22"/>
      <c r="Q5032" s="22"/>
    </row>
    <row r="5033" spans="12:17">
      <c r="L5033" s="22"/>
      <c r="O5033" s="22"/>
      <c r="P5033" s="22"/>
      <c r="Q5033" s="22"/>
    </row>
    <row r="5034" spans="12:17">
      <c r="L5034" s="22"/>
      <c r="O5034" s="22"/>
      <c r="P5034" s="22"/>
      <c r="Q5034" s="22"/>
    </row>
    <row r="5035" spans="12:17">
      <c r="L5035" s="22"/>
      <c r="O5035" s="22"/>
      <c r="P5035" s="22"/>
      <c r="Q5035" s="22"/>
    </row>
    <row r="5036" spans="12:17">
      <c r="L5036" s="22"/>
      <c r="O5036" s="22"/>
      <c r="P5036" s="22"/>
      <c r="Q5036" s="22"/>
    </row>
    <row r="5037" spans="12:17">
      <c r="L5037" s="22"/>
      <c r="O5037" s="22"/>
      <c r="P5037" s="22"/>
      <c r="Q5037" s="22"/>
    </row>
    <row r="5038" spans="12:17">
      <c r="L5038" s="22"/>
      <c r="O5038" s="22"/>
      <c r="P5038" s="22"/>
      <c r="Q5038" s="22"/>
    </row>
    <row r="5039" spans="12:17">
      <c r="L5039" s="22"/>
      <c r="O5039" s="22"/>
      <c r="P5039" s="22"/>
      <c r="Q5039" s="22"/>
    </row>
    <row r="5040" spans="12:17">
      <c r="L5040" s="22"/>
      <c r="O5040" s="22"/>
      <c r="P5040" s="22"/>
      <c r="Q5040" s="22"/>
    </row>
    <row r="5041" spans="12:17">
      <c r="L5041" s="22"/>
      <c r="O5041" s="22"/>
      <c r="P5041" s="22"/>
      <c r="Q5041" s="22"/>
    </row>
    <row r="5042" spans="12:17">
      <c r="L5042" s="22"/>
      <c r="O5042" s="22"/>
      <c r="P5042" s="22"/>
      <c r="Q5042" s="22"/>
    </row>
    <row r="5043" spans="12:17">
      <c r="L5043" s="22"/>
      <c r="O5043" s="22"/>
      <c r="P5043" s="22"/>
      <c r="Q5043" s="22"/>
    </row>
    <row r="5044" spans="12:17">
      <c r="L5044" s="22"/>
      <c r="O5044" s="22"/>
      <c r="P5044" s="22"/>
      <c r="Q5044" s="22"/>
    </row>
    <row r="5045" spans="12:17">
      <c r="L5045" s="22"/>
      <c r="O5045" s="22"/>
      <c r="P5045" s="22"/>
      <c r="Q5045" s="22"/>
    </row>
    <row r="5046" spans="12:17">
      <c r="L5046" s="22"/>
      <c r="O5046" s="22"/>
      <c r="P5046" s="22"/>
      <c r="Q5046" s="22"/>
    </row>
    <row r="5047" spans="12:17">
      <c r="L5047" s="22"/>
      <c r="O5047" s="22"/>
      <c r="P5047" s="22"/>
      <c r="Q5047" s="22"/>
    </row>
    <row r="5048" spans="12:17">
      <c r="L5048" s="22"/>
      <c r="O5048" s="22"/>
      <c r="P5048" s="22"/>
      <c r="Q5048" s="22"/>
    </row>
    <row r="5049" spans="12:17">
      <c r="L5049" s="22"/>
      <c r="O5049" s="22"/>
      <c r="P5049" s="22"/>
      <c r="Q5049" s="22"/>
    </row>
    <row r="5050" spans="12:17">
      <c r="L5050" s="22"/>
      <c r="O5050" s="22"/>
      <c r="P5050" s="22"/>
      <c r="Q5050" s="22"/>
    </row>
    <row r="5051" spans="12:17">
      <c r="L5051" s="22"/>
      <c r="O5051" s="22"/>
      <c r="P5051" s="22"/>
      <c r="Q5051" s="22"/>
    </row>
    <row r="5052" spans="12:17">
      <c r="L5052" s="22"/>
      <c r="O5052" s="22"/>
      <c r="P5052" s="22"/>
      <c r="Q5052" s="22"/>
    </row>
    <row r="5053" spans="12:17">
      <c r="L5053" s="22"/>
      <c r="O5053" s="22"/>
      <c r="P5053" s="22"/>
      <c r="Q5053" s="22"/>
    </row>
    <row r="5054" spans="12:17">
      <c r="L5054" s="22"/>
      <c r="O5054" s="22"/>
      <c r="P5054" s="22"/>
      <c r="Q5054" s="22"/>
    </row>
    <row r="5055" spans="12:17">
      <c r="L5055" s="22"/>
      <c r="O5055" s="22"/>
      <c r="P5055" s="22"/>
      <c r="Q5055" s="22"/>
    </row>
    <row r="5056" spans="12:17">
      <c r="L5056" s="22"/>
      <c r="O5056" s="22"/>
      <c r="P5056" s="22"/>
      <c r="Q5056" s="22"/>
    </row>
    <row r="5057" spans="12:17">
      <c r="L5057" s="22"/>
      <c r="O5057" s="22"/>
      <c r="P5057" s="22"/>
      <c r="Q5057" s="22"/>
    </row>
    <row r="5058" spans="12:17">
      <c r="L5058" s="22"/>
      <c r="O5058" s="22"/>
      <c r="P5058" s="22"/>
      <c r="Q5058" s="22"/>
    </row>
    <row r="5059" spans="12:17">
      <c r="L5059" s="22"/>
      <c r="O5059" s="22"/>
      <c r="P5059" s="22"/>
      <c r="Q5059" s="22"/>
    </row>
    <row r="5060" spans="12:17">
      <c r="L5060" s="22"/>
      <c r="O5060" s="22"/>
      <c r="P5060" s="22"/>
      <c r="Q5060" s="22"/>
    </row>
    <row r="5061" spans="12:17">
      <c r="L5061" s="22"/>
      <c r="O5061" s="22"/>
      <c r="P5061" s="22"/>
      <c r="Q5061" s="22"/>
    </row>
    <row r="5062" spans="12:17">
      <c r="L5062" s="22"/>
      <c r="O5062" s="22"/>
      <c r="P5062" s="22"/>
      <c r="Q5062" s="22"/>
    </row>
    <row r="5063" spans="12:17">
      <c r="L5063" s="22"/>
      <c r="O5063" s="22"/>
      <c r="P5063" s="22"/>
      <c r="Q5063" s="22"/>
    </row>
    <row r="5064" spans="12:17">
      <c r="L5064" s="22"/>
      <c r="O5064" s="22"/>
      <c r="P5064" s="22"/>
      <c r="Q5064" s="22"/>
    </row>
    <row r="5065" spans="12:17">
      <c r="L5065" s="22"/>
      <c r="O5065" s="22"/>
      <c r="P5065" s="22"/>
      <c r="Q5065" s="22"/>
    </row>
    <row r="5066" spans="12:17">
      <c r="L5066" s="22"/>
      <c r="O5066" s="22"/>
      <c r="P5066" s="22"/>
      <c r="Q5066" s="22"/>
    </row>
    <row r="5067" spans="12:17">
      <c r="L5067" s="22"/>
      <c r="O5067" s="22"/>
      <c r="P5067" s="22"/>
      <c r="Q5067" s="22"/>
    </row>
    <row r="5068" spans="12:17">
      <c r="L5068" s="22"/>
      <c r="O5068" s="22"/>
      <c r="P5068" s="22"/>
      <c r="Q5068" s="22"/>
    </row>
    <row r="5069" spans="12:17">
      <c r="L5069" s="22"/>
      <c r="O5069" s="22"/>
      <c r="P5069" s="22"/>
      <c r="Q5069" s="22"/>
    </row>
    <row r="5070" spans="12:17">
      <c r="L5070" s="22"/>
      <c r="O5070" s="22"/>
      <c r="P5070" s="22"/>
      <c r="Q5070" s="22"/>
    </row>
    <row r="5071" spans="12:17">
      <c r="L5071" s="22"/>
      <c r="O5071" s="22"/>
      <c r="P5071" s="22"/>
      <c r="Q5071" s="22"/>
    </row>
    <row r="5072" spans="12:17">
      <c r="L5072" s="22"/>
      <c r="O5072" s="22"/>
      <c r="P5072" s="22"/>
      <c r="Q5072" s="22"/>
    </row>
    <row r="5073" spans="12:17">
      <c r="L5073" s="22"/>
      <c r="O5073" s="22"/>
      <c r="P5073" s="22"/>
      <c r="Q5073" s="22"/>
    </row>
    <row r="5074" spans="12:17">
      <c r="L5074" s="22"/>
      <c r="O5074" s="22"/>
      <c r="P5074" s="22"/>
      <c r="Q5074" s="22"/>
    </row>
    <row r="5075" spans="12:17">
      <c r="L5075" s="22"/>
      <c r="O5075" s="22"/>
      <c r="P5075" s="22"/>
      <c r="Q5075" s="22"/>
    </row>
    <row r="5076" spans="12:17">
      <c r="L5076" s="22"/>
      <c r="O5076" s="22"/>
      <c r="P5076" s="22"/>
      <c r="Q5076" s="22"/>
    </row>
    <row r="5077" spans="12:17">
      <c r="L5077" s="22"/>
      <c r="O5077" s="22"/>
      <c r="P5077" s="22"/>
      <c r="Q5077" s="22"/>
    </row>
    <row r="5078" spans="12:17">
      <c r="L5078" s="22"/>
      <c r="O5078" s="22"/>
      <c r="P5078" s="22"/>
      <c r="Q5078" s="22"/>
    </row>
    <row r="5079" spans="12:17">
      <c r="L5079" s="22"/>
      <c r="O5079" s="22"/>
      <c r="P5079" s="22"/>
      <c r="Q5079" s="22"/>
    </row>
    <row r="5080" spans="12:17">
      <c r="L5080" s="22"/>
      <c r="O5080" s="22"/>
      <c r="P5080" s="22"/>
      <c r="Q5080" s="22"/>
    </row>
    <row r="5081" spans="12:17">
      <c r="L5081" s="22"/>
      <c r="O5081" s="22"/>
      <c r="P5081" s="22"/>
      <c r="Q5081" s="22"/>
    </row>
    <row r="5082" spans="12:17">
      <c r="L5082" s="22"/>
      <c r="O5082" s="22"/>
      <c r="P5082" s="22"/>
      <c r="Q5082" s="22"/>
    </row>
    <row r="5083" spans="12:17">
      <c r="L5083" s="22"/>
      <c r="O5083" s="22"/>
      <c r="P5083" s="22"/>
      <c r="Q5083" s="22"/>
    </row>
    <row r="5084" spans="12:17">
      <c r="L5084" s="22"/>
      <c r="O5084" s="22"/>
      <c r="P5084" s="22"/>
      <c r="Q5084" s="22"/>
    </row>
    <row r="5085" spans="12:17">
      <c r="L5085" s="22"/>
      <c r="O5085" s="22"/>
      <c r="P5085" s="22"/>
      <c r="Q5085" s="22"/>
    </row>
    <row r="5086" spans="12:17">
      <c r="L5086" s="22"/>
      <c r="O5086" s="22"/>
      <c r="P5086" s="22"/>
      <c r="Q5086" s="22"/>
    </row>
    <row r="5087" spans="12:17">
      <c r="L5087" s="22"/>
      <c r="O5087" s="22"/>
      <c r="P5087" s="22"/>
      <c r="Q5087" s="22"/>
    </row>
    <row r="5088" spans="12:17">
      <c r="L5088" s="22"/>
      <c r="O5088" s="22"/>
      <c r="P5088" s="22"/>
      <c r="Q5088" s="22"/>
    </row>
    <row r="5089" spans="12:17">
      <c r="L5089" s="22"/>
      <c r="O5089" s="22"/>
      <c r="P5089" s="22"/>
      <c r="Q5089" s="22"/>
    </row>
    <row r="5090" spans="12:17">
      <c r="L5090" s="22"/>
      <c r="O5090" s="22"/>
      <c r="P5090" s="22"/>
      <c r="Q5090" s="22"/>
    </row>
    <row r="5091" spans="12:17">
      <c r="L5091" s="22"/>
      <c r="O5091" s="22"/>
      <c r="P5091" s="22"/>
      <c r="Q5091" s="22"/>
    </row>
    <row r="5092" spans="12:17">
      <c r="L5092" s="22"/>
      <c r="O5092" s="22"/>
      <c r="P5092" s="22"/>
      <c r="Q5092" s="22"/>
    </row>
    <row r="5093" spans="12:17">
      <c r="L5093" s="22"/>
      <c r="O5093" s="22"/>
      <c r="P5093" s="22"/>
      <c r="Q5093" s="22"/>
    </row>
    <row r="5094" spans="12:17">
      <c r="L5094" s="22"/>
      <c r="O5094" s="22"/>
      <c r="P5094" s="22"/>
      <c r="Q5094" s="22"/>
    </row>
    <row r="5095" spans="12:17">
      <c r="L5095" s="22"/>
      <c r="O5095" s="22"/>
      <c r="P5095" s="22"/>
      <c r="Q5095" s="22"/>
    </row>
    <row r="5096" spans="12:17">
      <c r="L5096" s="22"/>
      <c r="O5096" s="22"/>
      <c r="P5096" s="22"/>
      <c r="Q5096" s="22"/>
    </row>
    <row r="5097" spans="12:17">
      <c r="L5097" s="22"/>
      <c r="O5097" s="22"/>
      <c r="P5097" s="22"/>
      <c r="Q5097" s="22"/>
    </row>
    <row r="5098" spans="12:17">
      <c r="L5098" s="22"/>
      <c r="O5098" s="22"/>
      <c r="P5098" s="22"/>
      <c r="Q5098" s="22"/>
    </row>
    <row r="5099" spans="12:17">
      <c r="L5099" s="22"/>
      <c r="O5099" s="22"/>
      <c r="P5099" s="22"/>
      <c r="Q5099" s="22"/>
    </row>
    <row r="5100" spans="12:17">
      <c r="L5100" s="22"/>
      <c r="O5100" s="22"/>
      <c r="P5100" s="22"/>
      <c r="Q5100" s="22"/>
    </row>
    <row r="5101" spans="12:17">
      <c r="L5101" s="22"/>
      <c r="O5101" s="22"/>
      <c r="P5101" s="22"/>
      <c r="Q5101" s="22"/>
    </row>
    <row r="5102" spans="12:17">
      <c r="L5102" s="22"/>
      <c r="O5102" s="22"/>
      <c r="P5102" s="22"/>
      <c r="Q5102" s="22"/>
    </row>
    <row r="5103" spans="12:17">
      <c r="L5103" s="22"/>
      <c r="O5103" s="22"/>
      <c r="P5103" s="22"/>
      <c r="Q5103" s="22"/>
    </row>
    <row r="5104" spans="12:17">
      <c r="L5104" s="22"/>
      <c r="O5104" s="22"/>
      <c r="P5104" s="22"/>
      <c r="Q5104" s="22"/>
    </row>
    <row r="5105" spans="12:17">
      <c r="L5105" s="22"/>
      <c r="O5105" s="22"/>
      <c r="P5105" s="22"/>
      <c r="Q5105" s="22"/>
    </row>
    <row r="5106" spans="12:17">
      <c r="L5106" s="22"/>
      <c r="O5106" s="22"/>
      <c r="P5106" s="22"/>
      <c r="Q5106" s="22"/>
    </row>
    <row r="5107" spans="12:17">
      <c r="L5107" s="22"/>
      <c r="O5107" s="22"/>
      <c r="P5107" s="22"/>
      <c r="Q5107" s="22"/>
    </row>
    <row r="5108" spans="12:17">
      <c r="L5108" s="22"/>
      <c r="O5108" s="22"/>
      <c r="P5108" s="22"/>
      <c r="Q5108" s="22"/>
    </row>
    <row r="5109" spans="12:17">
      <c r="L5109" s="22"/>
      <c r="O5109" s="22"/>
      <c r="P5109" s="22"/>
      <c r="Q5109" s="22"/>
    </row>
    <row r="5110" spans="12:17">
      <c r="L5110" s="22"/>
      <c r="O5110" s="22"/>
      <c r="P5110" s="22"/>
      <c r="Q5110" s="22"/>
    </row>
    <row r="5111" spans="12:17">
      <c r="L5111" s="22"/>
      <c r="O5111" s="22"/>
      <c r="P5111" s="22"/>
      <c r="Q5111" s="22"/>
    </row>
    <row r="5112" spans="12:17">
      <c r="L5112" s="22"/>
      <c r="O5112" s="22"/>
      <c r="P5112" s="22"/>
      <c r="Q5112" s="22"/>
    </row>
    <row r="5113" spans="12:17">
      <c r="L5113" s="22"/>
      <c r="O5113" s="22"/>
      <c r="P5113" s="22"/>
      <c r="Q5113" s="22"/>
    </row>
    <row r="5114" spans="12:17">
      <c r="L5114" s="22"/>
      <c r="O5114" s="22"/>
      <c r="P5114" s="22"/>
      <c r="Q5114" s="22"/>
    </row>
    <row r="5115" spans="12:17">
      <c r="L5115" s="22"/>
      <c r="O5115" s="22"/>
      <c r="P5115" s="22"/>
      <c r="Q5115" s="22"/>
    </row>
    <row r="5116" spans="12:17">
      <c r="L5116" s="22"/>
      <c r="O5116" s="22"/>
      <c r="P5116" s="22"/>
      <c r="Q5116" s="22"/>
    </row>
    <row r="5117" spans="12:17">
      <c r="L5117" s="22"/>
      <c r="O5117" s="22"/>
      <c r="P5117" s="22"/>
      <c r="Q5117" s="22"/>
    </row>
    <row r="5118" spans="12:17">
      <c r="L5118" s="22"/>
      <c r="O5118" s="22"/>
      <c r="P5118" s="22"/>
      <c r="Q5118" s="22"/>
    </row>
    <row r="5119" spans="12:17">
      <c r="L5119" s="22"/>
      <c r="O5119" s="22"/>
      <c r="P5119" s="22"/>
      <c r="Q5119" s="22"/>
    </row>
    <row r="5120" spans="12:17">
      <c r="L5120" s="22"/>
      <c r="O5120" s="22"/>
      <c r="P5120" s="22"/>
      <c r="Q5120" s="22"/>
    </row>
    <row r="5121" spans="12:17">
      <c r="L5121" s="22"/>
      <c r="O5121" s="22"/>
      <c r="P5121" s="22"/>
      <c r="Q5121" s="22"/>
    </row>
    <row r="5122" spans="12:17">
      <c r="L5122" s="22"/>
      <c r="O5122" s="22"/>
      <c r="P5122" s="22"/>
      <c r="Q5122" s="22"/>
    </row>
    <row r="5123" spans="12:17">
      <c r="L5123" s="22"/>
      <c r="O5123" s="22"/>
      <c r="P5123" s="22"/>
      <c r="Q5123" s="22"/>
    </row>
    <row r="5124" spans="12:17">
      <c r="L5124" s="22"/>
      <c r="O5124" s="22"/>
      <c r="P5124" s="22"/>
      <c r="Q5124" s="22"/>
    </row>
    <row r="5125" spans="12:17">
      <c r="L5125" s="22"/>
      <c r="O5125" s="22"/>
      <c r="P5125" s="22"/>
      <c r="Q5125" s="22"/>
    </row>
    <row r="5126" spans="12:17">
      <c r="L5126" s="22"/>
      <c r="O5126" s="22"/>
      <c r="P5126" s="22"/>
      <c r="Q5126" s="22"/>
    </row>
    <row r="5127" spans="12:17">
      <c r="L5127" s="22"/>
      <c r="O5127" s="22"/>
      <c r="P5127" s="22"/>
      <c r="Q5127" s="22"/>
    </row>
    <row r="5128" spans="12:17">
      <c r="L5128" s="22"/>
      <c r="O5128" s="22"/>
      <c r="P5128" s="22"/>
      <c r="Q5128" s="22"/>
    </row>
    <row r="5129" spans="12:17">
      <c r="L5129" s="22"/>
      <c r="O5129" s="22"/>
      <c r="P5129" s="22"/>
      <c r="Q5129" s="22"/>
    </row>
    <row r="5130" spans="12:17">
      <c r="L5130" s="22"/>
      <c r="O5130" s="22"/>
      <c r="P5130" s="22"/>
      <c r="Q5130" s="22"/>
    </row>
    <row r="5131" spans="12:17">
      <c r="L5131" s="22"/>
      <c r="O5131" s="22"/>
      <c r="P5131" s="22"/>
      <c r="Q5131" s="22"/>
    </row>
    <row r="5132" spans="12:17">
      <c r="L5132" s="22"/>
      <c r="O5132" s="22"/>
      <c r="P5132" s="22"/>
      <c r="Q5132" s="22"/>
    </row>
    <row r="5133" spans="12:17">
      <c r="L5133" s="22"/>
      <c r="O5133" s="22"/>
      <c r="P5133" s="22"/>
      <c r="Q5133" s="22"/>
    </row>
    <row r="5134" spans="12:17">
      <c r="L5134" s="22"/>
      <c r="O5134" s="22"/>
      <c r="P5134" s="22"/>
      <c r="Q5134" s="22"/>
    </row>
    <row r="5135" spans="12:17">
      <c r="L5135" s="22"/>
      <c r="O5135" s="22"/>
      <c r="P5135" s="22"/>
      <c r="Q5135" s="22"/>
    </row>
    <row r="5136" spans="12:17">
      <c r="L5136" s="22"/>
      <c r="O5136" s="22"/>
      <c r="P5136" s="22"/>
      <c r="Q5136" s="22"/>
    </row>
    <row r="5137" spans="12:17">
      <c r="L5137" s="22"/>
      <c r="O5137" s="22"/>
      <c r="P5137" s="22"/>
      <c r="Q5137" s="22"/>
    </row>
    <row r="5138" spans="12:17">
      <c r="L5138" s="22"/>
      <c r="O5138" s="22"/>
      <c r="P5138" s="22"/>
      <c r="Q5138" s="22"/>
    </row>
    <row r="5139" spans="12:17">
      <c r="L5139" s="22"/>
      <c r="O5139" s="22"/>
      <c r="P5139" s="22"/>
      <c r="Q5139" s="22"/>
    </row>
    <row r="5140" spans="12:17">
      <c r="L5140" s="22"/>
      <c r="O5140" s="22"/>
      <c r="P5140" s="22"/>
      <c r="Q5140" s="22"/>
    </row>
    <row r="5141" spans="12:17">
      <c r="L5141" s="22"/>
      <c r="O5141" s="22"/>
      <c r="P5141" s="22"/>
      <c r="Q5141" s="22"/>
    </row>
    <row r="5142" spans="12:17">
      <c r="L5142" s="22"/>
      <c r="O5142" s="22"/>
      <c r="P5142" s="22"/>
      <c r="Q5142" s="22"/>
    </row>
    <row r="5143" spans="12:17">
      <c r="L5143" s="22"/>
      <c r="O5143" s="22"/>
      <c r="P5143" s="22"/>
      <c r="Q5143" s="22"/>
    </row>
    <row r="5144" spans="12:17">
      <c r="L5144" s="22"/>
      <c r="O5144" s="22"/>
      <c r="P5144" s="22"/>
      <c r="Q5144" s="22"/>
    </row>
    <row r="5145" spans="12:17">
      <c r="L5145" s="22"/>
      <c r="O5145" s="22"/>
      <c r="P5145" s="22"/>
      <c r="Q5145" s="22"/>
    </row>
    <row r="5146" spans="12:17">
      <c r="L5146" s="22"/>
      <c r="O5146" s="22"/>
      <c r="P5146" s="22"/>
      <c r="Q5146" s="22"/>
    </row>
    <row r="5147" spans="12:17">
      <c r="L5147" s="22"/>
      <c r="O5147" s="22"/>
      <c r="P5147" s="22"/>
      <c r="Q5147" s="22"/>
    </row>
    <row r="5148" spans="12:17">
      <c r="L5148" s="22"/>
      <c r="O5148" s="22"/>
      <c r="P5148" s="22"/>
      <c r="Q5148" s="22"/>
    </row>
    <row r="5149" spans="12:17">
      <c r="L5149" s="22"/>
      <c r="O5149" s="22"/>
      <c r="P5149" s="22"/>
      <c r="Q5149" s="22"/>
    </row>
    <row r="5150" spans="12:17">
      <c r="L5150" s="22"/>
      <c r="O5150" s="22"/>
      <c r="P5150" s="22"/>
      <c r="Q5150" s="22"/>
    </row>
    <row r="5151" spans="12:17">
      <c r="L5151" s="22"/>
      <c r="O5151" s="22"/>
      <c r="P5151" s="22"/>
      <c r="Q5151" s="22"/>
    </row>
    <row r="5152" spans="12:17">
      <c r="L5152" s="22"/>
      <c r="O5152" s="22"/>
      <c r="P5152" s="22"/>
      <c r="Q5152" s="22"/>
    </row>
    <row r="5153" spans="12:17">
      <c r="L5153" s="22"/>
      <c r="O5153" s="22"/>
      <c r="P5153" s="22"/>
      <c r="Q5153" s="22"/>
    </row>
    <row r="5154" spans="12:17">
      <c r="L5154" s="22"/>
      <c r="O5154" s="22"/>
      <c r="P5154" s="22"/>
      <c r="Q5154" s="22"/>
    </row>
    <row r="5155" spans="12:17">
      <c r="L5155" s="22"/>
      <c r="O5155" s="22"/>
      <c r="P5155" s="22"/>
      <c r="Q5155" s="22"/>
    </row>
    <row r="5156" spans="12:17">
      <c r="L5156" s="22"/>
      <c r="O5156" s="22"/>
      <c r="P5156" s="22"/>
      <c r="Q5156" s="22"/>
    </row>
    <row r="5157" spans="12:17">
      <c r="L5157" s="22"/>
      <c r="O5157" s="22"/>
      <c r="P5157" s="22"/>
      <c r="Q5157" s="22"/>
    </row>
    <row r="5158" spans="12:17">
      <c r="L5158" s="22"/>
      <c r="O5158" s="22"/>
      <c r="P5158" s="22"/>
      <c r="Q5158" s="22"/>
    </row>
    <row r="5159" spans="12:17">
      <c r="L5159" s="22"/>
      <c r="O5159" s="22"/>
      <c r="P5159" s="22"/>
      <c r="Q5159" s="22"/>
    </row>
    <row r="5160" spans="12:17">
      <c r="L5160" s="22"/>
      <c r="O5160" s="22"/>
      <c r="P5160" s="22"/>
      <c r="Q5160" s="22"/>
    </row>
    <row r="5161" spans="12:17">
      <c r="L5161" s="22"/>
      <c r="O5161" s="22"/>
      <c r="P5161" s="22"/>
      <c r="Q5161" s="22"/>
    </row>
    <row r="5162" spans="12:17">
      <c r="L5162" s="22"/>
      <c r="O5162" s="22"/>
      <c r="P5162" s="22"/>
      <c r="Q5162" s="22"/>
    </row>
    <row r="5163" spans="12:17">
      <c r="L5163" s="22"/>
      <c r="O5163" s="22"/>
      <c r="P5163" s="22"/>
      <c r="Q5163" s="22"/>
    </row>
    <row r="5164" spans="12:17">
      <c r="L5164" s="22"/>
      <c r="O5164" s="22"/>
      <c r="P5164" s="22"/>
      <c r="Q5164" s="22"/>
    </row>
    <row r="5165" spans="12:17">
      <c r="L5165" s="22"/>
      <c r="O5165" s="22"/>
      <c r="P5165" s="22"/>
      <c r="Q5165" s="22"/>
    </row>
    <row r="5166" spans="12:17">
      <c r="L5166" s="22"/>
      <c r="O5166" s="22"/>
      <c r="P5166" s="22"/>
      <c r="Q5166" s="22"/>
    </row>
    <row r="5167" spans="12:17">
      <c r="L5167" s="22"/>
      <c r="O5167" s="22"/>
      <c r="P5167" s="22"/>
      <c r="Q5167" s="22"/>
    </row>
    <row r="5168" spans="12:17">
      <c r="L5168" s="22"/>
      <c r="O5168" s="22"/>
      <c r="P5168" s="22"/>
      <c r="Q5168" s="22"/>
    </row>
    <row r="5169" spans="12:17">
      <c r="L5169" s="22"/>
      <c r="O5169" s="22"/>
      <c r="P5169" s="22"/>
      <c r="Q5169" s="22"/>
    </row>
    <row r="5170" spans="12:17">
      <c r="L5170" s="22"/>
      <c r="O5170" s="22"/>
      <c r="P5170" s="22"/>
      <c r="Q5170" s="22"/>
    </row>
    <row r="5171" spans="12:17">
      <c r="L5171" s="22"/>
      <c r="O5171" s="22"/>
      <c r="P5171" s="22"/>
      <c r="Q5171" s="22"/>
    </row>
    <row r="5172" spans="12:17">
      <c r="L5172" s="22"/>
      <c r="O5172" s="22"/>
      <c r="P5172" s="22"/>
      <c r="Q5172" s="22"/>
    </row>
    <row r="5173" spans="12:17">
      <c r="L5173" s="22"/>
      <c r="O5173" s="22"/>
      <c r="P5173" s="22"/>
      <c r="Q5173" s="22"/>
    </row>
    <row r="5174" spans="12:17">
      <c r="L5174" s="22"/>
      <c r="O5174" s="22"/>
      <c r="P5174" s="22"/>
      <c r="Q5174" s="22"/>
    </row>
    <row r="5175" spans="12:17">
      <c r="L5175" s="22"/>
      <c r="O5175" s="22"/>
      <c r="P5175" s="22"/>
      <c r="Q5175" s="22"/>
    </row>
    <row r="5176" spans="12:17">
      <c r="L5176" s="22"/>
      <c r="O5176" s="22"/>
      <c r="P5176" s="22"/>
      <c r="Q5176" s="22"/>
    </row>
    <row r="5177" spans="12:17">
      <c r="L5177" s="22"/>
      <c r="O5177" s="22"/>
      <c r="P5177" s="22"/>
      <c r="Q5177" s="22"/>
    </row>
    <row r="5178" spans="12:17">
      <c r="L5178" s="22"/>
      <c r="O5178" s="22"/>
      <c r="P5178" s="22"/>
      <c r="Q5178" s="22"/>
    </row>
    <row r="5179" spans="12:17">
      <c r="L5179" s="22"/>
      <c r="O5179" s="22"/>
      <c r="P5179" s="22"/>
      <c r="Q5179" s="22"/>
    </row>
    <row r="5180" spans="12:17">
      <c r="L5180" s="22"/>
      <c r="O5180" s="22"/>
      <c r="P5180" s="22"/>
      <c r="Q5180" s="22"/>
    </row>
    <row r="5181" spans="12:17">
      <c r="L5181" s="22"/>
      <c r="O5181" s="22"/>
      <c r="P5181" s="22"/>
      <c r="Q5181" s="22"/>
    </row>
    <row r="5182" spans="12:17">
      <c r="L5182" s="22"/>
      <c r="O5182" s="22"/>
      <c r="P5182" s="22"/>
      <c r="Q5182" s="22"/>
    </row>
    <row r="5183" spans="12:17">
      <c r="L5183" s="22"/>
      <c r="O5183" s="22"/>
      <c r="P5183" s="22"/>
      <c r="Q5183" s="22"/>
    </row>
    <row r="5184" spans="12:17">
      <c r="L5184" s="22"/>
      <c r="O5184" s="22"/>
      <c r="P5184" s="22"/>
      <c r="Q5184" s="22"/>
    </row>
    <row r="5185" spans="12:17">
      <c r="L5185" s="22"/>
      <c r="O5185" s="22"/>
      <c r="P5185" s="22"/>
      <c r="Q5185" s="22"/>
    </row>
    <row r="5186" spans="12:17">
      <c r="L5186" s="22"/>
      <c r="O5186" s="22"/>
      <c r="P5186" s="22"/>
      <c r="Q5186" s="22"/>
    </row>
    <row r="5187" spans="12:17">
      <c r="L5187" s="22"/>
      <c r="O5187" s="22"/>
      <c r="P5187" s="22"/>
      <c r="Q5187" s="22"/>
    </row>
    <row r="5188" spans="12:17">
      <c r="L5188" s="22"/>
      <c r="O5188" s="22"/>
      <c r="P5188" s="22"/>
      <c r="Q5188" s="22"/>
    </row>
    <row r="5189" spans="12:17">
      <c r="L5189" s="22"/>
      <c r="O5189" s="22"/>
      <c r="P5189" s="22"/>
      <c r="Q5189" s="22"/>
    </row>
    <row r="5190" spans="12:17">
      <c r="L5190" s="22"/>
      <c r="O5190" s="22"/>
      <c r="P5190" s="22"/>
      <c r="Q5190" s="22"/>
    </row>
    <row r="5191" spans="12:17">
      <c r="L5191" s="22"/>
      <c r="O5191" s="22"/>
      <c r="P5191" s="22"/>
      <c r="Q5191" s="22"/>
    </row>
    <row r="5192" spans="12:17">
      <c r="L5192" s="22"/>
      <c r="O5192" s="22"/>
      <c r="P5192" s="22"/>
      <c r="Q5192" s="22"/>
    </row>
    <row r="5193" spans="12:17">
      <c r="L5193" s="22"/>
      <c r="O5193" s="22"/>
      <c r="P5193" s="22"/>
      <c r="Q5193" s="22"/>
    </row>
    <row r="5194" spans="12:17">
      <c r="L5194" s="22"/>
      <c r="O5194" s="22"/>
      <c r="P5194" s="22"/>
      <c r="Q5194" s="22"/>
    </row>
    <row r="5195" spans="12:17">
      <c r="L5195" s="22"/>
      <c r="O5195" s="22"/>
      <c r="P5195" s="22"/>
      <c r="Q5195" s="22"/>
    </row>
    <row r="5196" spans="12:17">
      <c r="L5196" s="22"/>
      <c r="O5196" s="22"/>
      <c r="P5196" s="22"/>
      <c r="Q5196" s="22"/>
    </row>
    <row r="5197" spans="12:17">
      <c r="L5197" s="22"/>
      <c r="O5197" s="22"/>
      <c r="P5197" s="22"/>
      <c r="Q5197" s="22"/>
    </row>
    <row r="5198" spans="12:17">
      <c r="L5198" s="22"/>
      <c r="O5198" s="22"/>
      <c r="P5198" s="22"/>
      <c r="Q5198" s="22"/>
    </row>
    <row r="5199" spans="12:17">
      <c r="L5199" s="22"/>
      <c r="O5199" s="22"/>
      <c r="P5199" s="22"/>
      <c r="Q5199" s="22"/>
    </row>
    <row r="5200" spans="12:17">
      <c r="L5200" s="22"/>
      <c r="O5200" s="22"/>
      <c r="P5200" s="22"/>
      <c r="Q5200" s="22"/>
    </row>
    <row r="5201" spans="12:17">
      <c r="L5201" s="22"/>
      <c r="O5201" s="22"/>
      <c r="P5201" s="22"/>
      <c r="Q5201" s="22"/>
    </row>
    <row r="5202" spans="12:17">
      <c r="L5202" s="22"/>
      <c r="O5202" s="22"/>
      <c r="P5202" s="22"/>
      <c r="Q5202" s="22"/>
    </row>
    <row r="5203" spans="12:17">
      <c r="L5203" s="22"/>
      <c r="O5203" s="22"/>
      <c r="P5203" s="22"/>
      <c r="Q5203" s="22"/>
    </row>
    <row r="5204" spans="12:17">
      <c r="L5204" s="22"/>
      <c r="O5204" s="22"/>
      <c r="P5204" s="22"/>
      <c r="Q5204" s="22"/>
    </row>
    <row r="5205" spans="12:17">
      <c r="L5205" s="22"/>
      <c r="O5205" s="22"/>
      <c r="P5205" s="22"/>
      <c r="Q5205" s="22"/>
    </row>
    <row r="5206" spans="12:17">
      <c r="L5206" s="22"/>
      <c r="O5206" s="22"/>
      <c r="P5206" s="22"/>
      <c r="Q5206" s="22"/>
    </row>
    <row r="5207" spans="12:17">
      <c r="L5207" s="22"/>
      <c r="O5207" s="22"/>
      <c r="P5207" s="22"/>
      <c r="Q5207" s="22"/>
    </row>
    <row r="5208" spans="12:17">
      <c r="L5208" s="22"/>
      <c r="O5208" s="22"/>
      <c r="P5208" s="22"/>
      <c r="Q5208" s="22"/>
    </row>
    <row r="5209" spans="12:17">
      <c r="L5209" s="22"/>
      <c r="O5209" s="22"/>
      <c r="P5209" s="22"/>
      <c r="Q5209" s="22"/>
    </row>
    <row r="5210" spans="12:17">
      <c r="L5210" s="22"/>
      <c r="O5210" s="22"/>
      <c r="P5210" s="22"/>
      <c r="Q5210" s="22"/>
    </row>
    <row r="5211" spans="12:17">
      <c r="L5211" s="22"/>
      <c r="O5211" s="22"/>
      <c r="P5211" s="22"/>
      <c r="Q5211" s="22"/>
    </row>
    <row r="5212" spans="12:17">
      <c r="L5212" s="22"/>
      <c r="O5212" s="22"/>
      <c r="P5212" s="22"/>
      <c r="Q5212" s="22"/>
    </row>
    <row r="5213" spans="12:17">
      <c r="L5213" s="22"/>
      <c r="O5213" s="22"/>
      <c r="P5213" s="22"/>
      <c r="Q5213" s="22"/>
    </row>
    <row r="5214" spans="12:17">
      <c r="L5214" s="22"/>
      <c r="O5214" s="22"/>
      <c r="P5214" s="22"/>
      <c r="Q5214" s="22"/>
    </row>
    <row r="5215" spans="12:17">
      <c r="L5215" s="22"/>
      <c r="O5215" s="22"/>
      <c r="P5215" s="22"/>
      <c r="Q5215" s="22"/>
    </row>
    <row r="5216" spans="12:17">
      <c r="L5216" s="22"/>
      <c r="O5216" s="22"/>
      <c r="P5216" s="22"/>
      <c r="Q5216" s="22"/>
    </row>
    <row r="5217" spans="12:17">
      <c r="L5217" s="22"/>
      <c r="O5217" s="22"/>
      <c r="P5217" s="22"/>
      <c r="Q5217" s="22"/>
    </row>
    <row r="5218" spans="12:17">
      <c r="L5218" s="22"/>
      <c r="O5218" s="22"/>
      <c r="P5218" s="22"/>
      <c r="Q5218" s="22"/>
    </row>
    <row r="5219" spans="12:17">
      <c r="L5219" s="22"/>
      <c r="O5219" s="22"/>
      <c r="P5219" s="22"/>
      <c r="Q5219" s="22"/>
    </row>
    <row r="5220" spans="12:17">
      <c r="L5220" s="22"/>
      <c r="O5220" s="22"/>
      <c r="P5220" s="22"/>
      <c r="Q5220" s="22"/>
    </row>
    <row r="5221" spans="12:17">
      <c r="L5221" s="22"/>
      <c r="O5221" s="22"/>
      <c r="P5221" s="22"/>
      <c r="Q5221" s="22"/>
    </row>
    <row r="5222" spans="12:17">
      <c r="L5222" s="22"/>
      <c r="O5222" s="22"/>
      <c r="P5222" s="22"/>
      <c r="Q5222" s="22"/>
    </row>
    <row r="5223" spans="12:17">
      <c r="L5223" s="22"/>
      <c r="O5223" s="22"/>
      <c r="P5223" s="22"/>
      <c r="Q5223" s="22"/>
    </row>
    <row r="5224" spans="12:17">
      <c r="L5224" s="22"/>
      <c r="O5224" s="22"/>
      <c r="P5224" s="22"/>
      <c r="Q5224" s="22"/>
    </row>
    <row r="5225" spans="12:17">
      <c r="L5225" s="22"/>
      <c r="O5225" s="22"/>
      <c r="P5225" s="22"/>
      <c r="Q5225" s="22"/>
    </row>
    <row r="5226" spans="12:17">
      <c r="L5226" s="22"/>
      <c r="O5226" s="22"/>
      <c r="P5226" s="22"/>
      <c r="Q5226" s="22"/>
    </row>
    <row r="5227" spans="12:17">
      <c r="L5227" s="22"/>
      <c r="O5227" s="22"/>
      <c r="P5227" s="22"/>
      <c r="Q5227" s="22"/>
    </row>
    <row r="5228" spans="12:17">
      <c r="L5228" s="22"/>
      <c r="O5228" s="22"/>
      <c r="P5228" s="22"/>
      <c r="Q5228" s="22"/>
    </row>
    <row r="5229" spans="12:17">
      <c r="L5229" s="22"/>
      <c r="O5229" s="22"/>
      <c r="P5229" s="22"/>
      <c r="Q5229" s="22"/>
    </row>
    <row r="5230" spans="12:17">
      <c r="L5230" s="22"/>
      <c r="O5230" s="22"/>
      <c r="P5230" s="22"/>
      <c r="Q5230" s="22"/>
    </row>
    <row r="5231" spans="12:17">
      <c r="L5231" s="22"/>
      <c r="O5231" s="22"/>
      <c r="P5231" s="22"/>
      <c r="Q5231" s="22"/>
    </row>
    <row r="5232" spans="12:17">
      <c r="L5232" s="22"/>
      <c r="O5232" s="22"/>
      <c r="P5232" s="22"/>
      <c r="Q5232" s="22"/>
    </row>
    <row r="5233" spans="12:17">
      <c r="L5233" s="22"/>
      <c r="O5233" s="22"/>
      <c r="P5233" s="22"/>
      <c r="Q5233" s="22"/>
    </row>
    <row r="5234" spans="12:17">
      <c r="L5234" s="22"/>
      <c r="O5234" s="22"/>
      <c r="P5234" s="22"/>
      <c r="Q5234" s="22"/>
    </row>
    <row r="5235" spans="12:17">
      <c r="L5235" s="22"/>
      <c r="O5235" s="22"/>
      <c r="P5235" s="22"/>
      <c r="Q5235" s="22"/>
    </row>
    <row r="5236" spans="12:17">
      <c r="L5236" s="22"/>
      <c r="O5236" s="22"/>
      <c r="P5236" s="22"/>
      <c r="Q5236" s="22"/>
    </row>
    <row r="5237" spans="12:17">
      <c r="L5237" s="22"/>
      <c r="O5237" s="22"/>
      <c r="P5237" s="22"/>
      <c r="Q5237" s="22"/>
    </row>
    <row r="5238" spans="12:17">
      <c r="L5238" s="22"/>
      <c r="O5238" s="22"/>
      <c r="P5238" s="22"/>
      <c r="Q5238" s="22"/>
    </row>
    <row r="5239" spans="12:17">
      <c r="L5239" s="22"/>
      <c r="O5239" s="22"/>
      <c r="P5239" s="22"/>
      <c r="Q5239" s="22"/>
    </row>
    <row r="5240" spans="12:17">
      <c r="L5240" s="22"/>
      <c r="O5240" s="22"/>
      <c r="P5240" s="22"/>
      <c r="Q5240" s="22"/>
    </row>
    <row r="5241" spans="12:17">
      <c r="L5241" s="22"/>
      <c r="O5241" s="22"/>
      <c r="P5241" s="22"/>
      <c r="Q5241" s="22"/>
    </row>
    <row r="5242" spans="12:17">
      <c r="L5242" s="22"/>
      <c r="O5242" s="22"/>
      <c r="P5242" s="22"/>
      <c r="Q5242" s="22"/>
    </row>
    <row r="5243" spans="12:17">
      <c r="L5243" s="22"/>
      <c r="O5243" s="22"/>
      <c r="P5243" s="22"/>
      <c r="Q5243" s="22"/>
    </row>
    <row r="5244" spans="12:17">
      <c r="L5244" s="22"/>
      <c r="O5244" s="22"/>
      <c r="P5244" s="22"/>
      <c r="Q5244" s="22"/>
    </row>
    <row r="5245" spans="12:17">
      <c r="L5245" s="22"/>
      <c r="O5245" s="22"/>
      <c r="P5245" s="22"/>
      <c r="Q5245" s="22"/>
    </row>
    <row r="5246" spans="12:17">
      <c r="L5246" s="22"/>
      <c r="O5246" s="22"/>
      <c r="P5246" s="22"/>
      <c r="Q5246" s="22"/>
    </row>
    <row r="5247" spans="12:17">
      <c r="L5247" s="22"/>
      <c r="O5247" s="22"/>
      <c r="P5247" s="22"/>
      <c r="Q5247" s="22"/>
    </row>
    <row r="5248" spans="12:17">
      <c r="L5248" s="22"/>
      <c r="O5248" s="22"/>
      <c r="P5248" s="22"/>
      <c r="Q5248" s="22"/>
    </row>
    <row r="5249" spans="12:17">
      <c r="L5249" s="22"/>
      <c r="O5249" s="22"/>
      <c r="P5249" s="22"/>
      <c r="Q5249" s="22"/>
    </row>
    <row r="5250" spans="12:17">
      <c r="L5250" s="22"/>
      <c r="O5250" s="22"/>
      <c r="P5250" s="22"/>
      <c r="Q5250" s="22"/>
    </row>
    <row r="5251" spans="12:17">
      <c r="L5251" s="22"/>
      <c r="O5251" s="22"/>
      <c r="P5251" s="22"/>
      <c r="Q5251" s="22"/>
    </row>
    <row r="5252" spans="12:17">
      <c r="L5252" s="22"/>
      <c r="O5252" s="22"/>
      <c r="P5252" s="22"/>
      <c r="Q5252" s="22"/>
    </row>
    <row r="5253" spans="12:17">
      <c r="L5253" s="22"/>
      <c r="O5253" s="22"/>
      <c r="P5253" s="22"/>
      <c r="Q5253" s="22"/>
    </row>
    <row r="5254" spans="12:17">
      <c r="L5254" s="22"/>
      <c r="O5254" s="22"/>
      <c r="P5254" s="22"/>
      <c r="Q5254" s="22"/>
    </row>
    <row r="5255" spans="12:17">
      <c r="L5255" s="22"/>
      <c r="O5255" s="22"/>
      <c r="P5255" s="22"/>
      <c r="Q5255" s="22"/>
    </row>
    <row r="5256" spans="12:17">
      <c r="L5256" s="22"/>
      <c r="O5256" s="22"/>
      <c r="P5256" s="22"/>
      <c r="Q5256" s="22"/>
    </row>
    <row r="5257" spans="12:17">
      <c r="L5257" s="22"/>
      <c r="O5257" s="22"/>
      <c r="P5257" s="22"/>
      <c r="Q5257" s="22"/>
    </row>
    <row r="5258" spans="12:17">
      <c r="L5258" s="22"/>
      <c r="O5258" s="22"/>
      <c r="P5258" s="22"/>
      <c r="Q5258" s="22"/>
    </row>
    <row r="5259" spans="12:17">
      <c r="L5259" s="22"/>
      <c r="O5259" s="22"/>
      <c r="P5259" s="22"/>
      <c r="Q5259" s="22"/>
    </row>
    <row r="5260" spans="12:17">
      <c r="L5260" s="22"/>
      <c r="O5260" s="22"/>
      <c r="P5260" s="22"/>
      <c r="Q5260" s="22"/>
    </row>
    <row r="5261" spans="12:17">
      <c r="L5261" s="22"/>
      <c r="O5261" s="22"/>
      <c r="P5261" s="22"/>
      <c r="Q5261" s="22"/>
    </row>
    <row r="5262" spans="12:17">
      <c r="L5262" s="22"/>
      <c r="O5262" s="22"/>
      <c r="P5262" s="22"/>
      <c r="Q5262" s="22"/>
    </row>
    <row r="5263" spans="12:17">
      <c r="L5263" s="22"/>
      <c r="O5263" s="22"/>
      <c r="P5263" s="22"/>
      <c r="Q5263" s="22"/>
    </row>
    <row r="5264" spans="12:17">
      <c r="L5264" s="22"/>
      <c r="O5264" s="22"/>
      <c r="P5264" s="22"/>
      <c r="Q5264" s="22"/>
    </row>
    <row r="5265" spans="12:17">
      <c r="L5265" s="22"/>
      <c r="O5265" s="22"/>
      <c r="P5265" s="22"/>
      <c r="Q5265" s="22"/>
    </row>
    <row r="5266" spans="12:17">
      <c r="L5266" s="22"/>
      <c r="O5266" s="22"/>
      <c r="P5266" s="22"/>
      <c r="Q5266" s="22"/>
    </row>
    <row r="5267" spans="12:17">
      <c r="L5267" s="22"/>
      <c r="O5267" s="22"/>
      <c r="P5267" s="22"/>
      <c r="Q5267" s="22"/>
    </row>
    <row r="5268" spans="12:17">
      <c r="L5268" s="22"/>
      <c r="O5268" s="22"/>
      <c r="P5268" s="22"/>
      <c r="Q5268" s="22"/>
    </row>
    <row r="5269" spans="12:17">
      <c r="L5269" s="22"/>
      <c r="O5269" s="22"/>
      <c r="P5269" s="22"/>
      <c r="Q5269" s="22"/>
    </row>
    <row r="5270" spans="12:17">
      <c r="L5270" s="22"/>
      <c r="O5270" s="22"/>
      <c r="P5270" s="22"/>
      <c r="Q5270" s="22"/>
    </row>
    <row r="5271" spans="12:17">
      <c r="L5271" s="22"/>
      <c r="O5271" s="22"/>
      <c r="P5271" s="22"/>
      <c r="Q5271" s="22"/>
    </row>
    <row r="5272" spans="12:17">
      <c r="L5272" s="22"/>
      <c r="O5272" s="22"/>
      <c r="P5272" s="22"/>
      <c r="Q5272" s="22"/>
    </row>
    <row r="5273" spans="12:17">
      <c r="L5273" s="22"/>
      <c r="O5273" s="22"/>
      <c r="P5273" s="22"/>
      <c r="Q5273" s="22"/>
    </row>
    <row r="5274" spans="12:17">
      <c r="L5274" s="22"/>
      <c r="O5274" s="22"/>
      <c r="P5274" s="22"/>
      <c r="Q5274" s="22"/>
    </row>
    <row r="5275" spans="12:17">
      <c r="L5275" s="22"/>
      <c r="O5275" s="22"/>
      <c r="P5275" s="22"/>
      <c r="Q5275" s="22"/>
    </row>
    <row r="5276" spans="12:17">
      <c r="L5276" s="22"/>
      <c r="O5276" s="22"/>
      <c r="P5276" s="22"/>
      <c r="Q5276" s="22"/>
    </row>
    <row r="5277" spans="12:17">
      <c r="L5277" s="22"/>
      <c r="O5277" s="22"/>
      <c r="P5277" s="22"/>
      <c r="Q5277" s="22"/>
    </row>
    <row r="5278" spans="12:17">
      <c r="L5278" s="22"/>
      <c r="O5278" s="22"/>
      <c r="P5278" s="22"/>
      <c r="Q5278" s="22"/>
    </row>
    <row r="5279" spans="12:17">
      <c r="L5279" s="22"/>
      <c r="O5279" s="22"/>
      <c r="P5279" s="22"/>
      <c r="Q5279" s="22"/>
    </row>
    <row r="5280" spans="12:17">
      <c r="L5280" s="22"/>
      <c r="O5280" s="22"/>
      <c r="P5280" s="22"/>
      <c r="Q5280" s="22"/>
    </row>
    <row r="5281" spans="12:17">
      <c r="L5281" s="22"/>
      <c r="O5281" s="22"/>
      <c r="P5281" s="22"/>
      <c r="Q5281" s="22"/>
    </row>
    <row r="5282" spans="12:17">
      <c r="L5282" s="22"/>
      <c r="O5282" s="22"/>
      <c r="P5282" s="22"/>
      <c r="Q5282" s="22"/>
    </row>
    <row r="5283" spans="12:17">
      <c r="L5283" s="22"/>
      <c r="O5283" s="22"/>
      <c r="P5283" s="22"/>
      <c r="Q5283" s="22"/>
    </row>
    <row r="5284" spans="12:17">
      <c r="L5284" s="22"/>
      <c r="O5284" s="22"/>
      <c r="P5284" s="22"/>
      <c r="Q5284" s="22"/>
    </row>
    <row r="5285" spans="12:17">
      <c r="L5285" s="22"/>
      <c r="O5285" s="22"/>
      <c r="P5285" s="22"/>
      <c r="Q5285" s="22"/>
    </row>
    <row r="5286" spans="12:17">
      <c r="L5286" s="22"/>
      <c r="O5286" s="22"/>
      <c r="P5286" s="22"/>
      <c r="Q5286" s="22"/>
    </row>
    <row r="5287" spans="12:17">
      <c r="L5287" s="22"/>
      <c r="O5287" s="22"/>
      <c r="P5287" s="22"/>
      <c r="Q5287" s="22"/>
    </row>
    <row r="5288" spans="12:17">
      <c r="L5288" s="22"/>
      <c r="O5288" s="22"/>
      <c r="P5288" s="22"/>
      <c r="Q5288" s="22"/>
    </row>
    <row r="5289" spans="12:17">
      <c r="L5289" s="22"/>
      <c r="O5289" s="22"/>
      <c r="P5289" s="22"/>
      <c r="Q5289" s="22"/>
    </row>
    <row r="5290" spans="12:17">
      <c r="L5290" s="22"/>
      <c r="O5290" s="22"/>
      <c r="P5290" s="22"/>
      <c r="Q5290" s="22"/>
    </row>
    <row r="5291" spans="12:17">
      <c r="L5291" s="22"/>
      <c r="O5291" s="22"/>
      <c r="P5291" s="22"/>
      <c r="Q5291" s="22"/>
    </row>
    <row r="5292" spans="12:17">
      <c r="L5292" s="22"/>
      <c r="O5292" s="22"/>
      <c r="P5292" s="22"/>
      <c r="Q5292" s="22"/>
    </row>
    <row r="5293" spans="12:17">
      <c r="L5293" s="22"/>
      <c r="O5293" s="22"/>
      <c r="P5293" s="22"/>
      <c r="Q5293" s="22"/>
    </row>
    <row r="5294" spans="12:17">
      <c r="L5294" s="22"/>
      <c r="O5294" s="22"/>
      <c r="P5294" s="22"/>
      <c r="Q5294" s="22"/>
    </row>
    <row r="5295" spans="12:17">
      <c r="L5295" s="22"/>
      <c r="O5295" s="22"/>
      <c r="P5295" s="22"/>
      <c r="Q5295" s="22"/>
    </row>
    <row r="5296" spans="12:17">
      <c r="L5296" s="22"/>
      <c r="O5296" s="22"/>
      <c r="P5296" s="22"/>
      <c r="Q5296" s="22"/>
    </row>
    <row r="5297" spans="12:17">
      <c r="L5297" s="22"/>
      <c r="O5297" s="22"/>
      <c r="P5297" s="22"/>
      <c r="Q5297" s="22"/>
    </row>
    <row r="5298" spans="12:17">
      <c r="L5298" s="22"/>
      <c r="O5298" s="22"/>
      <c r="P5298" s="22"/>
      <c r="Q5298" s="22"/>
    </row>
    <row r="5299" spans="12:17">
      <c r="L5299" s="22"/>
      <c r="O5299" s="22"/>
      <c r="P5299" s="22"/>
      <c r="Q5299" s="22"/>
    </row>
    <row r="5300" spans="12:17">
      <c r="L5300" s="22"/>
      <c r="O5300" s="22"/>
      <c r="P5300" s="22"/>
      <c r="Q5300" s="22"/>
    </row>
    <row r="5301" spans="12:17">
      <c r="L5301" s="22"/>
      <c r="O5301" s="22"/>
      <c r="P5301" s="22"/>
      <c r="Q5301" s="22"/>
    </row>
    <row r="5302" spans="12:17">
      <c r="L5302" s="22"/>
      <c r="O5302" s="22"/>
      <c r="P5302" s="22"/>
      <c r="Q5302" s="22"/>
    </row>
    <row r="5303" spans="12:17">
      <c r="L5303" s="22"/>
      <c r="O5303" s="22"/>
      <c r="P5303" s="22"/>
      <c r="Q5303" s="22"/>
    </row>
    <row r="5304" spans="12:17">
      <c r="L5304" s="22"/>
      <c r="O5304" s="22"/>
      <c r="P5304" s="22"/>
      <c r="Q5304" s="22"/>
    </row>
    <row r="5305" spans="12:17">
      <c r="L5305" s="22"/>
      <c r="O5305" s="22"/>
      <c r="P5305" s="22"/>
      <c r="Q5305" s="22"/>
    </row>
    <row r="5306" spans="12:17">
      <c r="L5306" s="22"/>
      <c r="O5306" s="22"/>
      <c r="P5306" s="22"/>
      <c r="Q5306" s="22"/>
    </row>
    <row r="5307" spans="12:17">
      <c r="L5307" s="22"/>
      <c r="O5307" s="22"/>
      <c r="P5307" s="22"/>
      <c r="Q5307" s="22"/>
    </row>
    <row r="5308" spans="12:17">
      <c r="L5308" s="22"/>
      <c r="O5308" s="22"/>
      <c r="P5308" s="22"/>
      <c r="Q5308" s="22"/>
    </row>
    <row r="5309" spans="12:17">
      <c r="L5309" s="22"/>
      <c r="O5309" s="22"/>
      <c r="P5309" s="22"/>
      <c r="Q5309" s="22"/>
    </row>
    <row r="5310" spans="12:17">
      <c r="L5310" s="22"/>
      <c r="O5310" s="22"/>
      <c r="P5310" s="22"/>
      <c r="Q5310" s="22"/>
    </row>
    <row r="5311" spans="12:17">
      <c r="L5311" s="22"/>
      <c r="O5311" s="22"/>
      <c r="P5311" s="22"/>
      <c r="Q5311" s="22"/>
    </row>
    <row r="5312" spans="12:17">
      <c r="L5312" s="22"/>
      <c r="O5312" s="22"/>
      <c r="P5312" s="22"/>
      <c r="Q5312" s="22"/>
    </row>
    <row r="5313" spans="12:17">
      <c r="L5313" s="22"/>
      <c r="O5313" s="22"/>
      <c r="P5313" s="22"/>
      <c r="Q5313" s="22"/>
    </row>
    <row r="5314" spans="12:17">
      <c r="L5314" s="22"/>
      <c r="O5314" s="22"/>
      <c r="P5314" s="22"/>
      <c r="Q5314" s="22"/>
    </row>
    <row r="5315" spans="12:17">
      <c r="L5315" s="22"/>
      <c r="O5315" s="22"/>
      <c r="P5315" s="22"/>
      <c r="Q5315" s="22"/>
    </row>
    <row r="5316" spans="12:17">
      <c r="L5316" s="22"/>
      <c r="O5316" s="22"/>
      <c r="P5316" s="22"/>
      <c r="Q5316" s="22"/>
    </row>
    <row r="5317" spans="12:17">
      <c r="L5317" s="22"/>
      <c r="O5317" s="22"/>
      <c r="P5317" s="22"/>
      <c r="Q5317" s="22"/>
    </row>
    <row r="5318" spans="12:17">
      <c r="L5318" s="22"/>
      <c r="O5318" s="22"/>
      <c r="P5318" s="22"/>
      <c r="Q5318" s="22"/>
    </row>
    <row r="5319" spans="12:17">
      <c r="L5319" s="22"/>
      <c r="O5319" s="22"/>
      <c r="P5319" s="22"/>
      <c r="Q5319" s="22"/>
    </row>
    <row r="5320" spans="12:17">
      <c r="L5320" s="22"/>
      <c r="O5320" s="22"/>
      <c r="P5320" s="22"/>
      <c r="Q5320" s="22"/>
    </row>
    <row r="5321" spans="12:17">
      <c r="L5321" s="22"/>
      <c r="O5321" s="22"/>
      <c r="P5321" s="22"/>
      <c r="Q5321" s="22"/>
    </row>
    <row r="5322" spans="12:17">
      <c r="L5322" s="22"/>
      <c r="O5322" s="22"/>
      <c r="P5322" s="22"/>
      <c r="Q5322" s="22"/>
    </row>
    <row r="5323" spans="12:17">
      <c r="L5323" s="22"/>
      <c r="O5323" s="22"/>
      <c r="P5323" s="22"/>
      <c r="Q5323" s="22"/>
    </row>
    <row r="5324" spans="12:17">
      <c r="L5324" s="22"/>
      <c r="O5324" s="22"/>
      <c r="P5324" s="22"/>
      <c r="Q5324" s="22"/>
    </row>
    <row r="5325" spans="12:17">
      <c r="L5325" s="22"/>
      <c r="O5325" s="22"/>
      <c r="P5325" s="22"/>
      <c r="Q5325" s="22"/>
    </row>
    <row r="5326" spans="12:17">
      <c r="L5326" s="22"/>
      <c r="O5326" s="22"/>
      <c r="P5326" s="22"/>
      <c r="Q5326" s="22"/>
    </row>
    <row r="5327" spans="12:17">
      <c r="L5327" s="22"/>
      <c r="O5327" s="22"/>
      <c r="P5327" s="22"/>
      <c r="Q5327" s="22"/>
    </row>
    <row r="5328" spans="12:17">
      <c r="L5328" s="22"/>
      <c r="O5328" s="22"/>
      <c r="P5328" s="22"/>
      <c r="Q5328" s="22"/>
    </row>
    <row r="5329" spans="12:17">
      <c r="L5329" s="22"/>
      <c r="O5329" s="22"/>
      <c r="P5329" s="22"/>
      <c r="Q5329" s="22"/>
    </row>
    <row r="5330" spans="12:17">
      <c r="L5330" s="22"/>
      <c r="O5330" s="22"/>
      <c r="P5330" s="22"/>
      <c r="Q5330" s="22"/>
    </row>
    <row r="5331" spans="12:17">
      <c r="L5331" s="22"/>
      <c r="O5331" s="22"/>
      <c r="P5331" s="22"/>
      <c r="Q5331" s="22"/>
    </row>
    <row r="5332" spans="12:17">
      <c r="L5332" s="22"/>
      <c r="O5332" s="22"/>
      <c r="P5332" s="22"/>
      <c r="Q5332" s="22"/>
    </row>
    <row r="5333" spans="12:17">
      <c r="L5333" s="22"/>
      <c r="O5333" s="22"/>
      <c r="P5333" s="22"/>
      <c r="Q5333" s="22"/>
    </row>
    <row r="5334" spans="12:17">
      <c r="L5334" s="22"/>
      <c r="O5334" s="22"/>
      <c r="P5334" s="22"/>
      <c r="Q5334" s="22"/>
    </row>
    <row r="5335" spans="12:17">
      <c r="L5335" s="22"/>
      <c r="O5335" s="22"/>
      <c r="P5335" s="22"/>
      <c r="Q5335" s="22"/>
    </row>
    <row r="5336" spans="12:17">
      <c r="L5336" s="22"/>
      <c r="O5336" s="22"/>
      <c r="P5336" s="22"/>
      <c r="Q5336" s="22"/>
    </row>
    <row r="5337" spans="12:17">
      <c r="L5337" s="22"/>
      <c r="O5337" s="22"/>
      <c r="P5337" s="22"/>
      <c r="Q5337" s="22"/>
    </row>
    <row r="5338" spans="12:17">
      <c r="L5338" s="22"/>
      <c r="O5338" s="22"/>
      <c r="P5338" s="22"/>
      <c r="Q5338" s="22"/>
    </row>
    <row r="5339" spans="12:17">
      <c r="L5339" s="22"/>
      <c r="O5339" s="22"/>
      <c r="P5339" s="22"/>
      <c r="Q5339" s="22"/>
    </row>
    <row r="5340" spans="12:17">
      <c r="L5340" s="22"/>
      <c r="O5340" s="22"/>
      <c r="P5340" s="22"/>
      <c r="Q5340" s="22"/>
    </row>
    <row r="5341" spans="12:17">
      <c r="L5341" s="22"/>
      <c r="O5341" s="22"/>
      <c r="P5341" s="22"/>
      <c r="Q5341" s="22"/>
    </row>
    <row r="5342" spans="12:17">
      <c r="L5342" s="22"/>
      <c r="O5342" s="22"/>
      <c r="P5342" s="22"/>
      <c r="Q5342" s="22"/>
    </row>
    <row r="5343" spans="12:17">
      <c r="L5343" s="22"/>
      <c r="O5343" s="22"/>
      <c r="P5343" s="22"/>
      <c r="Q5343" s="22"/>
    </row>
    <row r="5344" spans="12:17">
      <c r="L5344" s="22"/>
      <c r="O5344" s="22"/>
      <c r="P5344" s="22"/>
      <c r="Q5344" s="22"/>
    </row>
    <row r="5345" spans="12:17">
      <c r="L5345" s="22"/>
      <c r="O5345" s="22"/>
      <c r="P5345" s="22"/>
      <c r="Q5345" s="22"/>
    </row>
    <row r="5346" spans="12:17">
      <c r="L5346" s="22"/>
      <c r="O5346" s="22"/>
      <c r="P5346" s="22"/>
      <c r="Q5346" s="22"/>
    </row>
    <row r="5347" spans="12:17">
      <c r="L5347" s="22"/>
      <c r="O5347" s="22"/>
      <c r="P5347" s="22"/>
      <c r="Q5347" s="22"/>
    </row>
    <row r="5348" spans="12:17">
      <c r="L5348" s="22"/>
      <c r="O5348" s="22"/>
      <c r="P5348" s="22"/>
      <c r="Q5348" s="22"/>
    </row>
    <row r="5349" spans="12:17">
      <c r="L5349" s="22"/>
      <c r="O5349" s="22"/>
      <c r="P5349" s="22"/>
      <c r="Q5349" s="22"/>
    </row>
    <row r="5350" spans="12:17">
      <c r="L5350" s="22"/>
      <c r="O5350" s="22"/>
      <c r="P5350" s="22"/>
      <c r="Q5350" s="22"/>
    </row>
    <row r="5351" spans="12:17">
      <c r="L5351" s="22"/>
      <c r="O5351" s="22"/>
      <c r="P5351" s="22"/>
      <c r="Q5351" s="22"/>
    </row>
    <row r="5352" spans="12:17">
      <c r="L5352" s="22"/>
      <c r="O5352" s="22"/>
      <c r="P5352" s="22"/>
      <c r="Q5352" s="22"/>
    </row>
    <row r="5353" spans="12:17">
      <c r="L5353" s="22"/>
      <c r="O5353" s="22"/>
      <c r="P5353" s="22"/>
      <c r="Q5353" s="22"/>
    </row>
    <row r="5354" spans="12:17">
      <c r="L5354" s="22"/>
      <c r="O5354" s="22"/>
      <c r="P5354" s="22"/>
      <c r="Q5354" s="22"/>
    </row>
    <row r="5355" spans="12:17">
      <c r="L5355" s="22"/>
      <c r="O5355" s="22"/>
      <c r="P5355" s="22"/>
      <c r="Q5355" s="22"/>
    </row>
    <row r="5356" spans="12:17">
      <c r="L5356" s="22"/>
      <c r="O5356" s="22"/>
      <c r="P5356" s="22"/>
      <c r="Q5356" s="22"/>
    </row>
    <row r="5357" spans="12:17">
      <c r="L5357" s="22"/>
      <c r="O5357" s="22"/>
      <c r="P5357" s="22"/>
      <c r="Q5357" s="22"/>
    </row>
    <row r="5358" spans="12:17">
      <c r="L5358" s="22"/>
      <c r="O5358" s="22"/>
      <c r="P5358" s="22"/>
      <c r="Q5358" s="22"/>
    </row>
    <row r="5359" spans="12:17">
      <c r="L5359" s="22"/>
      <c r="O5359" s="22"/>
      <c r="P5359" s="22"/>
      <c r="Q5359" s="22"/>
    </row>
    <row r="5360" spans="12:17">
      <c r="L5360" s="22"/>
      <c r="O5360" s="22"/>
      <c r="P5360" s="22"/>
      <c r="Q5360" s="22"/>
    </row>
    <row r="5361" spans="12:17">
      <c r="L5361" s="22"/>
      <c r="O5361" s="22"/>
      <c r="P5361" s="22"/>
      <c r="Q5361" s="22"/>
    </row>
    <row r="5362" spans="12:17">
      <c r="L5362" s="22"/>
      <c r="O5362" s="22"/>
      <c r="P5362" s="22"/>
      <c r="Q5362" s="22"/>
    </row>
    <row r="5363" spans="12:17">
      <c r="L5363" s="22"/>
      <c r="O5363" s="22"/>
      <c r="P5363" s="22"/>
      <c r="Q5363" s="22"/>
    </row>
    <row r="5364" spans="12:17">
      <c r="L5364" s="22"/>
      <c r="O5364" s="22"/>
      <c r="P5364" s="22"/>
      <c r="Q5364" s="22"/>
    </row>
    <row r="5365" spans="12:17">
      <c r="L5365" s="22"/>
      <c r="O5365" s="22"/>
      <c r="P5365" s="22"/>
      <c r="Q5365" s="22"/>
    </row>
    <row r="5366" spans="12:17">
      <c r="L5366" s="22"/>
      <c r="O5366" s="22"/>
      <c r="P5366" s="22"/>
      <c r="Q5366" s="22"/>
    </row>
    <row r="5367" spans="12:17">
      <c r="L5367" s="22"/>
      <c r="O5367" s="22"/>
      <c r="P5367" s="22"/>
      <c r="Q5367" s="22"/>
    </row>
    <row r="5368" spans="12:17">
      <c r="L5368" s="22"/>
      <c r="O5368" s="22"/>
      <c r="P5368" s="22"/>
      <c r="Q5368" s="22"/>
    </row>
    <row r="5369" spans="12:17">
      <c r="L5369" s="22"/>
      <c r="O5369" s="22"/>
      <c r="P5369" s="22"/>
      <c r="Q5369" s="22"/>
    </row>
    <row r="5370" spans="12:17">
      <c r="L5370" s="22"/>
      <c r="O5370" s="22"/>
      <c r="P5370" s="22"/>
      <c r="Q5370" s="22"/>
    </row>
    <row r="5371" spans="12:17">
      <c r="L5371" s="22"/>
      <c r="O5371" s="22"/>
      <c r="P5371" s="22"/>
      <c r="Q5371" s="22"/>
    </row>
    <row r="5372" spans="12:17">
      <c r="L5372" s="22"/>
      <c r="O5372" s="22"/>
      <c r="P5372" s="22"/>
      <c r="Q5372" s="22"/>
    </row>
    <row r="5373" spans="12:17">
      <c r="L5373" s="22"/>
      <c r="O5373" s="22"/>
      <c r="P5373" s="22"/>
      <c r="Q5373" s="22"/>
    </row>
    <row r="5374" spans="12:17">
      <c r="L5374" s="22"/>
      <c r="O5374" s="22"/>
      <c r="P5374" s="22"/>
      <c r="Q5374" s="22"/>
    </row>
    <row r="5375" spans="12:17">
      <c r="L5375" s="22"/>
      <c r="O5375" s="22"/>
      <c r="P5375" s="22"/>
      <c r="Q5375" s="22"/>
    </row>
    <row r="5376" spans="12:17">
      <c r="L5376" s="22"/>
      <c r="O5376" s="22"/>
      <c r="P5376" s="22"/>
      <c r="Q5376" s="22"/>
    </row>
    <row r="5377" spans="12:17">
      <c r="L5377" s="22"/>
      <c r="O5377" s="22"/>
      <c r="P5377" s="22"/>
      <c r="Q5377" s="22"/>
    </row>
    <row r="5378" spans="12:17">
      <c r="L5378" s="22"/>
      <c r="O5378" s="22"/>
      <c r="P5378" s="22"/>
      <c r="Q5378" s="22"/>
    </row>
    <row r="5379" spans="12:17">
      <c r="L5379" s="22"/>
      <c r="O5379" s="22"/>
      <c r="P5379" s="22"/>
      <c r="Q5379" s="22"/>
    </row>
    <row r="5380" spans="12:17">
      <c r="L5380" s="22"/>
      <c r="O5380" s="22"/>
      <c r="P5380" s="22"/>
      <c r="Q5380" s="22"/>
    </row>
    <row r="5381" spans="12:17">
      <c r="L5381" s="22"/>
      <c r="O5381" s="22"/>
      <c r="P5381" s="22"/>
      <c r="Q5381" s="22"/>
    </row>
    <row r="5382" spans="12:17">
      <c r="L5382" s="22"/>
      <c r="O5382" s="22"/>
      <c r="P5382" s="22"/>
      <c r="Q5382" s="22"/>
    </row>
    <row r="5383" spans="12:17">
      <c r="L5383" s="22"/>
      <c r="O5383" s="22"/>
      <c r="P5383" s="22"/>
      <c r="Q5383" s="22"/>
    </row>
    <row r="5384" spans="12:17">
      <c r="L5384" s="22"/>
      <c r="O5384" s="22"/>
      <c r="P5384" s="22"/>
      <c r="Q5384" s="22"/>
    </row>
    <row r="5385" spans="12:17">
      <c r="L5385" s="22"/>
      <c r="O5385" s="22"/>
      <c r="P5385" s="22"/>
      <c r="Q5385" s="22"/>
    </row>
    <row r="5386" spans="12:17">
      <c r="L5386" s="22"/>
      <c r="O5386" s="22"/>
      <c r="P5386" s="22"/>
      <c r="Q5386" s="22"/>
    </row>
    <row r="5387" spans="12:17">
      <c r="L5387" s="22"/>
      <c r="O5387" s="22"/>
      <c r="P5387" s="22"/>
      <c r="Q5387" s="22"/>
    </row>
    <row r="5388" spans="12:17">
      <c r="L5388" s="22"/>
      <c r="O5388" s="22"/>
      <c r="P5388" s="22"/>
      <c r="Q5388" s="22"/>
    </row>
    <row r="5389" spans="12:17">
      <c r="L5389" s="22"/>
      <c r="O5389" s="22"/>
      <c r="P5389" s="22"/>
      <c r="Q5389" s="22"/>
    </row>
    <row r="5390" spans="12:17">
      <c r="L5390" s="22"/>
      <c r="O5390" s="22"/>
      <c r="P5390" s="22"/>
      <c r="Q5390" s="22"/>
    </row>
    <row r="5391" spans="12:17">
      <c r="L5391" s="22"/>
      <c r="O5391" s="22"/>
      <c r="P5391" s="22"/>
      <c r="Q5391" s="22"/>
    </row>
    <row r="5392" spans="12:17">
      <c r="L5392" s="22"/>
      <c r="O5392" s="22"/>
      <c r="P5392" s="22"/>
      <c r="Q5392" s="22"/>
    </row>
    <row r="5393" spans="12:17">
      <c r="L5393" s="22"/>
      <c r="O5393" s="22"/>
      <c r="P5393" s="22"/>
      <c r="Q5393" s="22"/>
    </row>
    <row r="5394" spans="12:17">
      <c r="L5394" s="22"/>
      <c r="O5394" s="22"/>
      <c r="P5394" s="22"/>
      <c r="Q5394" s="22"/>
    </row>
    <row r="5395" spans="12:17">
      <c r="L5395" s="22"/>
      <c r="O5395" s="22"/>
      <c r="P5395" s="22"/>
      <c r="Q5395" s="22"/>
    </row>
    <row r="5396" spans="12:17">
      <c r="L5396" s="22"/>
      <c r="O5396" s="22"/>
      <c r="P5396" s="22"/>
      <c r="Q5396" s="22"/>
    </row>
    <row r="5397" spans="12:17">
      <c r="L5397" s="22"/>
      <c r="O5397" s="22"/>
      <c r="P5397" s="22"/>
      <c r="Q5397" s="22"/>
    </row>
    <row r="5398" spans="12:17">
      <c r="L5398" s="22"/>
      <c r="O5398" s="22"/>
      <c r="P5398" s="22"/>
      <c r="Q5398" s="22"/>
    </row>
    <row r="5399" spans="12:17">
      <c r="L5399" s="22"/>
      <c r="O5399" s="22"/>
      <c r="P5399" s="22"/>
      <c r="Q5399" s="22"/>
    </row>
    <row r="5400" spans="12:17">
      <c r="L5400" s="22"/>
      <c r="O5400" s="22"/>
      <c r="P5400" s="22"/>
      <c r="Q5400" s="22"/>
    </row>
    <row r="5401" spans="12:17">
      <c r="L5401" s="22"/>
      <c r="O5401" s="22"/>
      <c r="P5401" s="22"/>
      <c r="Q5401" s="22"/>
    </row>
    <row r="5402" spans="12:17">
      <c r="L5402" s="22"/>
      <c r="O5402" s="22"/>
      <c r="P5402" s="22"/>
      <c r="Q5402" s="22"/>
    </row>
    <row r="5403" spans="12:17">
      <c r="L5403" s="22"/>
      <c r="O5403" s="22"/>
      <c r="P5403" s="22"/>
      <c r="Q5403" s="22"/>
    </row>
    <row r="5404" spans="12:17">
      <c r="L5404" s="22"/>
      <c r="O5404" s="22"/>
      <c r="P5404" s="22"/>
      <c r="Q5404" s="22"/>
    </row>
    <row r="5405" spans="12:17">
      <c r="L5405" s="22"/>
      <c r="O5405" s="22"/>
      <c r="P5405" s="22"/>
      <c r="Q5405" s="22"/>
    </row>
    <row r="5406" spans="12:17">
      <c r="L5406" s="22"/>
      <c r="O5406" s="22"/>
      <c r="P5406" s="22"/>
      <c r="Q5406" s="22"/>
    </row>
    <row r="5407" spans="12:17">
      <c r="L5407" s="22"/>
      <c r="O5407" s="22"/>
      <c r="P5407" s="22"/>
      <c r="Q5407" s="22"/>
    </row>
    <row r="5408" spans="12:17">
      <c r="L5408" s="22"/>
      <c r="O5408" s="22"/>
      <c r="P5408" s="22"/>
      <c r="Q5408" s="22"/>
    </row>
    <row r="5409" spans="12:17">
      <c r="L5409" s="22"/>
      <c r="O5409" s="22"/>
      <c r="P5409" s="22"/>
      <c r="Q5409" s="22"/>
    </row>
    <row r="5410" spans="12:17">
      <c r="L5410" s="22"/>
      <c r="O5410" s="22"/>
      <c r="P5410" s="22"/>
      <c r="Q5410" s="22"/>
    </row>
    <row r="5411" spans="12:17">
      <c r="L5411" s="22"/>
      <c r="O5411" s="22"/>
      <c r="P5411" s="22"/>
      <c r="Q5411" s="22"/>
    </row>
    <row r="5412" spans="12:17">
      <c r="L5412" s="22"/>
      <c r="O5412" s="22"/>
      <c r="P5412" s="22"/>
      <c r="Q5412" s="22"/>
    </row>
    <row r="5413" spans="12:17">
      <c r="L5413" s="22"/>
      <c r="O5413" s="22"/>
      <c r="P5413" s="22"/>
      <c r="Q5413" s="22"/>
    </row>
    <row r="5414" spans="12:17">
      <c r="L5414" s="22"/>
      <c r="O5414" s="22"/>
      <c r="P5414" s="22"/>
      <c r="Q5414" s="22"/>
    </row>
    <row r="5415" spans="12:17">
      <c r="L5415" s="22"/>
      <c r="O5415" s="22"/>
      <c r="P5415" s="22"/>
      <c r="Q5415" s="22"/>
    </row>
    <row r="5416" spans="12:17">
      <c r="L5416" s="22"/>
      <c r="O5416" s="22"/>
      <c r="P5416" s="22"/>
      <c r="Q5416" s="22"/>
    </row>
    <row r="5417" spans="12:17">
      <c r="L5417" s="22"/>
      <c r="O5417" s="22"/>
      <c r="P5417" s="22"/>
      <c r="Q5417" s="22"/>
    </row>
    <row r="5418" spans="12:17">
      <c r="L5418" s="22"/>
      <c r="O5418" s="22"/>
      <c r="P5418" s="22"/>
      <c r="Q5418" s="22"/>
    </row>
    <row r="5419" spans="12:17">
      <c r="L5419" s="22"/>
      <c r="O5419" s="22"/>
      <c r="P5419" s="22"/>
      <c r="Q5419" s="22"/>
    </row>
    <row r="5420" spans="12:17">
      <c r="L5420" s="22"/>
      <c r="O5420" s="22"/>
      <c r="P5420" s="22"/>
      <c r="Q5420" s="22"/>
    </row>
    <row r="5421" spans="12:17">
      <c r="L5421" s="22"/>
      <c r="O5421" s="22"/>
      <c r="P5421" s="22"/>
      <c r="Q5421" s="22"/>
    </row>
    <row r="5422" spans="12:17">
      <c r="L5422" s="22"/>
      <c r="O5422" s="22"/>
      <c r="P5422" s="22"/>
      <c r="Q5422" s="22"/>
    </row>
    <row r="5423" spans="12:17">
      <c r="L5423" s="22"/>
      <c r="O5423" s="22"/>
      <c r="P5423" s="22"/>
      <c r="Q5423" s="22"/>
    </row>
    <row r="5424" spans="12:17">
      <c r="L5424" s="22"/>
      <c r="O5424" s="22"/>
      <c r="P5424" s="22"/>
      <c r="Q5424" s="22"/>
    </row>
    <row r="5425" spans="12:17">
      <c r="L5425" s="22"/>
      <c r="O5425" s="22"/>
      <c r="P5425" s="22"/>
      <c r="Q5425" s="22"/>
    </row>
    <row r="5426" spans="12:17">
      <c r="L5426" s="22"/>
      <c r="O5426" s="22"/>
      <c r="P5426" s="22"/>
      <c r="Q5426" s="22"/>
    </row>
    <row r="5427" spans="12:17">
      <c r="L5427" s="22"/>
      <c r="O5427" s="22"/>
      <c r="P5427" s="22"/>
      <c r="Q5427" s="22"/>
    </row>
    <row r="5428" spans="12:17">
      <c r="L5428" s="22"/>
      <c r="O5428" s="22"/>
      <c r="P5428" s="22"/>
      <c r="Q5428" s="22"/>
    </row>
    <row r="5429" spans="12:17">
      <c r="L5429" s="22"/>
      <c r="O5429" s="22"/>
      <c r="P5429" s="22"/>
      <c r="Q5429" s="22"/>
    </row>
    <row r="5430" spans="12:17">
      <c r="L5430" s="22"/>
      <c r="O5430" s="22"/>
      <c r="P5430" s="22"/>
      <c r="Q5430" s="22"/>
    </row>
    <row r="5431" spans="12:17">
      <c r="L5431" s="22"/>
      <c r="O5431" s="22"/>
      <c r="P5431" s="22"/>
      <c r="Q5431" s="22"/>
    </row>
    <row r="5432" spans="12:17">
      <c r="L5432" s="22"/>
      <c r="O5432" s="22"/>
      <c r="P5432" s="22"/>
      <c r="Q5432" s="22"/>
    </row>
    <row r="5433" spans="12:17">
      <c r="L5433" s="22"/>
      <c r="O5433" s="22"/>
      <c r="P5433" s="22"/>
      <c r="Q5433" s="22"/>
    </row>
    <row r="5434" spans="12:17">
      <c r="L5434" s="22"/>
      <c r="O5434" s="22"/>
      <c r="P5434" s="22"/>
      <c r="Q5434" s="22"/>
    </row>
    <row r="5435" spans="12:17">
      <c r="L5435" s="22"/>
      <c r="O5435" s="22"/>
      <c r="P5435" s="22"/>
      <c r="Q5435" s="22"/>
    </row>
    <row r="5436" spans="12:17">
      <c r="L5436" s="22"/>
      <c r="O5436" s="22"/>
      <c r="P5436" s="22"/>
      <c r="Q5436" s="22"/>
    </row>
    <row r="5437" spans="12:17">
      <c r="L5437" s="22"/>
      <c r="O5437" s="22"/>
      <c r="P5437" s="22"/>
      <c r="Q5437" s="22"/>
    </row>
    <row r="5438" spans="12:17">
      <c r="L5438" s="22"/>
      <c r="O5438" s="22"/>
      <c r="P5438" s="22"/>
      <c r="Q5438" s="22"/>
    </row>
    <row r="5439" spans="12:17">
      <c r="L5439" s="22"/>
      <c r="O5439" s="22"/>
      <c r="P5439" s="22"/>
      <c r="Q5439" s="22"/>
    </row>
    <row r="5440" spans="12:17">
      <c r="L5440" s="22"/>
      <c r="O5440" s="22"/>
      <c r="P5440" s="22"/>
      <c r="Q5440" s="22"/>
    </row>
    <row r="5441" spans="12:17">
      <c r="L5441" s="22"/>
      <c r="O5441" s="22"/>
      <c r="P5441" s="22"/>
      <c r="Q5441" s="22"/>
    </row>
    <row r="5442" spans="12:17">
      <c r="L5442" s="22"/>
      <c r="O5442" s="22"/>
      <c r="P5442" s="22"/>
      <c r="Q5442" s="22"/>
    </row>
    <row r="5443" spans="12:17">
      <c r="L5443" s="22"/>
      <c r="O5443" s="22"/>
      <c r="P5443" s="22"/>
      <c r="Q5443" s="22"/>
    </row>
    <row r="5444" spans="12:17">
      <c r="L5444" s="22"/>
      <c r="O5444" s="22"/>
      <c r="P5444" s="22"/>
      <c r="Q5444" s="22"/>
    </row>
    <row r="5445" spans="12:17">
      <c r="L5445" s="22"/>
      <c r="O5445" s="22"/>
      <c r="P5445" s="22"/>
      <c r="Q5445" s="22"/>
    </row>
    <row r="5446" spans="12:17">
      <c r="L5446" s="22"/>
      <c r="O5446" s="22"/>
      <c r="P5446" s="22"/>
      <c r="Q5446" s="22"/>
    </row>
    <row r="5447" spans="12:17">
      <c r="L5447" s="22"/>
      <c r="O5447" s="22"/>
      <c r="P5447" s="22"/>
      <c r="Q5447" s="22"/>
    </row>
    <row r="5448" spans="12:17">
      <c r="L5448" s="22"/>
      <c r="O5448" s="22"/>
      <c r="P5448" s="22"/>
      <c r="Q5448" s="22"/>
    </row>
    <row r="5449" spans="12:17">
      <c r="L5449" s="22"/>
      <c r="O5449" s="22"/>
      <c r="P5449" s="22"/>
      <c r="Q5449" s="22"/>
    </row>
    <row r="5450" spans="12:17">
      <c r="L5450" s="22"/>
      <c r="O5450" s="22"/>
      <c r="P5450" s="22"/>
      <c r="Q5450" s="22"/>
    </row>
    <row r="5451" spans="12:17">
      <c r="L5451" s="22"/>
      <c r="O5451" s="22"/>
      <c r="P5451" s="22"/>
      <c r="Q5451" s="22"/>
    </row>
    <row r="5452" spans="12:17">
      <c r="L5452" s="22"/>
      <c r="O5452" s="22"/>
      <c r="P5452" s="22"/>
      <c r="Q5452" s="22"/>
    </row>
    <row r="5453" spans="12:17">
      <c r="L5453" s="22"/>
      <c r="O5453" s="22"/>
      <c r="P5453" s="22"/>
      <c r="Q5453" s="22"/>
    </row>
    <row r="5454" spans="12:17">
      <c r="L5454" s="22"/>
      <c r="O5454" s="22"/>
      <c r="P5454" s="22"/>
      <c r="Q5454" s="22"/>
    </row>
    <row r="5455" spans="12:17">
      <c r="L5455" s="22"/>
      <c r="O5455" s="22"/>
      <c r="P5455" s="22"/>
      <c r="Q5455" s="22"/>
    </row>
    <row r="5456" spans="12:17">
      <c r="L5456" s="22"/>
      <c r="O5456" s="22"/>
      <c r="P5456" s="22"/>
      <c r="Q5456" s="22"/>
    </row>
    <row r="5457" spans="12:17">
      <c r="L5457" s="22"/>
      <c r="O5457" s="22"/>
      <c r="P5457" s="22"/>
      <c r="Q5457" s="22"/>
    </row>
    <row r="5458" spans="12:17">
      <c r="L5458" s="22"/>
      <c r="O5458" s="22"/>
      <c r="P5458" s="22"/>
      <c r="Q5458" s="22"/>
    </row>
    <row r="5459" spans="12:17">
      <c r="L5459" s="22"/>
      <c r="O5459" s="22"/>
      <c r="P5459" s="22"/>
      <c r="Q5459" s="22"/>
    </row>
    <row r="5460" spans="12:17">
      <c r="L5460" s="22"/>
      <c r="O5460" s="22"/>
      <c r="P5460" s="22"/>
      <c r="Q5460" s="22"/>
    </row>
    <row r="5461" spans="12:17">
      <c r="L5461" s="22"/>
      <c r="O5461" s="22"/>
      <c r="P5461" s="22"/>
      <c r="Q5461" s="22"/>
    </row>
    <row r="5462" spans="12:17">
      <c r="L5462" s="22"/>
      <c r="O5462" s="22"/>
      <c r="P5462" s="22"/>
      <c r="Q5462" s="22"/>
    </row>
    <row r="5463" spans="12:17">
      <c r="L5463" s="22"/>
      <c r="O5463" s="22"/>
      <c r="P5463" s="22"/>
      <c r="Q5463" s="22"/>
    </row>
    <row r="5464" spans="12:17">
      <c r="L5464" s="22"/>
      <c r="O5464" s="22"/>
      <c r="P5464" s="22"/>
      <c r="Q5464" s="22"/>
    </row>
    <row r="5465" spans="12:17">
      <c r="L5465" s="22"/>
      <c r="O5465" s="22"/>
      <c r="P5465" s="22"/>
      <c r="Q5465" s="22"/>
    </row>
    <row r="5466" spans="12:17">
      <c r="L5466" s="22"/>
      <c r="O5466" s="22"/>
      <c r="P5466" s="22"/>
      <c r="Q5466" s="22"/>
    </row>
    <row r="5467" spans="12:17">
      <c r="L5467" s="22"/>
      <c r="O5467" s="22"/>
      <c r="P5467" s="22"/>
      <c r="Q5467" s="22"/>
    </row>
    <row r="5468" spans="12:17">
      <c r="L5468" s="22"/>
      <c r="O5468" s="22"/>
      <c r="P5468" s="22"/>
      <c r="Q5468" s="22"/>
    </row>
    <row r="5469" spans="12:17">
      <c r="L5469" s="22"/>
      <c r="O5469" s="22"/>
      <c r="P5469" s="22"/>
      <c r="Q5469" s="22"/>
    </row>
    <row r="5470" spans="12:17">
      <c r="L5470" s="22"/>
      <c r="O5470" s="22"/>
      <c r="P5470" s="22"/>
      <c r="Q5470" s="22"/>
    </row>
    <row r="5471" spans="12:17">
      <c r="L5471" s="22"/>
      <c r="O5471" s="22"/>
      <c r="P5471" s="22"/>
      <c r="Q5471" s="22"/>
    </row>
    <row r="5472" spans="12:17">
      <c r="L5472" s="22"/>
      <c r="O5472" s="22"/>
      <c r="P5472" s="22"/>
      <c r="Q5472" s="22"/>
    </row>
    <row r="5473" spans="12:17">
      <c r="L5473" s="22"/>
      <c r="O5473" s="22"/>
      <c r="P5473" s="22"/>
      <c r="Q5473" s="22"/>
    </row>
    <row r="5474" spans="12:17">
      <c r="L5474" s="22"/>
      <c r="O5474" s="22"/>
      <c r="P5474" s="22"/>
      <c r="Q5474" s="22"/>
    </row>
    <row r="5475" spans="12:17">
      <c r="L5475" s="22"/>
      <c r="O5475" s="22"/>
      <c r="P5475" s="22"/>
      <c r="Q5475" s="22"/>
    </row>
    <row r="5476" spans="12:17">
      <c r="L5476" s="22"/>
      <c r="O5476" s="22"/>
      <c r="P5476" s="22"/>
      <c r="Q5476" s="22"/>
    </row>
    <row r="5477" spans="12:17">
      <c r="L5477" s="22"/>
      <c r="O5477" s="22"/>
      <c r="P5477" s="22"/>
      <c r="Q5477" s="22"/>
    </row>
    <row r="5478" spans="12:17">
      <c r="L5478" s="22"/>
      <c r="O5478" s="22"/>
      <c r="P5478" s="22"/>
      <c r="Q5478" s="22"/>
    </row>
    <row r="5479" spans="12:17">
      <c r="L5479" s="22"/>
      <c r="O5479" s="22"/>
      <c r="P5479" s="22"/>
      <c r="Q5479" s="22"/>
    </row>
    <row r="5480" spans="12:17">
      <c r="L5480" s="22"/>
      <c r="O5480" s="22"/>
      <c r="P5480" s="22"/>
      <c r="Q5480" s="22"/>
    </row>
    <row r="5481" spans="12:17">
      <c r="L5481" s="22"/>
      <c r="O5481" s="22"/>
      <c r="P5481" s="22"/>
      <c r="Q5481" s="22"/>
    </row>
    <row r="5482" spans="12:17">
      <c r="L5482" s="22"/>
      <c r="O5482" s="22"/>
      <c r="P5482" s="22"/>
      <c r="Q5482" s="22"/>
    </row>
    <row r="5483" spans="12:17">
      <c r="L5483" s="22"/>
      <c r="O5483" s="22"/>
      <c r="P5483" s="22"/>
      <c r="Q5483" s="22"/>
    </row>
    <row r="5484" spans="12:17">
      <c r="L5484" s="22"/>
      <c r="O5484" s="22"/>
      <c r="P5484" s="22"/>
      <c r="Q5484" s="22"/>
    </row>
    <row r="5485" spans="12:17">
      <c r="L5485" s="22"/>
      <c r="O5485" s="22"/>
      <c r="P5485" s="22"/>
      <c r="Q5485" s="22"/>
    </row>
    <row r="5486" spans="12:17">
      <c r="L5486" s="22"/>
      <c r="O5486" s="22"/>
      <c r="P5486" s="22"/>
      <c r="Q5486" s="22"/>
    </row>
    <row r="5487" spans="12:17">
      <c r="L5487" s="22"/>
      <c r="O5487" s="22"/>
      <c r="P5487" s="22"/>
      <c r="Q5487" s="22"/>
    </row>
    <row r="5488" spans="12:17">
      <c r="L5488" s="22"/>
      <c r="O5488" s="22"/>
      <c r="P5488" s="22"/>
      <c r="Q5488" s="22"/>
    </row>
    <row r="5489" spans="12:17">
      <c r="L5489" s="22"/>
      <c r="O5489" s="22"/>
      <c r="P5489" s="22"/>
      <c r="Q5489" s="22"/>
    </row>
    <row r="5490" spans="12:17">
      <c r="L5490" s="22"/>
      <c r="O5490" s="22"/>
      <c r="P5490" s="22"/>
      <c r="Q5490" s="22"/>
    </row>
    <row r="5491" spans="12:17">
      <c r="L5491" s="22"/>
      <c r="O5491" s="22"/>
      <c r="P5491" s="22"/>
      <c r="Q5491" s="22"/>
    </row>
    <row r="5492" spans="12:17">
      <c r="L5492" s="22"/>
      <c r="O5492" s="22"/>
      <c r="P5492" s="22"/>
      <c r="Q5492" s="22"/>
    </row>
    <row r="5493" spans="12:17">
      <c r="L5493" s="22"/>
      <c r="O5493" s="22"/>
      <c r="P5493" s="22"/>
      <c r="Q5493" s="22"/>
    </row>
    <row r="5494" spans="12:17">
      <c r="L5494" s="22"/>
      <c r="O5494" s="22"/>
      <c r="P5494" s="22"/>
      <c r="Q5494" s="22"/>
    </row>
    <row r="5495" spans="12:17">
      <c r="L5495" s="22"/>
      <c r="O5495" s="22"/>
      <c r="P5495" s="22"/>
      <c r="Q5495" s="22"/>
    </row>
    <row r="5496" spans="12:17">
      <c r="L5496" s="22"/>
      <c r="O5496" s="22"/>
      <c r="P5496" s="22"/>
      <c r="Q5496" s="22"/>
    </row>
    <row r="5497" spans="12:17">
      <c r="L5497" s="22"/>
      <c r="O5497" s="22"/>
      <c r="P5497" s="22"/>
      <c r="Q5497" s="22"/>
    </row>
    <row r="5498" spans="12:17">
      <c r="L5498" s="22"/>
      <c r="O5498" s="22"/>
      <c r="P5498" s="22"/>
      <c r="Q5498" s="22"/>
    </row>
    <row r="5499" spans="12:17">
      <c r="L5499" s="22"/>
      <c r="O5499" s="22"/>
      <c r="P5499" s="22"/>
      <c r="Q5499" s="22"/>
    </row>
    <row r="5500" spans="12:17">
      <c r="L5500" s="22"/>
      <c r="O5500" s="22"/>
      <c r="P5500" s="22"/>
      <c r="Q5500" s="22"/>
    </row>
    <row r="5501" spans="12:17">
      <c r="L5501" s="22"/>
      <c r="O5501" s="22"/>
      <c r="P5501" s="22"/>
      <c r="Q5501" s="22"/>
    </row>
    <row r="5502" spans="12:17">
      <c r="L5502" s="22"/>
      <c r="O5502" s="22"/>
      <c r="P5502" s="22"/>
      <c r="Q5502" s="22"/>
    </row>
    <row r="5503" spans="12:17">
      <c r="L5503" s="22"/>
      <c r="O5503" s="22"/>
      <c r="P5503" s="22"/>
      <c r="Q5503" s="22"/>
    </row>
    <row r="5504" spans="12:17">
      <c r="L5504" s="22"/>
      <c r="O5504" s="22"/>
      <c r="P5504" s="22"/>
      <c r="Q5504" s="22"/>
    </row>
    <row r="5505" spans="12:17">
      <c r="L5505" s="22"/>
      <c r="O5505" s="22"/>
      <c r="P5505" s="22"/>
      <c r="Q5505" s="22"/>
    </row>
    <row r="5506" spans="12:17">
      <c r="L5506" s="22"/>
      <c r="O5506" s="22"/>
      <c r="P5506" s="22"/>
      <c r="Q5506" s="22"/>
    </row>
    <row r="5507" spans="12:17">
      <c r="L5507" s="22"/>
      <c r="O5507" s="22"/>
      <c r="P5507" s="22"/>
      <c r="Q5507" s="22"/>
    </row>
    <row r="5508" spans="12:17">
      <c r="L5508" s="22"/>
      <c r="O5508" s="22"/>
      <c r="P5508" s="22"/>
      <c r="Q5508" s="22"/>
    </row>
    <row r="5509" spans="12:17">
      <c r="L5509" s="22"/>
      <c r="O5509" s="22"/>
      <c r="P5509" s="22"/>
      <c r="Q5509" s="22"/>
    </row>
    <row r="5510" spans="12:17">
      <c r="L5510" s="22"/>
      <c r="O5510" s="22"/>
      <c r="P5510" s="22"/>
      <c r="Q5510" s="22"/>
    </row>
    <row r="5511" spans="12:17">
      <c r="L5511" s="22"/>
      <c r="O5511" s="22"/>
      <c r="P5511" s="22"/>
      <c r="Q5511" s="22"/>
    </row>
    <row r="5512" spans="12:17">
      <c r="L5512" s="22"/>
      <c r="O5512" s="22"/>
      <c r="P5512" s="22"/>
      <c r="Q5512" s="22"/>
    </row>
    <row r="5513" spans="12:17">
      <c r="L5513" s="22"/>
      <c r="O5513" s="22"/>
      <c r="P5513" s="22"/>
      <c r="Q5513" s="22"/>
    </row>
    <row r="5514" spans="12:17">
      <c r="L5514" s="22"/>
      <c r="O5514" s="22"/>
      <c r="P5514" s="22"/>
      <c r="Q5514" s="22"/>
    </row>
    <row r="5515" spans="12:17">
      <c r="L5515" s="22"/>
      <c r="O5515" s="22"/>
      <c r="P5515" s="22"/>
      <c r="Q5515" s="22"/>
    </row>
    <row r="5516" spans="12:17">
      <c r="L5516" s="22"/>
      <c r="O5516" s="22"/>
      <c r="P5516" s="22"/>
      <c r="Q5516" s="22"/>
    </row>
    <row r="5517" spans="12:17">
      <c r="L5517" s="22"/>
      <c r="O5517" s="22"/>
      <c r="P5517" s="22"/>
      <c r="Q5517" s="22"/>
    </row>
    <row r="5518" spans="12:17">
      <c r="L5518" s="22"/>
      <c r="O5518" s="22"/>
      <c r="P5518" s="22"/>
      <c r="Q5518" s="22"/>
    </row>
    <row r="5519" spans="12:17">
      <c r="L5519" s="22"/>
      <c r="O5519" s="22"/>
      <c r="P5519" s="22"/>
      <c r="Q5519" s="22"/>
    </row>
    <row r="5520" spans="12:17">
      <c r="L5520" s="22"/>
      <c r="O5520" s="22"/>
      <c r="P5520" s="22"/>
      <c r="Q5520" s="22"/>
    </row>
    <row r="5521" spans="12:17">
      <c r="L5521" s="22"/>
      <c r="O5521" s="22"/>
      <c r="P5521" s="22"/>
      <c r="Q5521" s="22"/>
    </row>
    <row r="5522" spans="12:17">
      <c r="L5522" s="22"/>
      <c r="O5522" s="22"/>
      <c r="P5522" s="22"/>
      <c r="Q5522" s="22"/>
    </row>
    <row r="5523" spans="12:17">
      <c r="L5523" s="22"/>
      <c r="O5523" s="22"/>
      <c r="P5523" s="22"/>
      <c r="Q5523" s="22"/>
    </row>
    <row r="5524" spans="12:17">
      <c r="L5524" s="22"/>
      <c r="O5524" s="22"/>
      <c r="P5524" s="22"/>
      <c r="Q5524" s="22"/>
    </row>
    <row r="5525" spans="12:17">
      <c r="L5525" s="22"/>
      <c r="O5525" s="22"/>
      <c r="P5525" s="22"/>
      <c r="Q5525" s="22"/>
    </row>
    <row r="5526" spans="12:17">
      <c r="L5526" s="22"/>
      <c r="O5526" s="22"/>
      <c r="P5526" s="22"/>
      <c r="Q5526" s="22"/>
    </row>
    <row r="5527" spans="12:17">
      <c r="L5527" s="22"/>
      <c r="O5527" s="22"/>
      <c r="P5527" s="22"/>
      <c r="Q5527" s="22"/>
    </row>
    <row r="5528" spans="12:17">
      <c r="L5528" s="22"/>
      <c r="O5528" s="22"/>
      <c r="P5528" s="22"/>
      <c r="Q5528" s="22"/>
    </row>
    <row r="5529" spans="12:17">
      <c r="L5529" s="22"/>
      <c r="O5529" s="22"/>
      <c r="P5529" s="22"/>
      <c r="Q5529" s="22"/>
    </row>
    <row r="5530" spans="12:17">
      <c r="L5530" s="22"/>
      <c r="O5530" s="22"/>
      <c r="P5530" s="22"/>
      <c r="Q5530" s="22"/>
    </row>
    <row r="5531" spans="12:17">
      <c r="L5531" s="22"/>
      <c r="O5531" s="22"/>
      <c r="P5531" s="22"/>
      <c r="Q5531" s="22"/>
    </row>
    <row r="5532" spans="12:17">
      <c r="L5532" s="22"/>
      <c r="O5532" s="22"/>
      <c r="P5532" s="22"/>
      <c r="Q5532" s="22"/>
    </row>
    <row r="5533" spans="12:17">
      <c r="L5533" s="22"/>
      <c r="O5533" s="22"/>
      <c r="P5533" s="22"/>
      <c r="Q5533" s="22"/>
    </row>
    <row r="5534" spans="12:17">
      <c r="L5534" s="22"/>
      <c r="O5534" s="22"/>
      <c r="P5534" s="22"/>
      <c r="Q5534" s="22"/>
    </row>
    <row r="5535" spans="12:17">
      <c r="L5535" s="22"/>
      <c r="O5535" s="22"/>
      <c r="P5535" s="22"/>
      <c r="Q5535" s="22"/>
    </row>
    <row r="5536" spans="12:17">
      <c r="L5536" s="22"/>
      <c r="O5536" s="22"/>
      <c r="P5536" s="22"/>
      <c r="Q5536" s="22"/>
    </row>
    <row r="5537" spans="12:17">
      <c r="L5537" s="22"/>
      <c r="O5537" s="22"/>
      <c r="P5537" s="22"/>
      <c r="Q5537" s="22"/>
    </row>
    <row r="5538" spans="12:17">
      <c r="L5538" s="22"/>
      <c r="O5538" s="22"/>
      <c r="P5538" s="22"/>
      <c r="Q5538" s="22"/>
    </row>
    <row r="5539" spans="12:17">
      <c r="L5539" s="22"/>
      <c r="O5539" s="22"/>
      <c r="P5539" s="22"/>
      <c r="Q5539" s="22"/>
    </row>
    <row r="5540" spans="12:17">
      <c r="L5540" s="22"/>
      <c r="O5540" s="22"/>
      <c r="P5540" s="22"/>
      <c r="Q5540" s="22"/>
    </row>
    <row r="5541" spans="12:17">
      <c r="L5541" s="22"/>
      <c r="O5541" s="22"/>
      <c r="P5541" s="22"/>
      <c r="Q5541" s="22"/>
    </row>
    <row r="5542" spans="12:17">
      <c r="L5542" s="22"/>
      <c r="O5542" s="22"/>
      <c r="P5542" s="22"/>
      <c r="Q5542" s="22"/>
    </row>
    <row r="5543" spans="12:17">
      <c r="L5543" s="22"/>
      <c r="O5543" s="22"/>
      <c r="P5543" s="22"/>
      <c r="Q5543" s="22"/>
    </row>
    <row r="5544" spans="12:17">
      <c r="L5544" s="22"/>
      <c r="O5544" s="22"/>
      <c r="P5544" s="22"/>
      <c r="Q5544" s="22"/>
    </row>
    <row r="5545" spans="12:17">
      <c r="L5545" s="22"/>
      <c r="O5545" s="22"/>
      <c r="P5545" s="22"/>
      <c r="Q5545" s="22"/>
    </row>
    <row r="5546" spans="12:17">
      <c r="L5546" s="22"/>
      <c r="O5546" s="22"/>
      <c r="P5546" s="22"/>
      <c r="Q5546" s="22"/>
    </row>
    <row r="5547" spans="12:17">
      <c r="L5547" s="22"/>
      <c r="O5547" s="22"/>
      <c r="P5547" s="22"/>
      <c r="Q5547" s="22"/>
    </row>
    <row r="5548" spans="12:17">
      <c r="L5548" s="22"/>
      <c r="O5548" s="22"/>
      <c r="P5548" s="22"/>
      <c r="Q5548" s="22"/>
    </row>
    <row r="5549" spans="12:17">
      <c r="L5549" s="22"/>
      <c r="O5549" s="22"/>
      <c r="P5549" s="22"/>
      <c r="Q5549" s="22"/>
    </row>
    <row r="5550" spans="12:17">
      <c r="L5550" s="22"/>
      <c r="O5550" s="22"/>
      <c r="P5550" s="22"/>
      <c r="Q5550" s="22"/>
    </row>
    <row r="5551" spans="12:17">
      <c r="L5551" s="22"/>
      <c r="O5551" s="22"/>
      <c r="P5551" s="22"/>
      <c r="Q5551" s="22"/>
    </row>
    <row r="5552" spans="12:17">
      <c r="L5552" s="22"/>
      <c r="O5552" s="22"/>
      <c r="P5552" s="22"/>
      <c r="Q5552" s="22"/>
    </row>
    <row r="5553" spans="12:17">
      <c r="L5553" s="22"/>
      <c r="O5553" s="22"/>
      <c r="P5553" s="22"/>
      <c r="Q5553" s="22"/>
    </row>
    <row r="5554" spans="12:17">
      <c r="L5554" s="22"/>
      <c r="O5554" s="22"/>
      <c r="P5554" s="22"/>
      <c r="Q5554" s="22"/>
    </row>
    <row r="5555" spans="12:17">
      <c r="L5555" s="22"/>
      <c r="O5555" s="22"/>
      <c r="P5555" s="22"/>
      <c r="Q5555" s="22"/>
    </row>
    <row r="5556" spans="12:17">
      <c r="L5556" s="22"/>
      <c r="O5556" s="22"/>
      <c r="P5556" s="22"/>
      <c r="Q5556" s="22"/>
    </row>
    <row r="5557" spans="12:17">
      <c r="L5557" s="22"/>
      <c r="O5557" s="22"/>
      <c r="P5557" s="22"/>
      <c r="Q5557" s="22"/>
    </row>
    <row r="5558" spans="12:17">
      <c r="L5558" s="22"/>
      <c r="O5558" s="22"/>
      <c r="P5558" s="22"/>
      <c r="Q5558" s="22"/>
    </row>
    <row r="5559" spans="12:17">
      <c r="L5559" s="22"/>
      <c r="O5559" s="22"/>
      <c r="P5559" s="22"/>
      <c r="Q5559" s="22"/>
    </row>
    <row r="5560" spans="12:17">
      <c r="L5560" s="22"/>
      <c r="O5560" s="22"/>
      <c r="P5560" s="22"/>
      <c r="Q5560" s="22"/>
    </row>
    <row r="5561" spans="12:17">
      <c r="L5561" s="22"/>
      <c r="O5561" s="22"/>
      <c r="P5561" s="22"/>
      <c r="Q5561" s="22"/>
    </row>
    <row r="5562" spans="12:17">
      <c r="L5562" s="22"/>
      <c r="O5562" s="22"/>
      <c r="P5562" s="22"/>
      <c r="Q5562" s="22"/>
    </row>
    <row r="5563" spans="12:17">
      <c r="L5563" s="22"/>
      <c r="O5563" s="22"/>
      <c r="P5563" s="22"/>
      <c r="Q5563" s="22"/>
    </row>
    <row r="5564" spans="12:17">
      <c r="L5564" s="22"/>
      <c r="O5564" s="22"/>
      <c r="P5564" s="22"/>
      <c r="Q5564" s="22"/>
    </row>
    <row r="5565" spans="12:17">
      <c r="L5565" s="22"/>
      <c r="O5565" s="22"/>
      <c r="P5565" s="22"/>
      <c r="Q5565" s="22"/>
    </row>
    <row r="5566" spans="12:17">
      <c r="L5566" s="22"/>
      <c r="O5566" s="22"/>
      <c r="P5566" s="22"/>
      <c r="Q5566" s="22"/>
    </row>
    <row r="5567" spans="12:17">
      <c r="L5567" s="22"/>
      <c r="O5567" s="22"/>
      <c r="P5567" s="22"/>
      <c r="Q5567" s="22"/>
    </row>
    <row r="5568" spans="12:17">
      <c r="L5568" s="22"/>
      <c r="O5568" s="22"/>
      <c r="P5568" s="22"/>
      <c r="Q5568" s="22"/>
    </row>
    <row r="5569" spans="12:17">
      <c r="L5569" s="22"/>
      <c r="O5569" s="22"/>
      <c r="P5569" s="22"/>
      <c r="Q5569" s="22"/>
    </row>
    <row r="5570" spans="12:17">
      <c r="L5570" s="22"/>
      <c r="O5570" s="22"/>
      <c r="P5570" s="22"/>
      <c r="Q5570" s="22"/>
    </row>
    <row r="5571" spans="12:17">
      <c r="L5571" s="22"/>
      <c r="O5571" s="22"/>
      <c r="P5571" s="22"/>
      <c r="Q5571" s="22"/>
    </row>
    <row r="5572" spans="12:17">
      <c r="L5572" s="22"/>
      <c r="O5572" s="22"/>
      <c r="P5572" s="22"/>
      <c r="Q5572" s="22"/>
    </row>
    <row r="5573" spans="12:17">
      <c r="L5573" s="22"/>
      <c r="O5573" s="22"/>
      <c r="P5573" s="22"/>
      <c r="Q5573" s="22"/>
    </row>
    <row r="5574" spans="12:17">
      <c r="L5574" s="22"/>
      <c r="O5574" s="22"/>
      <c r="P5574" s="22"/>
      <c r="Q5574" s="22"/>
    </row>
    <row r="5575" spans="12:17">
      <c r="L5575" s="22"/>
      <c r="O5575" s="22"/>
      <c r="P5575" s="22"/>
      <c r="Q5575" s="22"/>
    </row>
    <row r="5576" spans="12:17">
      <c r="L5576" s="22"/>
      <c r="O5576" s="22"/>
      <c r="P5576" s="22"/>
      <c r="Q5576" s="22"/>
    </row>
    <row r="5577" spans="12:17">
      <c r="L5577" s="22"/>
      <c r="O5577" s="22"/>
      <c r="P5577" s="22"/>
      <c r="Q5577" s="22"/>
    </row>
    <row r="5578" spans="12:17">
      <c r="L5578" s="22"/>
      <c r="O5578" s="22"/>
      <c r="P5578" s="22"/>
      <c r="Q5578" s="22"/>
    </row>
    <row r="5579" spans="12:17">
      <c r="L5579" s="22"/>
      <c r="O5579" s="22"/>
      <c r="P5579" s="22"/>
      <c r="Q5579" s="22"/>
    </row>
    <row r="5580" spans="12:17">
      <c r="L5580" s="22"/>
      <c r="O5580" s="22"/>
      <c r="P5580" s="22"/>
      <c r="Q5580" s="22"/>
    </row>
    <row r="5581" spans="12:17">
      <c r="L5581" s="22"/>
      <c r="O5581" s="22"/>
      <c r="P5581" s="22"/>
      <c r="Q5581" s="22"/>
    </row>
    <row r="5582" spans="12:17">
      <c r="L5582" s="22"/>
      <c r="O5582" s="22"/>
      <c r="P5582" s="22"/>
      <c r="Q5582" s="22"/>
    </row>
    <row r="5583" spans="12:17">
      <c r="L5583" s="22"/>
      <c r="O5583" s="22"/>
      <c r="P5583" s="22"/>
      <c r="Q5583" s="22"/>
    </row>
    <row r="5584" spans="12:17">
      <c r="L5584" s="22"/>
      <c r="O5584" s="22"/>
      <c r="P5584" s="22"/>
      <c r="Q5584" s="22"/>
    </row>
    <row r="5585" spans="12:17">
      <c r="L5585" s="22"/>
      <c r="O5585" s="22"/>
      <c r="P5585" s="22"/>
      <c r="Q5585" s="22"/>
    </row>
    <row r="5586" spans="12:17">
      <c r="L5586" s="22"/>
      <c r="O5586" s="22"/>
      <c r="P5586" s="22"/>
      <c r="Q5586" s="22"/>
    </row>
    <row r="5587" spans="12:17">
      <c r="L5587" s="22"/>
      <c r="O5587" s="22"/>
      <c r="P5587" s="22"/>
      <c r="Q5587" s="22"/>
    </row>
    <row r="5588" spans="12:17">
      <c r="L5588" s="22"/>
      <c r="O5588" s="22"/>
      <c r="P5588" s="22"/>
      <c r="Q5588" s="22"/>
    </row>
    <row r="5589" spans="12:17">
      <c r="L5589" s="22"/>
      <c r="O5589" s="22"/>
      <c r="P5589" s="22"/>
      <c r="Q5589" s="22"/>
    </row>
    <row r="5590" spans="12:17">
      <c r="L5590" s="22"/>
      <c r="O5590" s="22"/>
      <c r="P5590" s="22"/>
      <c r="Q5590" s="22"/>
    </row>
    <row r="5591" spans="12:17">
      <c r="L5591" s="22"/>
      <c r="O5591" s="22"/>
      <c r="P5591" s="22"/>
      <c r="Q5591" s="22"/>
    </row>
    <row r="5592" spans="12:17">
      <c r="L5592" s="22"/>
      <c r="O5592" s="22"/>
      <c r="P5592" s="22"/>
      <c r="Q5592" s="22"/>
    </row>
    <row r="5593" spans="12:17">
      <c r="L5593" s="22"/>
      <c r="O5593" s="22"/>
      <c r="P5593" s="22"/>
      <c r="Q5593" s="22"/>
    </row>
    <row r="5594" spans="12:17">
      <c r="L5594" s="22"/>
      <c r="O5594" s="22"/>
      <c r="P5594" s="22"/>
      <c r="Q5594" s="22"/>
    </row>
    <row r="5595" spans="12:17">
      <c r="L5595" s="22"/>
      <c r="O5595" s="22"/>
      <c r="P5595" s="22"/>
      <c r="Q5595" s="22"/>
    </row>
    <row r="5596" spans="12:17">
      <c r="L5596" s="22"/>
      <c r="O5596" s="22"/>
      <c r="P5596" s="22"/>
      <c r="Q5596" s="22"/>
    </row>
    <row r="5597" spans="12:17">
      <c r="L5597" s="22"/>
      <c r="O5597" s="22"/>
      <c r="P5597" s="22"/>
      <c r="Q5597" s="22"/>
    </row>
    <row r="5598" spans="12:17">
      <c r="L5598" s="22"/>
      <c r="O5598" s="22"/>
      <c r="P5598" s="22"/>
      <c r="Q5598" s="22"/>
    </row>
    <row r="5599" spans="12:17">
      <c r="L5599" s="22"/>
      <c r="O5599" s="22"/>
      <c r="P5599" s="22"/>
      <c r="Q5599" s="22"/>
    </row>
    <row r="5600" spans="12:17">
      <c r="L5600" s="22"/>
      <c r="O5600" s="22"/>
      <c r="P5600" s="22"/>
      <c r="Q5600" s="22"/>
    </row>
    <row r="5601" spans="12:17">
      <c r="L5601" s="22"/>
      <c r="O5601" s="22"/>
      <c r="P5601" s="22"/>
      <c r="Q5601" s="22"/>
    </row>
    <row r="5602" spans="12:17">
      <c r="L5602" s="22"/>
      <c r="O5602" s="22"/>
      <c r="P5602" s="22"/>
      <c r="Q5602" s="22"/>
    </row>
    <row r="5603" spans="12:17">
      <c r="L5603" s="22"/>
      <c r="O5603" s="22"/>
      <c r="P5603" s="22"/>
      <c r="Q5603" s="22"/>
    </row>
    <row r="5604" spans="12:17">
      <c r="L5604" s="22"/>
      <c r="O5604" s="22"/>
      <c r="P5604" s="22"/>
      <c r="Q5604" s="22"/>
    </row>
    <row r="5605" spans="12:17">
      <c r="L5605" s="22"/>
      <c r="O5605" s="22"/>
      <c r="P5605" s="22"/>
      <c r="Q5605" s="22"/>
    </row>
    <row r="5606" spans="12:17">
      <c r="L5606" s="22"/>
      <c r="O5606" s="22"/>
      <c r="P5606" s="22"/>
      <c r="Q5606" s="22"/>
    </row>
    <row r="5607" spans="12:17">
      <c r="L5607" s="22"/>
      <c r="O5607" s="22"/>
      <c r="P5607" s="22"/>
      <c r="Q5607" s="22"/>
    </row>
    <row r="5608" spans="12:17">
      <c r="L5608" s="22"/>
      <c r="O5608" s="22"/>
      <c r="P5608" s="22"/>
      <c r="Q5608" s="22"/>
    </row>
    <row r="5609" spans="12:17">
      <c r="L5609" s="22"/>
      <c r="O5609" s="22"/>
      <c r="P5609" s="22"/>
      <c r="Q5609" s="22"/>
    </row>
    <row r="5610" spans="12:17">
      <c r="L5610" s="22"/>
      <c r="O5610" s="22"/>
      <c r="P5610" s="22"/>
      <c r="Q5610" s="22"/>
    </row>
    <row r="5611" spans="12:17">
      <c r="L5611" s="22"/>
      <c r="O5611" s="22"/>
      <c r="P5611" s="22"/>
      <c r="Q5611" s="22"/>
    </row>
    <row r="5612" spans="12:17">
      <c r="L5612" s="22"/>
      <c r="O5612" s="22"/>
      <c r="P5612" s="22"/>
      <c r="Q5612" s="22"/>
    </row>
    <row r="5613" spans="12:17">
      <c r="L5613" s="22"/>
      <c r="O5613" s="22"/>
      <c r="P5613" s="22"/>
      <c r="Q5613" s="22"/>
    </row>
    <row r="5614" spans="12:17">
      <c r="L5614" s="22"/>
      <c r="O5614" s="22"/>
      <c r="P5614" s="22"/>
      <c r="Q5614" s="22"/>
    </row>
    <row r="5615" spans="12:17">
      <c r="L5615" s="22"/>
      <c r="O5615" s="22"/>
      <c r="P5615" s="22"/>
      <c r="Q5615" s="22"/>
    </row>
    <row r="5616" spans="12:17">
      <c r="L5616" s="22"/>
      <c r="O5616" s="22"/>
      <c r="P5616" s="22"/>
      <c r="Q5616" s="22"/>
    </row>
    <row r="5617" spans="12:17">
      <c r="L5617" s="22"/>
      <c r="O5617" s="22"/>
      <c r="P5617" s="22"/>
      <c r="Q5617" s="22"/>
    </row>
    <row r="5618" spans="12:17">
      <c r="L5618" s="22"/>
      <c r="O5618" s="22"/>
      <c r="P5618" s="22"/>
      <c r="Q5618" s="22"/>
    </row>
    <row r="5619" spans="12:17">
      <c r="L5619" s="22"/>
      <c r="O5619" s="22"/>
      <c r="P5619" s="22"/>
      <c r="Q5619" s="22"/>
    </row>
    <row r="5620" spans="12:17">
      <c r="L5620" s="22"/>
      <c r="O5620" s="22"/>
      <c r="P5620" s="22"/>
      <c r="Q5620" s="22"/>
    </row>
    <row r="5621" spans="12:17">
      <c r="L5621" s="22"/>
      <c r="O5621" s="22"/>
      <c r="P5621" s="22"/>
      <c r="Q5621" s="22"/>
    </row>
    <row r="5622" spans="12:17">
      <c r="L5622" s="22"/>
      <c r="O5622" s="22"/>
      <c r="P5622" s="22"/>
      <c r="Q5622" s="22"/>
    </row>
    <row r="5623" spans="12:17">
      <c r="L5623" s="22"/>
      <c r="O5623" s="22"/>
      <c r="P5623" s="22"/>
      <c r="Q5623" s="22"/>
    </row>
    <row r="5624" spans="12:17">
      <c r="L5624" s="22"/>
      <c r="O5624" s="22"/>
      <c r="P5624" s="22"/>
      <c r="Q5624" s="22"/>
    </row>
    <row r="5625" spans="12:17">
      <c r="L5625" s="22"/>
      <c r="O5625" s="22"/>
      <c r="P5625" s="22"/>
      <c r="Q5625" s="22"/>
    </row>
    <row r="5626" spans="12:17">
      <c r="L5626" s="22"/>
      <c r="O5626" s="22"/>
      <c r="P5626" s="22"/>
      <c r="Q5626" s="22"/>
    </row>
    <row r="5627" spans="12:17">
      <c r="L5627" s="22"/>
      <c r="O5627" s="22"/>
      <c r="P5627" s="22"/>
      <c r="Q5627" s="22"/>
    </row>
    <row r="5628" spans="12:17">
      <c r="L5628" s="22"/>
      <c r="O5628" s="22"/>
      <c r="P5628" s="22"/>
      <c r="Q5628" s="22"/>
    </row>
    <row r="5629" spans="12:17">
      <c r="L5629" s="22"/>
      <c r="O5629" s="22"/>
      <c r="P5629" s="22"/>
      <c r="Q5629" s="22"/>
    </row>
    <row r="5630" spans="12:17">
      <c r="L5630" s="22"/>
      <c r="O5630" s="22"/>
      <c r="P5630" s="22"/>
      <c r="Q5630" s="22"/>
    </row>
    <row r="5631" spans="12:17">
      <c r="L5631" s="22"/>
      <c r="O5631" s="22"/>
      <c r="P5631" s="22"/>
      <c r="Q5631" s="22"/>
    </row>
    <row r="5632" spans="12:17">
      <c r="L5632" s="22"/>
      <c r="O5632" s="22"/>
      <c r="P5632" s="22"/>
      <c r="Q5632" s="22"/>
    </row>
    <row r="5633" spans="12:17">
      <c r="L5633" s="22"/>
      <c r="O5633" s="22"/>
      <c r="P5633" s="22"/>
      <c r="Q5633" s="22"/>
    </row>
    <row r="5634" spans="12:17">
      <c r="L5634" s="22"/>
      <c r="O5634" s="22"/>
      <c r="P5634" s="22"/>
      <c r="Q5634" s="22"/>
    </row>
    <row r="5635" spans="12:17">
      <c r="L5635" s="22"/>
      <c r="O5635" s="22"/>
      <c r="P5635" s="22"/>
      <c r="Q5635" s="22"/>
    </row>
    <row r="5636" spans="12:17">
      <c r="L5636" s="22"/>
      <c r="O5636" s="22"/>
      <c r="P5636" s="22"/>
      <c r="Q5636" s="22"/>
    </row>
    <row r="5637" spans="12:17">
      <c r="L5637" s="22"/>
      <c r="O5637" s="22"/>
      <c r="P5637" s="22"/>
      <c r="Q5637" s="22"/>
    </row>
    <row r="5638" spans="12:17">
      <c r="L5638" s="22"/>
      <c r="O5638" s="22"/>
      <c r="P5638" s="22"/>
      <c r="Q5638" s="22"/>
    </row>
    <row r="5639" spans="12:17">
      <c r="L5639" s="22"/>
      <c r="O5639" s="22"/>
      <c r="P5639" s="22"/>
      <c r="Q5639" s="22"/>
    </row>
    <row r="5640" spans="12:17">
      <c r="L5640" s="22"/>
      <c r="O5640" s="22"/>
      <c r="P5640" s="22"/>
      <c r="Q5640" s="22"/>
    </row>
    <row r="5641" spans="12:17">
      <c r="L5641" s="22"/>
      <c r="O5641" s="22"/>
      <c r="P5641" s="22"/>
      <c r="Q5641" s="22"/>
    </row>
    <row r="5642" spans="12:17">
      <c r="L5642" s="22"/>
      <c r="O5642" s="22"/>
      <c r="P5642" s="22"/>
      <c r="Q5642" s="22"/>
    </row>
    <row r="5643" spans="12:17">
      <c r="L5643" s="22"/>
      <c r="O5643" s="22"/>
      <c r="P5643" s="22"/>
      <c r="Q5643" s="22"/>
    </row>
    <row r="5644" spans="12:17">
      <c r="L5644" s="22"/>
      <c r="O5644" s="22"/>
      <c r="P5644" s="22"/>
      <c r="Q5644" s="22"/>
    </row>
    <row r="5645" spans="12:17">
      <c r="L5645" s="22"/>
      <c r="O5645" s="22"/>
      <c r="P5645" s="22"/>
      <c r="Q5645" s="22"/>
    </row>
    <row r="5646" spans="12:17">
      <c r="L5646" s="22"/>
      <c r="O5646" s="22"/>
      <c r="P5646" s="22"/>
      <c r="Q5646" s="22"/>
    </row>
    <row r="5647" spans="12:17">
      <c r="L5647" s="22"/>
      <c r="O5647" s="22"/>
      <c r="P5647" s="22"/>
      <c r="Q5647" s="22"/>
    </row>
    <row r="5648" spans="12:17">
      <c r="L5648" s="22"/>
      <c r="O5648" s="22"/>
      <c r="P5648" s="22"/>
      <c r="Q5648" s="22"/>
    </row>
    <row r="5649" spans="12:17">
      <c r="L5649" s="22"/>
      <c r="O5649" s="22"/>
      <c r="P5649" s="22"/>
      <c r="Q5649" s="22"/>
    </row>
    <row r="5650" spans="12:17">
      <c r="L5650" s="22"/>
      <c r="O5650" s="22"/>
      <c r="P5650" s="22"/>
      <c r="Q5650" s="22"/>
    </row>
    <row r="5651" spans="12:17">
      <c r="L5651" s="22"/>
      <c r="O5651" s="22"/>
      <c r="P5651" s="22"/>
      <c r="Q5651" s="22"/>
    </row>
    <row r="5652" spans="12:17">
      <c r="L5652" s="22"/>
      <c r="O5652" s="22"/>
      <c r="P5652" s="22"/>
      <c r="Q5652" s="22"/>
    </row>
    <row r="5653" spans="12:17">
      <c r="L5653" s="22"/>
      <c r="O5653" s="22"/>
      <c r="P5653" s="22"/>
      <c r="Q5653" s="22"/>
    </row>
    <row r="5654" spans="12:17">
      <c r="L5654" s="22"/>
      <c r="O5654" s="22"/>
      <c r="P5654" s="22"/>
      <c r="Q5654" s="22"/>
    </row>
    <row r="5655" spans="12:17">
      <c r="L5655" s="22"/>
      <c r="O5655" s="22"/>
      <c r="P5655" s="22"/>
      <c r="Q5655" s="22"/>
    </row>
    <row r="5656" spans="12:17">
      <c r="L5656" s="22"/>
      <c r="O5656" s="22"/>
      <c r="P5656" s="22"/>
      <c r="Q5656" s="22"/>
    </row>
    <row r="5657" spans="12:17">
      <c r="L5657" s="22"/>
      <c r="O5657" s="22"/>
      <c r="P5657" s="22"/>
      <c r="Q5657" s="22"/>
    </row>
    <row r="5658" spans="12:17">
      <c r="L5658" s="22"/>
      <c r="O5658" s="22"/>
      <c r="P5658" s="22"/>
      <c r="Q5658" s="22"/>
    </row>
    <row r="5659" spans="12:17">
      <c r="L5659" s="22"/>
      <c r="O5659" s="22"/>
      <c r="P5659" s="22"/>
      <c r="Q5659" s="22"/>
    </row>
    <row r="5660" spans="12:17">
      <c r="L5660" s="22"/>
      <c r="O5660" s="22"/>
      <c r="P5660" s="22"/>
      <c r="Q5660" s="22"/>
    </row>
    <row r="5661" spans="12:17">
      <c r="L5661" s="22"/>
      <c r="O5661" s="22"/>
      <c r="P5661" s="22"/>
      <c r="Q5661" s="22"/>
    </row>
    <row r="5662" spans="12:17">
      <c r="L5662" s="22"/>
      <c r="O5662" s="22"/>
      <c r="P5662" s="22"/>
      <c r="Q5662" s="22"/>
    </row>
    <row r="5663" spans="12:17">
      <c r="L5663" s="22"/>
      <c r="O5663" s="22"/>
      <c r="P5663" s="22"/>
      <c r="Q5663" s="22"/>
    </row>
    <row r="5664" spans="12:17">
      <c r="L5664" s="22"/>
      <c r="O5664" s="22"/>
      <c r="P5664" s="22"/>
      <c r="Q5664" s="22"/>
    </row>
    <row r="5665" spans="12:17">
      <c r="L5665" s="22"/>
      <c r="O5665" s="22"/>
      <c r="P5665" s="22"/>
      <c r="Q5665" s="22"/>
    </row>
    <row r="5666" spans="12:17">
      <c r="L5666" s="22"/>
      <c r="O5666" s="22"/>
      <c r="P5666" s="22"/>
      <c r="Q5666" s="22"/>
    </row>
    <row r="5667" spans="12:17">
      <c r="L5667" s="22"/>
      <c r="O5667" s="22"/>
      <c r="P5667" s="22"/>
      <c r="Q5667" s="22"/>
    </row>
    <row r="5668" spans="12:17">
      <c r="L5668" s="22"/>
      <c r="O5668" s="22"/>
      <c r="P5668" s="22"/>
      <c r="Q5668" s="22"/>
    </row>
    <row r="5669" spans="12:17">
      <c r="L5669" s="22"/>
      <c r="O5669" s="22"/>
      <c r="P5669" s="22"/>
      <c r="Q5669" s="22"/>
    </row>
    <row r="5670" spans="12:17">
      <c r="L5670" s="22"/>
      <c r="O5670" s="22"/>
      <c r="P5670" s="22"/>
      <c r="Q5670" s="22"/>
    </row>
    <row r="5671" spans="12:17">
      <c r="L5671" s="22"/>
      <c r="O5671" s="22"/>
      <c r="P5671" s="22"/>
      <c r="Q5671" s="22"/>
    </row>
    <row r="5672" spans="12:17">
      <c r="L5672" s="22"/>
      <c r="O5672" s="22"/>
      <c r="P5672" s="22"/>
      <c r="Q5672" s="22"/>
    </row>
    <row r="5673" spans="12:17">
      <c r="L5673" s="22"/>
      <c r="O5673" s="22"/>
      <c r="P5673" s="22"/>
      <c r="Q5673" s="22"/>
    </row>
    <row r="5674" spans="12:17">
      <c r="L5674" s="22"/>
      <c r="O5674" s="22"/>
      <c r="P5674" s="22"/>
      <c r="Q5674" s="22"/>
    </row>
    <row r="5675" spans="12:17">
      <c r="L5675" s="22"/>
      <c r="O5675" s="22"/>
      <c r="P5675" s="22"/>
      <c r="Q5675" s="22"/>
    </row>
    <row r="5676" spans="12:17">
      <c r="L5676" s="22"/>
      <c r="O5676" s="22"/>
      <c r="P5676" s="22"/>
      <c r="Q5676" s="22"/>
    </row>
    <row r="5677" spans="12:17">
      <c r="L5677" s="22"/>
      <c r="O5677" s="22"/>
      <c r="P5677" s="22"/>
      <c r="Q5677" s="22"/>
    </row>
    <row r="5678" spans="12:17">
      <c r="L5678" s="22"/>
      <c r="O5678" s="22"/>
      <c r="P5678" s="22"/>
      <c r="Q5678" s="22"/>
    </row>
    <row r="5679" spans="12:17">
      <c r="L5679" s="22"/>
      <c r="O5679" s="22"/>
      <c r="P5679" s="22"/>
      <c r="Q5679" s="22"/>
    </row>
    <row r="5680" spans="12:17">
      <c r="L5680" s="22"/>
      <c r="O5680" s="22"/>
      <c r="P5680" s="22"/>
      <c r="Q5680" s="22"/>
    </row>
    <row r="5681" spans="12:17">
      <c r="L5681" s="22"/>
      <c r="O5681" s="22"/>
      <c r="P5681" s="22"/>
      <c r="Q5681" s="22"/>
    </row>
    <row r="5682" spans="12:17">
      <c r="L5682" s="22"/>
      <c r="O5682" s="22"/>
      <c r="P5682" s="22"/>
      <c r="Q5682" s="22"/>
    </row>
    <row r="5683" spans="12:17">
      <c r="L5683" s="22"/>
      <c r="O5683" s="22"/>
      <c r="P5683" s="22"/>
      <c r="Q5683" s="22"/>
    </row>
    <row r="5684" spans="12:17">
      <c r="L5684" s="22"/>
      <c r="O5684" s="22"/>
      <c r="P5684" s="22"/>
      <c r="Q5684" s="22"/>
    </row>
    <row r="5685" spans="12:17">
      <c r="L5685" s="22"/>
      <c r="O5685" s="22"/>
      <c r="P5685" s="22"/>
      <c r="Q5685" s="22"/>
    </row>
    <row r="5686" spans="12:17">
      <c r="L5686" s="22"/>
      <c r="O5686" s="22"/>
      <c r="P5686" s="22"/>
      <c r="Q5686" s="22"/>
    </row>
    <row r="5687" spans="12:17">
      <c r="L5687" s="22"/>
      <c r="O5687" s="22"/>
      <c r="P5687" s="22"/>
      <c r="Q5687" s="22"/>
    </row>
    <row r="5688" spans="12:17">
      <c r="L5688" s="22"/>
      <c r="O5688" s="22"/>
      <c r="P5688" s="22"/>
      <c r="Q5688" s="22"/>
    </row>
    <row r="5689" spans="12:17">
      <c r="L5689" s="22"/>
      <c r="O5689" s="22"/>
      <c r="P5689" s="22"/>
      <c r="Q5689" s="22"/>
    </row>
    <row r="5690" spans="12:17">
      <c r="L5690" s="22"/>
      <c r="O5690" s="22"/>
      <c r="P5690" s="22"/>
      <c r="Q5690" s="22"/>
    </row>
    <row r="5691" spans="12:17">
      <c r="L5691" s="22"/>
      <c r="O5691" s="22"/>
      <c r="P5691" s="22"/>
      <c r="Q5691" s="22"/>
    </row>
    <row r="5692" spans="12:17">
      <c r="L5692" s="22"/>
      <c r="O5692" s="22"/>
      <c r="P5692" s="22"/>
      <c r="Q5692" s="22"/>
    </row>
    <row r="5693" spans="12:17">
      <c r="L5693" s="22"/>
      <c r="O5693" s="22"/>
      <c r="P5693" s="22"/>
      <c r="Q5693" s="22"/>
    </row>
    <row r="5694" spans="12:17">
      <c r="L5694" s="22"/>
      <c r="O5694" s="22"/>
      <c r="P5694" s="22"/>
      <c r="Q5694" s="22"/>
    </row>
    <row r="5695" spans="12:17">
      <c r="L5695" s="22"/>
      <c r="O5695" s="22"/>
      <c r="P5695" s="22"/>
      <c r="Q5695" s="22"/>
    </row>
    <row r="5696" spans="12:17">
      <c r="L5696" s="22"/>
      <c r="O5696" s="22"/>
      <c r="P5696" s="22"/>
      <c r="Q5696" s="22"/>
    </row>
    <row r="5697" spans="12:17">
      <c r="L5697" s="22"/>
      <c r="O5697" s="22"/>
      <c r="P5697" s="22"/>
      <c r="Q5697" s="22"/>
    </row>
    <row r="5698" spans="12:17">
      <c r="L5698" s="22"/>
      <c r="O5698" s="22"/>
      <c r="P5698" s="22"/>
      <c r="Q5698" s="22"/>
    </row>
    <row r="5699" spans="12:17">
      <c r="L5699" s="22"/>
      <c r="O5699" s="22"/>
      <c r="P5699" s="22"/>
      <c r="Q5699" s="22"/>
    </row>
    <row r="5700" spans="12:17">
      <c r="L5700" s="22"/>
      <c r="O5700" s="22"/>
      <c r="P5700" s="22"/>
      <c r="Q5700" s="22"/>
    </row>
    <row r="5701" spans="12:17">
      <c r="L5701" s="22"/>
      <c r="O5701" s="22"/>
      <c r="P5701" s="22"/>
      <c r="Q5701" s="22"/>
    </row>
    <row r="5702" spans="12:17">
      <c r="L5702" s="22"/>
      <c r="O5702" s="22"/>
      <c r="P5702" s="22"/>
      <c r="Q5702" s="22"/>
    </row>
    <row r="5703" spans="12:17">
      <c r="L5703" s="22"/>
      <c r="O5703" s="22"/>
      <c r="P5703" s="22"/>
      <c r="Q5703" s="22"/>
    </row>
    <row r="5704" spans="12:17">
      <c r="L5704" s="22"/>
      <c r="O5704" s="22"/>
      <c r="P5704" s="22"/>
      <c r="Q5704" s="22"/>
    </row>
    <row r="5705" spans="12:17">
      <c r="L5705" s="22"/>
      <c r="O5705" s="22"/>
      <c r="P5705" s="22"/>
      <c r="Q5705" s="22"/>
    </row>
    <row r="5706" spans="12:17">
      <c r="L5706" s="22"/>
      <c r="O5706" s="22"/>
      <c r="P5706" s="22"/>
      <c r="Q5706" s="22"/>
    </row>
    <row r="5707" spans="12:17">
      <c r="L5707" s="22"/>
      <c r="O5707" s="22"/>
      <c r="P5707" s="22"/>
      <c r="Q5707" s="22"/>
    </row>
    <row r="5708" spans="12:17">
      <c r="L5708" s="22"/>
      <c r="O5708" s="22"/>
      <c r="P5708" s="22"/>
      <c r="Q5708" s="22"/>
    </row>
    <row r="5709" spans="12:17">
      <c r="L5709" s="22"/>
      <c r="O5709" s="22"/>
      <c r="P5709" s="22"/>
      <c r="Q5709" s="22"/>
    </row>
    <row r="5710" spans="12:17">
      <c r="L5710" s="22"/>
      <c r="O5710" s="22"/>
      <c r="P5710" s="22"/>
      <c r="Q5710" s="22"/>
    </row>
    <row r="5711" spans="12:17">
      <c r="L5711" s="22"/>
      <c r="O5711" s="22"/>
      <c r="P5711" s="22"/>
      <c r="Q5711" s="22"/>
    </row>
    <row r="5712" spans="12:17">
      <c r="L5712" s="22"/>
      <c r="O5712" s="22"/>
      <c r="P5712" s="22"/>
      <c r="Q5712" s="22"/>
    </row>
    <row r="5713" spans="12:17">
      <c r="L5713" s="22"/>
      <c r="O5713" s="22"/>
      <c r="P5713" s="22"/>
      <c r="Q5713" s="22"/>
    </row>
    <row r="5714" spans="12:17">
      <c r="L5714" s="22"/>
      <c r="O5714" s="22"/>
      <c r="P5714" s="22"/>
      <c r="Q5714" s="22"/>
    </row>
    <row r="5715" spans="12:17">
      <c r="L5715" s="22"/>
      <c r="O5715" s="22"/>
      <c r="P5715" s="22"/>
      <c r="Q5715" s="22"/>
    </row>
    <row r="5716" spans="12:17">
      <c r="L5716" s="22"/>
      <c r="O5716" s="22"/>
      <c r="P5716" s="22"/>
      <c r="Q5716" s="22"/>
    </row>
    <row r="5717" spans="12:17">
      <c r="L5717" s="22"/>
      <c r="O5717" s="22"/>
      <c r="P5717" s="22"/>
      <c r="Q5717" s="22"/>
    </row>
    <row r="5718" spans="12:17">
      <c r="L5718" s="22"/>
      <c r="O5718" s="22"/>
      <c r="P5718" s="22"/>
      <c r="Q5718" s="22"/>
    </row>
    <row r="5719" spans="12:17">
      <c r="L5719" s="22"/>
      <c r="O5719" s="22"/>
      <c r="P5719" s="22"/>
      <c r="Q5719" s="22"/>
    </row>
    <row r="5720" spans="12:17">
      <c r="L5720" s="22"/>
      <c r="O5720" s="22"/>
      <c r="P5720" s="22"/>
      <c r="Q5720" s="22"/>
    </row>
    <row r="5721" spans="12:17">
      <c r="L5721" s="22"/>
      <c r="O5721" s="22"/>
      <c r="P5721" s="22"/>
      <c r="Q5721" s="22"/>
    </row>
    <row r="5722" spans="12:17">
      <c r="L5722" s="22"/>
      <c r="O5722" s="22"/>
      <c r="P5722" s="22"/>
      <c r="Q5722" s="22"/>
    </row>
    <row r="5723" spans="12:17">
      <c r="L5723" s="22"/>
      <c r="O5723" s="22"/>
      <c r="P5723" s="22"/>
      <c r="Q5723" s="22"/>
    </row>
    <row r="5724" spans="12:17">
      <c r="L5724" s="22"/>
      <c r="O5724" s="22"/>
      <c r="P5724" s="22"/>
      <c r="Q5724" s="22"/>
    </row>
    <row r="5725" spans="12:17">
      <c r="L5725" s="22"/>
      <c r="O5725" s="22"/>
      <c r="P5725" s="22"/>
      <c r="Q5725" s="22"/>
    </row>
    <row r="5726" spans="12:17">
      <c r="L5726" s="22"/>
      <c r="O5726" s="22"/>
      <c r="P5726" s="22"/>
      <c r="Q5726" s="22"/>
    </row>
    <row r="5727" spans="12:17">
      <c r="L5727" s="22"/>
      <c r="O5727" s="22"/>
      <c r="P5727" s="22"/>
      <c r="Q5727" s="22"/>
    </row>
    <row r="5728" spans="12:17">
      <c r="L5728" s="22"/>
      <c r="O5728" s="22"/>
      <c r="P5728" s="22"/>
      <c r="Q5728" s="22"/>
    </row>
    <row r="5729" spans="12:17">
      <c r="L5729" s="22"/>
      <c r="O5729" s="22"/>
      <c r="P5729" s="22"/>
      <c r="Q5729" s="22"/>
    </row>
    <row r="5730" spans="12:17">
      <c r="L5730" s="22"/>
      <c r="O5730" s="22"/>
      <c r="P5730" s="22"/>
      <c r="Q5730" s="22"/>
    </row>
    <row r="5731" spans="12:17">
      <c r="L5731" s="22"/>
      <c r="O5731" s="22"/>
      <c r="P5731" s="22"/>
      <c r="Q5731" s="22"/>
    </row>
    <row r="5732" spans="12:17">
      <c r="L5732" s="22"/>
      <c r="O5732" s="22"/>
      <c r="P5732" s="22"/>
      <c r="Q5732" s="22"/>
    </row>
    <row r="5733" spans="12:17">
      <c r="L5733" s="22"/>
      <c r="O5733" s="22"/>
      <c r="P5733" s="22"/>
      <c r="Q5733" s="22"/>
    </row>
    <row r="5734" spans="12:17">
      <c r="L5734" s="22"/>
      <c r="O5734" s="22"/>
      <c r="P5734" s="22"/>
      <c r="Q5734" s="22"/>
    </row>
    <row r="5735" spans="12:17">
      <c r="L5735" s="22"/>
      <c r="O5735" s="22"/>
      <c r="P5735" s="22"/>
      <c r="Q5735" s="22"/>
    </row>
    <row r="5736" spans="12:17">
      <c r="L5736" s="22"/>
      <c r="O5736" s="22"/>
      <c r="P5736" s="22"/>
      <c r="Q5736" s="22"/>
    </row>
    <row r="5737" spans="12:17">
      <c r="L5737" s="22"/>
      <c r="O5737" s="22"/>
      <c r="P5737" s="22"/>
      <c r="Q5737" s="22"/>
    </row>
    <row r="5738" spans="12:17">
      <c r="L5738" s="22"/>
      <c r="O5738" s="22"/>
      <c r="P5738" s="22"/>
      <c r="Q5738" s="22"/>
    </row>
    <row r="5739" spans="12:17">
      <c r="L5739" s="22"/>
      <c r="O5739" s="22"/>
      <c r="P5739" s="22"/>
      <c r="Q5739" s="22"/>
    </row>
    <row r="5740" spans="12:17">
      <c r="L5740" s="22"/>
      <c r="O5740" s="22"/>
      <c r="P5740" s="22"/>
      <c r="Q5740" s="22"/>
    </row>
    <row r="5741" spans="12:17">
      <c r="L5741" s="22"/>
      <c r="O5741" s="22"/>
      <c r="P5741" s="22"/>
      <c r="Q5741" s="22"/>
    </row>
    <row r="5742" spans="12:17">
      <c r="L5742" s="22"/>
      <c r="O5742" s="22"/>
      <c r="P5742" s="22"/>
      <c r="Q5742" s="22"/>
    </row>
    <row r="5743" spans="12:17">
      <c r="L5743" s="22"/>
      <c r="O5743" s="22"/>
      <c r="P5743" s="22"/>
      <c r="Q5743" s="22"/>
    </row>
    <row r="5744" spans="12:17">
      <c r="L5744" s="22"/>
      <c r="O5744" s="22"/>
      <c r="P5744" s="22"/>
      <c r="Q5744" s="22"/>
    </row>
    <row r="5745" spans="12:17">
      <c r="L5745" s="22"/>
      <c r="O5745" s="22"/>
      <c r="P5745" s="22"/>
      <c r="Q5745" s="22"/>
    </row>
    <row r="5746" spans="12:17">
      <c r="L5746" s="22"/>
      <c r="O5746" s="22"/>
      <c r="P5746" s="22"/>
      <c r="Q5746" s="22"/>
    </row>
    <row r="5747" spans="12:17">
      <c r="L5747" s="22"/>
      <c r="O5747" s="22"/>
      <c r="P5747" s="22"/>
      <c r="Q5747" s="22"/>
    </row>
    <row r="5748" spans="12:17">
      <c r="L5748" s="22"/>
      <c r="O5748" s="22"/>
      <c r="P5748" s="22"/>
      <c r="Q5748" s="22"/>
    </row>
    <row r="5749" spans="12:17">
      <c r="L5749" s="22"/>
      <c r="O5749" s="22"/>
      <c r="P5749" s="22"/>
      <c r="Q5749" s="22"/>
    </row>
    <row r="5750" spans="12:17">
      <c r="L5750" s="22"/>
      <c r="O5750" s="22"/>
      <c r="P5750" s="22"/>
      <c r="Q5750" s="22"/>
    </row>
    <row r="5751" spans="12:17">
      <c r="L5751" s="22"/>
      <c r="O5751" s="22"/>
      <c r="P5751" s="22"/>
      <c r="Q5751" s="22"/>
    </row>
    <row r="5752" spans="12:17">
      <c r="L5752" s="22"/>
      <c r="O5752" s="22"/>
      <c r="P5752" s="22"/>
      <c r="Q5752" s="22"/>
    </row>
    <row r="5753" spans="12:17">
      <c r="L5753" s="22"/>
      <c r="O5753" s="22"/>
      <c r="P5753" s="22"/>
      <c r="Q5753" s="22"/>
    </row>
    <row r="5754" spans="12:17">
      <c r="L5754" s="22"/>
      <c r="O5754" s="22"/>
      <c r="P5754" s="22"/>
      <c r="Q5754" s="22"/>
    </row>
    <row r="5755" spans="12:17">
      <c r="L5755" s="22"/>
      <c r="O5755" s="22"/>
      <c r="P5755" s="22"/>
      <c r="Q5755" s="22"/>
    </row>
    <row r="5756" spans="12:17">
      <c r="L5756" s="22"/>
      <c r="O5756" s="22"/>
      <c r="P5756" s="22"/>
      <c r="Q5756" s="22"/>
    </row>
    <row r="5757" spans="12:17">
      <c r="L5757" s="22"/>
      <c r="O5757" s="22"/>
      <c r="P5757" s="22"/>
      <c r="Q5757" s="22"/>
    </row>
    <row r="5758" spans="12:17">
      <c r="L5758" s="22"/>
      <c r="O5758" s="22"/>
      <c r="P5758" s="22"/>
      <c r="Q5758" s="22"/>
    </row>
    <row r="5759" spans="12:17">
      <c r="L5759" s="22"/>
      <c r="O5759" s="22"/>
      <c r="P5759" s="22"/>
      <c r="Q5759" s="22"/>
    </row>
    <row r="5760" spans="12:17">
      <c r="L5760" s="22"/>
      <c r="O5760" s="22"/>
      <c r="P5760" s="22"/>
      <c r="Q5760" s="22"/>
    </row>
    <row r="5761" spans="12:17">
      <c r="L5761" s="22"/>
      <c r="O5761" s="22"/>
      <c r="P5761" s="22"/>
      <c r="Q5761" s="22"/>
    </row>
    <row r="5762" spans="12:17">
      <c r="L5762" s="22"/>
      <c r="O5762" s="22"/>
      <c r="P5762" s="22"/>
      <c r="Q5762" s="22"/>
    </row>
    <row r="5763" spans="12:17">
      <c r="L5763" s="22"/>
      <c r="O5763" s="22"/>
      <c r="P5763" s="22"/>
      <c r="Q5763" s="22"/>
    </row>
    <row r="5764" spans="12:17">
      <c r="L5764" s="22"/>
      <c r="O5764" s="22"/>
      <c r="P5764" s="22"/>
      <c r="Q5764" s="22"/>
    </row>
    <row r="5765" spans="12:17">
      <c r="L5765" s="22"/>
      <c r="O5765" s="22"/>
      <c r="P5765" s="22"/>
      <c r="Q5765" s="22"/>
    </row>
    <row r="5766" spans="12:17">
      <c r="L5766" s="22"/>
      <c r="O5766" s="22"/>
      <c r="P5766" s="22"/>
      <c r="Q5766" s="22"/>
    </row>
    <row r="5767" spans="12:17">
      <c r="L5767" s="22"/>
      <c r="O5767" s="22"/>
      <c r="P5767" s="22"/>
      <c r="Q5767" s="22"/>
    </row>
    <row r="5768" spans="12:17">
      <c r="L5768" s="22"/>
      <c r="O5768" s="22"/>
      <c r="P5768" s="22"/>
      <c r="Q5768" s="22"/>
    </row>
    <row r="5769" spans="12:17">
      <c r="L5769" s="22"/>
      <c r="O5769" s="22"/>
      <c r="P5769" s="22"/>
      <c r="Q5769" s="22"/>
    </row>
    <row r="5770" spans="12:17">
      <c r="L5770" s="22"/>
      <c r="O5770" s="22"/>
      <c r="P5770" s="22"/>
      <c r="Q5770" s="22"/>
    </row>
    <row r="5771" spans="12:17">
      <c r="L5771" s="22"/>
      <c r="O5771" s="22"/>
      <c r="P5771" s="22"/>
      <c r="Q5771" s="22"/>
    </row>
    <row r="5772" spans="12:17">
      <c r="L5772" s="22"/>
      <c r="O5772" s="22"/>
      <c r="P5772" s="22"/>
      <c r="Q5772" s="22"/>
    </row>
    <row r="5773" spans="12:17">
      <c r="L5773" s="22"/>
      <c r="O5773" s="22"/>
      <c r="P5773" s="22"/>
      <c r="Q5773" s="22"/>
    </row>
    <row r="5774" spans="12:17">
      <c r="L5774" s="22"/>
      <c r="O5774" s="22"/>
      <c r="P5774" s="22"/>
      <c r="Q5774" s="22"/>
    </row>
    <row r="5775" spans="12:17">
      <c r="L5775" s="22"/>
      <c r="O5775" s="22"/>
      <c r="P5775" s="22"/>
      <c r="Q5775" s="22"/>
    </row>
    <row r="5776" spans="12:17">
      <c r="L5776" s="22"/>
      <c r="O5776" s="22"/>
      <c r="P5776" s="22"/>
      <c r="Q5776" s="22"/>
    </row>
    <row r="5777" spans="12:17">
      <c r="L5777" s="22"/>
      <c r="O5777" s="22"/>
      <c r="P5777" s="22"/>
      <c r="Q5777" s="22"/>
    </row>
    <row r="5778" spans="12:17">
      <c r="L5778" s="22"/>
      <c r="O5778" s="22"/>
      <c r="P5778" s="22"/>
      <c r="Q5778" s="22"/>
    </row>
    <row r="5779" spans="12:17">
      <c r="L5779" s="22"/>
      <c r="O5779" s="22"/>
      <c r="P5779" s="22"/>
      <c r="Q5779" s="22"/>
    </row>
    <row r="5780" spans="12:17">
      <c r="L5780" s="22"/>
      <c r="O5780" s="22"/>
      <c r="P5780" s="22"/>
      <c r="Q5780" s="22"/>
    </row>
    <row r="5781" spans="12:17">
      <c r="L5781" s="22"/>
      <c r="O5781" s="22"/>
      <c r="P5781" s="22"/>
      <c r="Q5781" s="22"/>
    </row>
    <row r="5782" spans="12:17">
      <c r="L5782" s="22"/>
      <c r="O5782" s="22"/>
      <c r="P5782" s="22"/>
      <c r="Q5782" s="22"/>
    </row>
    <row r="5783" spans="12:17">
      <c r="L5783" s="22"/>
      <c r="O5783" s="22"/>
      <c r="P5783" s="22"/>
      <c r="Q5783" s="22"/>
    </row>
    <row r="5784" spans="12:17">
      <c r="L5784" s="22"/>
      <c r="O5784" s="22"/>
      <c r="P5784" s="22"/>
      <c r="Q5784" s="22"/>
    </row>
    <row r="5785" spans="12:17">
      <c r="L5785" s="22"/>
      <c r="O5785" s="22"/>
      <c r="P5785" s="22"/>
      <c r="Q5785" s="22"/>
    </row>
    <row r="5786" spans="12:17">
      <c r="L5786" s="22"/>
      <c r="O5786" s="22"/>
      <c r="P5786" s="22"/>
      <c r="Q5786" s="22"/>
    </row>
    <row r="5787" spans="12:17">
      <c r="L5787" s="22"/>
      <c r="O5787" s="22"/>
      <c r="P5787" s="22"/>
      <c r="Q5787" s="22"/>
    </row>
    <row r="5788" spans="12:17">
      <c r="L5788" s="22"/>
      <c r="O5788" s="22"/>
      <c r="P5788" s="22"/>
      <c r="Q5788" s="22"/>
    </row>
    <row r="5789" spans="12:17">
      <c r="L5789" s="22"/>
      <c r="O5789" s="22"/>
      <c r="P5789" s="22"/>
      <c r="Q5789" s="22"/>
    </row>
    <row r="5790" spans="12:17">
      <c r="L5790" s="22"/>
      <c r="O5790" s="22"/>
      <c r="P5790" s="22"/>
      <c r="Q5790" s="22"/>
    </row>
    <row r="5791" spans="12:17">
      <c r="L5791" s="22"/>
      <c r="O5791" s="22"/>
      <c r="P5791" s="22"/>
      <c r="Q5791" s="22"/>
    </row>
    <row r="5792" spans="12:17">
      <c r="L5792" s="22"/>
      <c r="O5792" s="22"/>
      <c r="P5792" s="22"/>
      <c r="Q5792" s="22"/>
    </row>
    <row r="5793" spans="12:17">
      <c r="L5793" s="22"/>
      <c r="O5793" s="22"/>
      <c r="P5793" s="22"/>
      <c r="Q5793" s="22"/>
    </row>
    <row r="5794" spans="12:17">
      <c r="L5794" s="22"/>
      <c r="O5794" s="22"/>
      <c r="P5794" s="22"/>
      <c r="Q5794" s="22"/>
    </row>
    <row r="5795" spans="12:17">
      <c r="L5795" s="22"/>
      <c r="O5795" s="22"/>
      <c r="P5795" s="22"/>
      <c r="Q5795" s="22"/>
    </row>
    <row r="5796" spans="12:17">
      <c r="L5796" s="22"/>
      <c r="O5796" s="22"/>
      <c r="P5796" s="22"/>
      <c r="Q5796" s="22"/>
    </row>
    <row r="5797" spans="12:17">
      <c r="L5797" s="22"/>
      <c r="O5797" s="22"/>
      <c r="P5797" s="22"/>
      <c r="Q5797" s="22"/>
    </row>
    <row r="5798" spans="12:17">
      <c r="L5798" s="22"/>
      <c r="O5798" s="22"/>
      <c r="P5798" s="22"/>
      <c r="Q5798" s="22"/>
    </row>
    <row r="5799" spans="12:17">
      <c r="L5799" s="22"/>
      <c r="O5799" s="22"/>
      <c r="P5799" s="22"/>
      <c r="Q5799" s="22"/>
    </row>
    <row r="5800" spans="12:17">
      <c r="L5800" s="22"/>
      <c r="O5800" s="22"/>
      <c r="P5800" s="22"/>
      <c r="Q5800" s="22"/>
    </row>
    <row r="5801" spans="12:17">
      <c r="L5801" s="22"/>
      <c r="O5801" s="22"/>
      <c r="P5801" s="22"/>
      <c r="Q5801" s="22"/>
    </row>
    <row r="5802" spans="12:17">
      <c r="L5802" s="22"/>
      <c r="O5802" s="22"/>
      <c r="P5802" s="22"/>
      <c r="Q5802" s="22"/>
    </row>
    <row r="5803" spans="12:17">
      <c r="L5803" s="22"/>
      <c r="O5803" s="22"/>
      <c r="P5803" s="22"/>
      <c r="Q5803" s="22"/>
    </row>
    <row r="5804" spans="12:17">
      <c r="L5804" s="22"/>
      <c r="O5804" s="22"/>
      <c r="P5804" s="22"/>
      <c r="Q5804" s="22"/>
    </row>
    <row r="5805" spans="12:17">
      <c r="L5805" s="22"/>
      <c r="O5805" s="22"/>
      <c r="P5805" s="22"/>
      <c r="Q5805" s="22"/>
    </row>
    <row r="5806" spans="12:17">
      <c r="L5806" s="22"/>
      <c r="O5806" s="22"/>
      <c r="P5806" s="22"/>
      <c r="Q5806" s="22"/>
    </row>
    <row r="5807" spans="12:17">
      <c r="L5807" s="22"/>
      <c r="O5807" s="22"/>
      <c r="P5807" s="22"/>
      <c r="Q5807" s="22"/>
    </row>
    <row r="5808" spans="12:17">
      <c r="L5808" s="22"/>
      <c r="O5808" s="22"/>
      <c r="P5808" s="22"/>
      <c r="Q5808" s="22"/>
    </row>
    <row r="5809" spans="12:17">
      <c r="L5809" s="22"/>
      <c r="O5809" s="22"/>
      <c r="P5809" s="22"/>
      <c r="Q5809" s="22"/>
    </row>
    <row r="5810" spans="12:17">
      <c r="L5810" s="22"/>
      <c r="O5810" s="22"/>
      <c r="P5810" s="22"/>
      <c r="Q5810" s="22"/>
    </row>
    <row r="5811" spans="12:17">
      <c r="L5811" s="22"/>
      <c r="O5811" s="22"/>
      <c r="P5811" s="22"/>
      <c r="Q5811" s="22"/>
    </row>
    <row r="5812" spans="12:17">
      <c r="L5812" s="22"/>
      <c r="O5812" s="22"/>
      <c r="P5812" s="22"/>
      <c r="Q5812" s="22"/>
    </row>
    <row r="5813" spans="12:17">
      <c r="L5813" s="22"/>
      <c r="O5813" s="22"/>
      <c r="P5813" s="22"/>
      <c r="Q5813" s="22"/>
    </row>
    <row r="5814" spans="12:17">
      <c r="L5814" s="22"/>
      <c r="O5814" s="22"/>
      <c r="P5814" s="22"/>
      <c r="Q5814" s="22"/>
    </row>
    <row r="5815" spans="12:17">
      <c r="L5815" s="22"/>
      <c r="O5815" s="22"/>
      <c r="P5815" s="22"/>
      <c r="Q5815" s="22"/>
    </row>
    <row r="5816" spans="12:17">
      <c r="L5816" s="22"/>
      <c r="O5816" s="22"/>
      <c r="P5816" s="22"/>
      <c r="Q5816" s="22"/>
    </row>
    <row r="5817" spans="12:17">
      <c r="L5817" s="22"/>
      <c r="O5817" s="22"/>
      <c r="P5817" s="22"/>
      <c r="Q5817" s="22"/>
    </row>
    <row r="5818" spans="12:17">
      <c r="L5818" s="22"/>
      <c r="O5818" s="22"/>
      <c r="P5818" s="22"/>
      <c r="Q5818" s="22"/>
    </row>
    <row r="5819" spans="12:17">
      <c r="L5819" s="22"/>
      <c r="O5819" s="22"/>
      <c r="P5819" s="22"/>
      <c r="Q5819" s="22"/>
    </row>
    <row r="5820" spans="12:17">
      <c r="L5820" s="22"/>
      <c r="O5820" s="22"/>
      <c r="P5820" s="22"/>
      <c r="Q5820" s="22"/>
    </row>
    <row r="5821" spans="12:17">
      <c r="L5821" s="22"/>
      <c r="O5821" s="22"/>
      <c r="P5821" s="22"/>
      <c r="Q5821" s="22"/>
    </row>
    <row r="5822" spans="12:17">
      <c r="L5822" s="22"/>
      <c r="O5822" s="22"/>
      <c r="P5822" s="22"/>
      <c r="Q5822" s="22"/>
    </row>
    <row r="5823" spans="12:17">
      <c r="L5823" s="22"/>
      <c r="O5823" s="22"/>
      <c r="P5823" s="22"/>
      <c r="Q5823" s="22"/>
    </row>
    <row r="5824" spans="12:17">
      <c r="L5824" s="22"/>
      <c r="O5824" s="22"/>
      <c r="P5824" s="22"/>
      <c r="Q5824" s="22"/>
    </row>
    <row r="5825" spans="12:17">
      <c r="L5825" s="22"/>
      <c r="O5825" s="22"/>
      <c r="P5825" s="22"/>
      <c r="Q5825" s="22"/>
    </row>
    <row r="5826" spans="12:17">
      <c r="L5826" s="22"/>
      <c r="O5826" s="22"/>
      <c r="P5826" s="22"/>
      <c r="Q5826" s="22"/>
    </row>
    <row r="5827" spans="12:17">
      <c r="L5827" s="22"/>
      <c r="O5827" s="22"/>
      <c r="P5827" s="22"/>
      <c r="Q5827" s="22"/>
    </row>
    <row r="5828" spans="12:17">
      <c r="L5828" s="22"/>
      <c r="O5828" s="22"/>
      <c r="P5828" s="22"/>
      <c r="Q5828" s="22"/>
    </row>
    <row r="5829" spans="12:17">
      <c r="L5829" s="22"/>
      <c r="O5829" s="22"/>
      <c r="P5829" s="22"/>
      <c r="Q5829" s="22"/>
    </row>
    <row r="5830" spans="12:17">
      <c r="L5830" s="22"/>
      <c r="O5830" s="22"/>
      <c r="P5830" s="22"/>
      <c r="Q5830" s="22"/>
    </row>
    <row r="5831" spans="12:17">
      <c r="L5831" s="22"/>
      <c r="O5831" s="22"/>
      <c r="P5831" s="22"/>
      <c r="Q5831" s="22"/>
    </row>
    <row r="5832" spans="12:17">
      <c r="L5832" s="22"/>
      <c r="O5832" s="22"/>
      <c r="P5832" s="22"/>
      <c r="Q5832" s="22"/>
    </row>
    <row r="5833" spans="12:17">
      <c r="L5833" s="22"/>
      <c r="O5833" s="22"/>
      <c r="P5833" s="22"/>
      <c r="Q5833" s="22"/>
    </row>
    <row r="5834" spans="12:17">
      <c r="L5834" s="22"/>
      <c r="O5834" s="22"/>
      <c r="P5834" s="22"/>
      <c r="Q5834" s="22"/>
    </row>
    <row r="5835" spans="12:17">
      <c r="L5835" s="22"/>
      <c r="O5835" s="22"/>
      <c r="P5835" s="22"/>
      <c r="Q5835" s="22"/>
    </row>
    <row r="5836" spans="12:17">
      <c r="L5836" s="22"/>
      <c r="O5836" s="22"/>
      <c r="P5836" s="22"/>
      <c r="Q5836" s="22"/>
    </row>
    <row r="5837" spans="12:17">
      <c r="L5837" s="22"/>
      <c r="O5837" s="22"/>
      <c r="P5837" s="22"/>
      <c r="Q5837" s="22"/>
    </row>
    <row r="5838" spans="12:17">
      <c r="L5838" s="22"/>
      <c r="O5838" s="22"/>
      <c r="P5838" s="22"/>
      <c r="Q5838" s="22"/>
    </row>
    <row r="5839" spans="12:17">
      <c r="L5839" s="22"/>
      <c r="O5839" s="22"/>
      <c r="P5839" s="22"/>
      <c r="Q5839" s="22"/>
    </row>
    <row r="5840" spans="12:17">
      <c r="L5840" s="22"/>
      <c r="O5840" s="22"/>
      <c r="P5840" s="22"/>
      <c r="Q5840" s="22"/>
    </row>
    <row r="5841" spans="12:17">
      <c r="L5841" s="22"/>
      <c r="O5841" s="22"/>
      <c r="P5841" s="22"/>
      <c r="Q5841" s="22"/>
    </row>
    <row r="5842" spans="12:17">
      <c r="L5842" s="22"/>
      <c r="O5842" s="22"/>
      <c r="P5842" s="22"/>
      <c r="Q5842" s="22"/>
    </row>
    <row r="5843" spans="12:17">
      <c r="L5843" s="22"/>
      <c r="O5843" s="22"/>
      <c r="P5843" s="22"/>
      <c r="Q5843" s="22"/>
    </row>
    <row r="5844" spans="12:17">
      <c r="L5844" s="22"/>
      <c r="O5844" s="22"/>
      <c r="P5844" s="22"/>
      <c r="Q5844" s="22"/>
    </row>
    <row r="5845" spans="12:17">
      <c r="L5845" s="22"/>
      <c r="O5845" s="22"/>
      <c r="P5845" s="22"/>
      <c r="Q5845" s="22"/>
    </row>
    <row r="5846" spans="12:17">
      <c r="L5846" s="22"/>
      <c r="O5846" s="22"/>
      <c r="P5846" s="22"/>
      <c r="Q5846" s="22"/>
    </row>
    <row r="5847" spans="12:17">
      <c r="L5847" s="22"/>
      <c r="O5847" s="22"/>
      <c r="P5847" s="22"/>
      <c r="Q5847" s="22"/>
    </row>
    <row r="5848" spans="12:17">
      <c r="L5848" s="22"/>
      <c r="O5848" s="22"/>
      <c r="P5848" s="22"/>
      <c r="Q5848" s="22"/>
    </row>
    <row r="5849" spans="12:17">
      <c r="L5849" s="22"/>
      <c r="O5849" s="22"/>
      <c r="P5849" s="22"/>
      <c r="Q5849" s="22"/>
    </row>
    <row r="5850" spans="12:17">
      <c r="L5850" s="22"/>
      <c r="O5850" s="22"/>
      <c r="P5850" s="22"/>
      <c r="Q5850" s="22"/>
    </row>
    <row r="5851" spans="12:17">
      <c r="L5851" s="22"/>
      <c r="O5851" s="22"/>
      <c r="P5851" s="22"/>
      <c r="Q5851" s="22"/>
    </row>
    <row r="5852" spans="12:17">
      <c r="L5852" s="22"/>
      <c r="O5852" s="22"/>
      <c r="P5852" s="22"/>
      <c r="Q5852" s="22"/>
    </row>
    <row r="5853" spans="12:17">
      <c r="L5853" s="22"/>
      <c r="O5853" s="22"/>
      <c r="P5853" s="22"/>
      <c r="Q5853" s="22"/>
    </row>
    <row r="5854" spans="12:17">
      <c r="L5854" s="22"/>
      <c r="O5854" s="22"/>
      <c r="P5854" s="22"/>
      <c r="Q5854" s="22"/>
    </row>
    <row r="5855" spans="12:17">
      <c r="L5855" s="22"/>
      <c r="O5855" s="22"/>
      <c r="P5855" s="22"/>
      <c r="Q5855" s="22"/>
    </row>
    <row r="5856" spans="12:17">
      <c r="L5856" s="22"/>
      <c r="O5856" s="22"/>
      <c r="P5856" s="22"/>
      <c r="Q5856" s="22"/>
    </row>
    <row r="5857" spans="12:17">
      <c r="L5857" s="22"/>
      <c r="O5857" s="22"/>
      <c r="P5857" s="22"/>
      <c r="Q5857" s="22"/>
    </row>
    <row r="5858" spans="12:17">
      <c r="L5858" s="22"/>
      <c r="O5858" s="22"/>
      <c r="P5858" s="22"/>
      <c r="Q5858" s="22"/>
    </row>
    <row r="5859" spans="12:17">
      <c r="L5859" s="22"/>
      <c r="O5859" s="22"/>
      <c r="P5859" s="22"/>
      <c r="Q5859" s="22"/>
    </row>
    <row r="5860" spans="12:17">
      <c r="L5860" s="22"/>
      <c r="O5860" s="22"/>
      <c r="P5860" s="22"/>
      <c r="Q5860" s="22"/>
    </row>
    <row r="5861" spans="12:17">
      <c r="L5861" s="22"/>
      <c r="O5861" s="22"/>
      <c r="P5861" s="22"/>
      <c r="Q5861" s="22"/>
    </row>
    <row r="5862" spans="12:17">
      <c r="L5862" s="22"/>
      <c r="O5862" s="22"/>
      <c r="P5862" s="22"/>
      <c r="Q5862" s="22"/>
    </row>
    <row r="5863" spans="12:17">
      <c r="L5863" s="22"/>
      <c r="O5863" s="22"/>
      <c r="P5863" s="22"/>
      <c r="Q5863" s="22"/>
    </row>
    <row r="5864" spans="12:17">
      <c r="L5864" s="22"/>
      <c r="O5864" s="22"/>
      <c r="P5864" s="22"/>
      <c r="Q5864" s="22"/>
    </row>
    <row r="5865" spans="12:17">
      <c r="L5865" s="22"/>
      <c r="O5865" s="22"/>
      <c r="P5865" s="22"/>
      <c r="Q5865" s="22"/>
    </row>
    <row r="5866" spans="12:17">
      <c r="L5866" s="22"/>
      <c r="O5866" s="22"/>
      <c r="P5866" s="22"/>
      <c r="Q5866" s="22"/>
    </row>
    <row r="5867" spans="12:17">
      <c r="L5867" s="22"/>
      <c r="O5867" s="22"/>
      <c r="P5867" s="22"/>
      <c r="Q5867" s="22"/>
    </row>
    <row r="5868" spans="12:17">
      <c r="L5868" s="22"/>
      <c r="O5868" s="22"/>
      <c r="P5868" s="22"/>
      <c r="Q5868" s="22"/>
    </row>
    <row r="5869" spans="12:17">
      <c r="L5869" s="22"/>
      <c r="O5869" s="22"/>
      <c r="P5869" s="22"/>
      <c r="Q5869" s="22"/>
    </row>
    <row r="5870" spans="12:17">
      <c r="L5870" s="22"/>
      <c r="O5870" s="22"/>
      <c r="P5870" s="22"/>
      <c r="Q5870" s="22"/>
    </row>
    <row r="5871" spans="12:17">
      <c r="L5871" s="22"/>
      <c r="O5871" s="22"/>
      <c r="P5871" s="22"/>
      <c r="Q5871" s="22"/>
    </row>
    <row r="5872" spans="12:17">
      <c r="L5872" s="22"/>
      <c r="O5872" s="22"/>
      <c r="P5872" s="22"/>
      <c r="Q5872" s="22"/>
    </row>
    <row r="5873" spans="12:17">
      <c r="L5873" s="22"/>
      <c r="O5873" s="22"/>
      <c r="P5873" s="22"/>
      <c r="Q5873" s="22"/>
    </row>
    <row r="5874" spans="12:17">
      <c r="L5874" s="22"/>
      <c r="O5874" s="22"/>
      <c r="P5874" s="22"/>
      <c r="Q5874" s="22"/>
    </row>
    <row r="5875" spans="12:17">
      <c r="L5875" s="22"/>
      <c r="O5875" s="22"/>
      <c r="P5875" s="22"/>
      <c r="Q5875" s="22"/>
    </row>
    <row r="5876" spans="12:17">
      <c r="L5876" s="22"/>
      <c r="O5876" s="22"/>
      <c r="P5876" s="22"/>
      <c r="Q5876" s="22"/>
    </row>
    <row r="5877" spans="12:17">
      <c r="L5877" s="22"/>
      <c r="O5877" s="22"/>
      <c r="P5877" s="22"/>
      <c r="Q5877" s="22"/>
    </row>
    <row r="5878" spans="12:17">
      <c r="L5878" s="22"/>
      <c r="O5878" s="22"/>
      <c r="P5878" s="22"/>
      <c r="Q5878" s="22"/>
    </row>
    <row r="5879" spans="12:17">
      <c r="L5879" s="22"/>
      <c r="O5879" s="22"/>
      <c r="P5879" s="22"/>
      <c r="Q5879" s="22"/>
    </row>
    <row r="5880" spans="12:17">
      <c r="L5880" s="22"/>
      <c r="O5880" s="22"/>
      <c r="P5880" s="22"/>
      <c r="Q5880" s="22"/>
    </row>
    <row r="5881" spans="12:17">
      <c r="L5881" s="22"/>
      <c r="O5881" s="22"/>
      <c r="P5881" s="22"/>
      <c r="Q5881" s="22"/>
    </row>
    <row r="5882" spans="12:17">
      <c r="L5882" s="22"/>
      <c r="O5882" s="22"/>
      <c r="P5882" s="22"/>
      <c r="Q5882" s="22"/>
    </row>
    <row r="5883" spans="12:17">
      <c r="L5883" s="22"/>
      <c r="O5883" s="22"/>
      <c r="P5883" s="22"/>
      <c r="Q5883" s="22"/>
    </row>
    <row r="5884" spans="12:17">
      <c r="L5884" s="22"/>
      <c r="O5884" s="22"/>
      <c r="P5884" s="22"/>
      <c r="Q5884" s="22"/>
    </row>
    <row r="5885" spans="12:17">
      <c r="L5885" s="22"/>
      <c r="O5885" s="22"/>
      <c r="P5885" s="22"/>
      <c r="Q5885" s="22"/>
    </row>
    <row r="5886" spans="12:17">
      <c r="L5886" s="22"/>
      <c r="O5886" s="22"/>
      <c r="P5886" s="22"/>
      <c r="Q5886" s="22"/>
    </row>
    <row r="5887" spans="12:17">
      <c r="L5887" s="22"/>
      <c r="O5887" s="22"/>
      <c r="P5887" s="22"/>
      <c r="Q5887" s="22"/>
    </row>
    <row r="5888" spans="12:17">
      <c r="L5888" s="22"/>
      <c r="O5888" s="22"/>
      <c r="P5888" s="22"/>
      <c r="Q5888" s="22"/>
    </row>
    <row r="5889" spans="12:17">
      <c r="L5889" s="22"/>
      <c r="O5889" s="22"/>
      <c r="P5889" s="22"/>
      <c r="Q5889" s="22"/>
    </row>
    <row r="5890" spans="12:17">
      <c r="L5890" s="22"/>
      <c r="O5890" s="22"/>
      <c r="P5890" s="22"/>
      <c r="Q5890" s="22"/>
    </row>
    <row r="5891" spans="12:17">
      <c r="L5891" s="22"/>
      <c r="O5891" s="22"/>
      <c r="P5891" s="22"/>
      <c r="Q5891" s="22"/>
    </row>
    <row r="5892" spans="12:17">
      <c r="L5892" s="22"/>
      <c r="O5892" s="22"/>
      <c r="P5892" s="22"/>
      <c r="Q5892" s="22"/>
    </row>
    <row r="5893" spans="12:17">
      <c r="L5893" s="22"/>
      <c r="O5893" s="22"/>
      <c r="P5893" s="22"/>
      <c r="Q5893" s="22"/>
    </row>
    <row r="5894" spans="12:17">
      <c r="L5894" s="22"/>
      <c r="O5894" s="22"/>
      <c r="P5894" s="22"/>
      <c r="Q5894" s="22"/>
    </row>
    <row r="5895" spans="12:17">
      <c r="L5895" s="22"/>
      <c r="O5895" s="22"/>
      <c r="P5895" s="22"/>
      <c r="Q5895" s="22"/>
    </row>
    <row r="5896" spans="12:17">
      <c r="L5896" s="22"/>
      <c r="O5896" s="22"/>
      <c r="P5896" s="22"/>
      <c r="Q5896" s="22"/>
    </row>
    <row r="5897" spans="12:17">
      <c r="L5897" s="22"/>
      <c r="O5897" s="22"/>
      <c r="P5897" s="22"/>
      <c r="Q5897" s="22"/>
    </row>
    <row r="5898" spans="12:17">
      <c r="L5898" s="22"/>
      <c r="O5898" s="22"/>
      <c r="P5898" s="22"/>
      <c r="Q5898" s="22"/>
    </row>
    <row r="5899" spans="12:17">
      <c r="L5899" s="22"/>
      <c r="O5899" s="22"/>
      <c r="P5899" s="22"/>
      <c r="Q5899" s="22"/>
    </row>
    <row r="5900" spans="12:17">
      <c r="L5900" s="22"/>
      <c r="O5900" s="22"/>
      <c r="P5900" s="22"/>
      <c r="Q5900" s="22"/>
    </row>
    <row r="5901" spans="12:17">
      <c r="L5901" s="22"/>
      <c r="O5901" s="22"/>
      <c r="P5901" s="22"/>
      <c r="Q5901" s="22"/>
    </row>
    <row r="5902" spans="12:17">
      <c r="L5902" s="22"/>
      <c r="O5902" s="22"/>
      <c r="P5902" s="22"/>
      <c r="Q5902" s="22"/>
    </row>
    <row r="5903" spans="12:17">
      <c r="L5903" s="22"/>
      <c r="O5903" s="22"/>
      <c r="P5903" s="22"/>
      <c r="Q5903" s="22"/>
    </row>
    <row r="5904" spans="12:17">
      <c r="L5904" s="22"/>
      <c r="O5904" s="22"/>
      <c r="P5904" s="22"/>
      <c r="Q5904" s="22"/>
    </row>
    <row r="5905" spans="12:17">
      <c r="L5905" s="22"/>
      <c r="O5905" s="22"/>
      <c r="P5905" s="22"/>
      <c r="Q5905" s="22"/>
    </row>
    <row r="5906" spans="12:17">
      <c r="L5906" s="22"/>
      <c r="O5906" s="22"/>
      <c r="P5906" s="22"/>
      <c r="Q5906" s="22"/>
    </row>
    <row r="5907" spans="12:17">
      <c r="L5907" s="22"/>
      <c r="O5907" s="22"/>
      <c r="P5907" s="22"/>
      <c r="Q5907" s="22"/>
    </row>
    <row r="5908" spans="12:17">
      <c r="L5908" s="22"/>
      <c r="O5908" s="22"/>
      <c r="P5908" s="22"/>
      <c r="Q5908" s="22"/>
    </row>
    <row r="5909" spans="12:17">
      <c r="L5909" s="22"/>
      <c r="O5909" s="22"/>
      <c r="P5909" s="22"/>
      <c r="Q5909" s="22"/>
    </row>
    <row r="5910" spans="12:17">
      <c r="L5910" s="22"/>
      <c r="O5910" s="22"/>
      <c r="P5910" s="22"/>
      <c r="Q5910" s="22"/>
    </row>
    <row r="5911" spans="12:17">
      <c r="L5911" s="22"/>
      <c r="O5911" s="22"/>
      <c r="P5911" s="22"/>
      <c r="Q5911" s="22"/>
    </row>
    <row r="5912" spans="12:17">
      <c r="L5912" s="22"/>
      <c r="O5912" s="22"/>
      <c r="P5912" s="22"/>
      <c r="Q5912" s="22"/>
    </row>
    <row r="5913" spans="12:17">
      <c r="L5913" s="22"/>
      <c r="O5913" s="22"/>
      <c r="P5913" s="22"/>
      <c r="Q5913" s="22"/>
    </row>
    <row r="5914" spans="12:17">
      <c r="L5914" s="22"/>
      <c r="O5914" s="22"/>
      <c r="P5914" s="22"/>
      <c r="Q5914" s="22"/>
    </row>
    <row r="5915" spans="12:17">
      <c r="L5915" s="22"/>
      <c r="O5915" s="22"/>
      <c r="P5915" s="22"/>
      <c r="Q5915" s="22"/>
    </row>
    <row r="5916" spans="12:17">
      <c r="L5916" s="22"/>
      <c r="O5916" s="22"/>
      <c r="P5916" s="22"/>
      <c r="Q5916" s="22"/>
    </row>
    <row r="5917" spans="12:17">
      <c r="L5917" s="22"/>
      <c r="O5917" s="22"/>
      <c r="P5917" s="22"/>
      <c r="Q5917" s="22"/>
    </row>
    <row r="5918" spans="12:17">
      <c r="L5918" s="22"/>
      <c r="O5918" s="22"/>
      <c r="P5918" s="22"/>
      <c r="Q5918" s="22"/>
    </row>
    <row r="5919" spans="12:17">
      <c r="L5919" s="22"/>
      <c r="O5919" s="22"/>
      <c r="P5919" s="22"/>
      <c r="Q5919" s="22"/>
    </row>
    <row r="5920" spans="12:17">
      <c r="L5920" s="22"/>
      <c r="O5920" s="22"/>
      <c r="P5920" s="22"/>
      <c r="Q5920" s="22"/>
    </row>
    <row r="5921" spans="12:17">
      <c r="L5921" s="22"/>
      <c r="O5921" s="22"/>
      <c r="P5921" s="22"/>
      <c r="Q5921" s="22"/>
    </row>
    <row r="5922" spans="12:17">
      <c r="L5922" s="22"/>
      <c r="O5922" s="22"/>
      <c r="P5922" s="22"/>
      <c r="Q5922" s="22"/>
    </row>
    <row r="5923" spans="12:17">
      <c r="L5923" s="22"/>
      <c r="O5923" s="22"/>
      <c r="P5923" s="22"/>
      <c r="Q5923" s="22"/>
    </row>
    <row r="5924" spans="12:17">
      <c r="L5924" s="22"/>
      <c r="O5924" s="22"/>
      <c r="P5924" s="22"/>
      <c r="Q5924" s="22"/>
    </row>
    <row r="5925" spans="12:17">
      <c r="L5925" s="22"/>
      <c r="O5925" s="22"/>
      <c r="P5925" s="22"/>
      <c r="Q5925" s="22"/>
    </row>
    <row r="5926" spans="12:17">
      <c r="L5926" s="22"/>
      <c r="O5926" s="22"/>
      <c r="P5926" s="22"/>
      <c r="Q5926" s="22"/>
    </row>
    <row r="5927" spans="12:17">
      <c r="L5927" s="22"/>
      <c r="O5927" s="22"/>
      <c r="P5927" s="22"/>
      <c r="Q5927" s="22"/>
    </row>
    <row r="5928" spans="12:17">
      <c r="L5928" s="22"/>
      <c r="O5928" s="22"/>
      <c r="P5928" s="22"/>
      <c r="Q5928" s="22"/>
    </row>
    <row r="5929" spans="12:17">
      <c r="L5929" s="22"/>
      <c r="O5929" s="22"/>
      <c r="P5929" s="22"/>
      <c r="Q5929" s="22"/>
    </row>
    <row r="5930" spans="12:17">
      <c r="L5930" s="22"/>
      <c r="O5930" s="22"/>
      <c r="P5930" s="22"/>
      <c r="Q5930" s="22"/>
    </row>
    <row r="5931" spans="12:17">
      <c r="L5931" s="22"/>
      <c r="O5931" s="22"/>
      <c r="P5931" s="22"/>
      <c r="Q5931" s="22"/>
    </row>
    <row r="5932" spans="12:17">
      <c r="L5932" s="22"/>
      <c r="O5932" s="22"/>
      <c r="P5932" s="22"/>
      <c r="Q5932" s="22"/>
    </row>
    <row r="5933" spans="12:17">
      <c r="L5933" s="22"/>
      <c r="O5933" s="22"/>
      <c r="P5933" s="22"/>
      <c r="Q5933" s="22"/>
    </row>
    <row r="5934" spans="12:17">
      <c r="L5934" s="22"/>
      <c r="O5934" s="22"/>
      <c r="P5934" s="22"/>
      <c r="Q5934" s="22"/>
    </row>
    <row r="5935" spans="12:17">
      <c r="L5935" s="22"/>
      <c r="O5935" s="22"/>
      <c r="P5935" s="22"/>
      <c r="Q5935" s="22"/>
    </row>
    <row r="5936" spans="12:17">
      <c r="L5936" s="22"/>
      <c r="O5936" s="22"/>
      <c r="P5936" s="22"/>
      <c r="Q5936" s="22"/>
    </row>
    <row r="5937" spans="12:17">
      <c r="L5937" s="22"/>
      <c r="O5937" s="22"/>
      <c r="P5937" s="22"/>
      <c r="Q5937" s="22"/>
    </row>
    <row r="5938" spans="12:17">
      <c r="L5938" s="22"/>
      <c r="O5938" s="22"/>
      <c r="P5938" s="22"/>
      <c r="Q5938" s="22"/>
    </row>
    <row r="5939" spans="12:17">
      <c r="L5939" s="22"/>
      <c r="O5939" s="22"/>
      <c r="P5939" s="22"/>
      <c r="Q5939" s="22"/>
    </row>
    <row r="5940" spans="12:17">
      <c r="L5940" s="22"/>
      <c r="O5940" s="22"/>
      <c r="P5940" s="22"/>
      <c r="Q5940" s="22"/>
    </row>
    <row r="5941" spans="12:17">
      <c r="L5941" s="22"/>
      <c r="O5941" s="22"/>
      <c r="P5941" s="22"/>
      <c r="Q5941" s="22"/>
    </row>
    <row r="5942" spans="12:17">
      <c r="L5942" s="22"/>
      <c r="O5942" s="22"/>
      <c r="P5942" s="22"/>
      <c r="Q5942" s="22"/>
    </row>
    <row r="5943" spans="12:17">
      <c r="L5943" s="22"/>
      <c r="O5943" s="22"/>
      <c r="P5943" s="22"/>
      <c r="Q5943" s="22"/>
    </row>
    <row r="5944" spans="12:17">
      <c r="L5944" s="22"/>
      <c r="O5944" s="22"/>
      <c r="P5944" s="22"/>
      <c r="Q5944" s="22"/>
    </row>
    <row r="5945" spans="12:17">
      <c r="L5945" s="22"/>
      <c r="O5945" s="22"/>
      <c r="P5945" s="22"/>
      <c r="Q5945" s="22"/>
    </row>
    <row r="5946" spans="12:17">
      <c r="L5946" s="22"/>
      <c r="O5946" s="22"/>
      <c r="P5946" s="22"/>
      <c r="Q5946" s="22"/>
    </row>
    <row r="5947" spans="12:17">
      <c r="L5947" s="22"/>
      <c r="O5947" s="22"/>
      <c r="P5947" s="22"/>
      <c r="Q5947" s="22"/>
    </row>
    <row r="5948" spans="12:17">
      <c r="L5948" s="22"/>
      <c r="O5948" s="22"/>
      <c r="P5948" s="22"/>
      <c r="Q5948" s="22"/>
    </row>
    <row r="5949" spans="12:17">
      <c r="L5949" s="22"/>
      <c r="O5949" s="22"/>
      <c r="P5949" s="22"/>
      <c r="Q5949" s="22"/>
    </row>
    <row r="5950" spans="12:17">
      <c r="L5950" s="22"/>
      <c r="O5950" s="22"/>
      <c r="P5950" s="22"/>
      <c r="Q5950" s="22"/>
    </row>
    <row r="5951" spans="12:17">
      <c r="L5951" s="22"/>
      <c r="O5951" s="22"/>
      <c r="P5951" s="22"/>
      <c r="Q5951" s="22"/>
    </row>
    <row r="5952" spans="12:17">
      <c r="L5952" s="22"/>
      <c r="O5952" s="22"/>
      <c r="P5952" s="22"/>
      <c r="Q5952" s="22"/>
    </row>
    <row r="5953" spans="12:17">
      <c r="L5953" s="22"/>
      <c r="O5953" s="22"/>
      <c r="P5953" s="22"/>
      <c r="Q5953" s="22"/>
    </row>
    <row r="5954" spans="12:17">
      <c r="L5954" s="22"/>
      <c r="O5954" s="22"/>
      <c r="P5954" s="22"/>
      <c r="Q5954" s="22"/>
    </row>
    <row r="5955" spans="12:17">
      <c r="L5955" s="22"/>
      <c r="O5955" s="22"/>
      <c r="P5955" s="22"/>
      <c r="Q5955" s="22"/>
    </row>
    <row r="5956" spans="12:17">
      <c r="L5956" s="22"/>
      <c r="O5956" s="22"/>
      <c r="P5956" s="22"/>
      <c r="Q5956" s="22"/>
    </row>
    <row r="5957" spans="12:17">
      <c r="L5957" s="22"/>
      <c r="O5957" s="22"/>
      <c r="P5957" s="22"/>
      <c r="Q5957" s="22"/>
    </row>
    <row r="5958" spans="12:17">
      <c r="L5958" s="22"/>
      <c r="O5958" s="22"/>
      <c r="P5958" s="22"/>
      <c r="Q5958" s="22"/>
    </row>
    <row r="5959" spans="12:17">
      <c r="L5959" s="22"/>
      <c r="O5959" s="22"/>
      <c r="P5959" s="22"/>
      <c r="Q5959" s="22"/>
    </row>
    <row r="5960" spans="12:17">
      <c r="L5960" s="22"/>
      <c r="O5960" s="22"/>
      <c r="P5960" s="22"/>
      <c r="Q5960" s="22"/>
    </row>
    <row r="5961" spans="12:17">
      <c r="L5961" s="22"/>
      <c r="O5961" s="22"/>
      <c r="P5961" s="22"/>
      <c r="Q5961" s="22"/>
    </row>
    <row r="5962" spans="12:17">
      <c r="L5962" s="22"/>
      <c r="O5962" s="22"/>
      <c r="P5962" s="22"/>
      <c r="Q5962" s="22"/>
    </row>
    <row r="5963" spans="12:17">
      <c r="L5963" s="22"/>
      <c r="O5963" s="22"/>
      <c r="P5963" s="22"/>
      <c r="Q5963" s="22"/>
    </row>
    <row r="5964" spans="12:17">
      <c r="L5964" s="22"/>
      <c r="O5964" s="22"/>
      <c r="P5964" s="22"/>
      <c r="Q5964" s="22"/>
    </row>
    <row r="5965" spans="12:17">
      <c r="L5965" s="22"/>
      <c r="O5965" s="22"/>
      <c r="P5965" s="22"/>
      <c r="Q5965" s="22"/>
    </row>
    <row r="5966" spans="12:17">
      <c r="L5966" s="22"/>
      <c r="O5966" s="22"/>
      <c r="P5966" s="22"/>
      <c r="Q5966" s="22"/>
    </row>
    <row r="5967" spans="12:17">
      <c r="L5967" s="22"/>
      <c r="O5967" s="22"/>
      <c r="P5967" s="22"/>
      <c r="Q5967" s="22"/>
    </row>
    <row r="5968" spans="12:17">
      <c r="L5968" s="22"/>
      <c r="O5968" s="22"/>
      <c r="P5968" s="22"/>
      <c r="Q5968" s="22"/>
    </row>
    <row r="5969" spans="12:17">
      <c r="L5969" s="22"/>
      <c r="O5969" s="22"/>
      <c r="P5969" s="22"/>
      <c r="Q5969" s="22"/>
    </row>
    <row r="5970" spans="12:17">
      <c r="L5970" s="22"/>
      <c r="O5970" s="22"/>
      <c r="P5970" s="22"/>
      <c r="Q5970" s="22"/>
    </row>
    <row r="5971" spans="12:17">
      <c r="L5971" s="22"/>
      <c r="O5971" s="22"/>
      <c r="P5971" s="22"/>
      <c r="Q5971" s="22"/>
    </row>
    <row r="5972" spans="12:17">
      <c r="L5972" s="22"/>
      <c r="O5972" s="22"/>
      <c r="P5972" s="22"/>
      <c r="Q5972" s="22"/>
    </row>
    <row r="5973" spans="12:17">
      <c r="L5973" s="22"/>
      <c r="O5973" s="22"/>
      <c r="P5973" s="22"/>
      <c r="Q5973" s="22"/>
    </row>
    <row r="5974" spans="12:17">
      <c r="L5974" s="22"/>
      <c r="O5974" s="22"/>
      <c r="P5974" s="22"/>
      <c r="Q5974" s="22"/>
    </row>
    <row r="5975" spans="12:17">
      <c r="L5975" s="22"/>
      <c r="O5975" s="22"/>
      <c r="P5975" s="22"/>
      <c r="Q5975" s="22"/>
    </row>
    <row r="5976" spans="12:17">
      <c r="L5976" s="22"/>
      <c r="O5976" s="22"/>
      <c r="P5976" s="22"/>
      <c r="Q5976" s="22"/>
    </row>
    <row r="5977" spans="12:17">
      <c r="L5977" s="22"/>
      <c r="O5977" s="22"/>
      <c r="P5977" s="22"/>
      <c r="Q5977" s="22"/>
    </row>
    <row r="5978" spans="12:17">
      <c r="L5978" s="22"/>
      <c r="O5978" s="22"/>
      <c r="P5978" s="22"/>
      <c r="Q5978" s="22"/>
    </row>
    <row r="5979" spans="12:17">
      <c r="L5979" s="22"/>
      <c r="O5979" s="22"/>
      <c r="P5979" s="22"/>
      <c r="Q5979" s="22"/>
    </row>
    <row r="5980" spans="12:17">
      <c r="L5980" s="22"/>
      <c r="O5980" s="22"/>
      <c r="P5980" s="22"/>
      <c r="Q5980" s="22"/>
    </row>
    <row r="5981" spans="12:17">
      <c r="L5981" s="22"/>
      <c r="O5981" s="22"/>
      <c r="P5981" s="22"/>
      <c r="Q5981" s="22"/>
    </row>
    <row r="5982" spans="12:17">
      <c r="L5982" s="22"/>
      <c r="O5982" s="22"/>
      <c r="P5982" s="22"/>
      <c r="Q5982" s="22"/>
    </row>
    <row r="5983" spans="12:17">
      <c r="L5983" s="22"/>
      <c r="O5983" s="22"/>
      <c r="P5983" s="22"/>
      <c r="Q5983" s="22"/>
    </row>
    <row r="5984" spans="12:17">
      <c r="L5984" s="22"/>
      <c r="O5984" s="22"/>
      <c r="P5984" s="22"/>
      <c r="Q5984" s="22"/>
    </row>
    <row r="5985" spans="12:17">
      <c r="L5985" s="22"/>
      <c r="O5985" s="22"/>
      <c r="P5985" s="22"/>
      <c r="Q5985" s="22"/>
    </row>
    <row r="5986" spans="12:17">
      <c r="L5986" s="22"/>
      <c r="O5986" s="22"/>
      <c r="P5986" s="22"/>
      <c r="Q5986" s="22"/>
    </row>
    <row r="5987" spans="12:17">
      <c r="L5987" s="22"/>
      <c r="O5987" s="22"/>
      <c r="P5987" s="22"/>
      <c r="Q5987" s="22"/>
    </row>
    <row r="5988" spans="12:17">
      <c r="L5988" s="22"/>
      <c r="O5988" s="22"/>
      <c r="P5988" s="22"/>
      <c r="Q5988" s="22"/>
    </row>
    <row r="5989" spans="12:17">
      <c r="L5989" s="22"/>
      <c r="O5989" s="22"/>
      <c r="P5989" s="22"/>
      <c r="Q5989" s="22"/>
    </row>
    <row r="5990" spans="12:17">
      <c r="L5990" s="22"/>
      <c r="O5990" s="22"/>
      <c r="P5990" s="22"/>
      <c r="Q5990" s="22"/>
    </row>
    <row r="5991" spans="12:17">
      <c r="L5991" s="22"/>
      <c r="O5991" s="22"/>
      <c r="P5991" s="22"/>
      <c r="Q5991" s="22"/>
    </row>
    <row r="5992" spans="12:17">
      <c r="L5992" s="22"/>
      <c r="O5992" s="22"/>
      <c r="P5992" s="22"/>
      <c r="Q5992" s="22"/>
    </row>
    <row r="5993" spans="12:17">
      <c r="L5993" s="22"/>
      <c r="O5993" s="22"/>
      <c r="P5993" s="22"/>
      <c r="Q5993" s="22"/>
    </row>
    <row r="5994" spans="12:17">
      <c r="L5994" s="22"/>
      <c r="O5994" s="22"/>
      <c r="P5994" s="22"/>
      <c r="Q5994" s="22"/>
    </row>
    <row r="5995" spans="12:17">
      <c r="L5995" s="22"/>
      <c r="O5995" s="22"/>
      <c r="P5995" s="22"/>
      <c r="Q5995" s="22"/>
    </row>
    <row r="5996" spans="12:17">
      <c r="L5996" s="22"/>
      <c r="O5996" s="22"/>
      <c r="P5996" s="22"/>
      <c r="Q5996" s="22"/>
    </row>
    <row r="5997" spans="12:17">
      <c r="L5997" s="22"/>
      <c r="O5997" s="22"/>
      <c r="P5997" s="22"/>
      <c r="Q5997" s="22"/>
    </row>
    <row r="5998" spans="12:17">
      <c r="L5998" s="22"/>
      <c r="O5998" s="22"/>
      <c r="P5998" s="22"/>
      <c r="Q5998" s="22"/>
    </row>
    <row r="5999" spans="12:17">
      <c r="L5999" s="22"/>
      <c r="O5999" s="22"/>
      <c r="P5999" s="22"/>
      <c r="Q5999" s="22"/>
    </row>
    <row r="6000" spans="12:17">
      <c r="L6000" s="22"/>
      <c r="O6000" s="22"/>
      <c r="P6000" s="22"/>
      <c r="Q6000" s="22"/>
    </row>
    <row r="6001" spans="12:17">
      <c r="L6001" s="22"/>
      <c r="O6001" s="22"/>
      <c r="P6001" s="22"/>
      <c r="Q6001" s="22"/>
    </row>
    <row r="6002" spans="12:17">
      <c r="L6002" s="22"/>
      <c r="O6002" s="22"/>
      <c r="P6002" s="22"/>
      <c r="Q6002" s="22"/>
    </row>
    <row r="6003" spans="12:17">
      <c r="L6003" s="22"/>
      <c r="O6003" s="22"/>
      <c r="P6003" s="22"/>
      <c r="Q6003" s="22"/>
    </row>
    <row r="6004" spans="12:17">
      <c r="L6004" s="22"/>
      <c r="O6004" s="22"/>
      <c r="P6004" s="22"/>
      <c r="Q6004" s="22"/>
    </row>
    <row r="6005" spans="12:17">
      <c r="L6005" s="22"/>
      <c r="O6005" s="22"/>
      <c r="P6005" s="22"/>
      <c r="Q6005" s="22"/>
    </row>
    <row r="6006" spans="12:17">
      <c r="L6006" s="22"/>
      <c r="O6006" s="22"/>
      <c r="P6006" s="22"/>
      <c r="Q6006" s="22"/>
    </row>
    <row r="6007" spans="12:17">
      <c r="L6007" s="22"/>
      <c r="O6007" s="22"/>
      <c r="P6007" s="22"/>
      <c r="Q6007" s="22"/>
    </row>
    <row r="6008" spans="12:17">
      <c r="L6008" s="22"/>
      <c r="O6008" s="22"/>
      <c r="P6008" s="22"/>
      <c r="Q6008" s="22"/>
    </row>
    <row r="6009" spans="12:17">
      <c r="L6009" s="22"/>
      <c r="O6009" s="22"/>
      <c r="P6009" s="22"/>
      <c r="Q6009" s="22"/>
    </row>
    <row r="6010" spans="12:17">
      <c r="L6010" s="22"/>
      <c r="O6010" s="22"/>
      <c r="P6010" s="22"/>
      <c r="Q6010" s="22"/>
    </row>
    <row r="6011" spans="12:17">
      <c r="L6011" s="22"/>
      <c r="O6011" s="22"/>
      <c r="P6011" s="22"/>
      <c r="Q6011" s="22"/>
    </row>
    <row r="6012" spans="12:17">
      <c r="L6012" s="22"/>
      <c r="O6012" s="22"/>
      <c r="P6012" s="22"/>
      <c r="Q6012" s="22"/>
    </row>
    <row r="6013" spans="12:17">
      <c r="L6013" s="22"/>
      <c r="O6013" s="22"/>
      <c r="P6013" s="22"/>
      <c r="Q6013" s="22"/>
    </row>
    <row r="6014" spans="12:17">
      <c r="L6014" s="22"/>
      <c r="O6014" s="22"/>
      <c r="P6014" s="22"/>
      <c r="Q6014" s="22"/>
    </row>
    <row r="6015" spans="12:17">
      <c r="L6015" s="22"/>
      <c r="O6015" s="22"/>
      <c r="P6015" s="22"/>
      <c r="Q6015" s="22"/>
    </row>
    <row r="6016" spans="12:17">
      <c r="L6016" s="22"/>
      <c r="O6016" s="22"/>
      <c r="P6016" s="22"/>
      <c r="Q6016" s="22"/>
    </row>
    <row r="6017" spans="12:17">
      <c r="L6017" s="22"/>
      <c r="O6017" s="22"/>
      <c r="P6017" s="22"/>
      <c r="Q6017" s="22"/>
    </row>
    <row r="6018" spans="12:17">
      <c r="L6018" s="22"/>
      <c r="O6018" s="22"/>
      <c r="P6018" s="22"/>
      <c r="Q6018" s="22"/>
    </row>
    <row r="6019" spans="12:17">
      <c r="L6019" s="22"/>
      <c r="O6019" s="22"/>
      <c r="P6019" s="22"/>
      <c r="Q6019" s="22"/>
    </row>
    <row r="6020" spans="12:17">
      <c r="L6020" s="22"/>
      <c r="O6020" s="22"/>
      <c r="P6020" s="22"/>
      <c r="Q6020" s="22"/>
    </row>
    <row r="6021" spans="12:17">
      <c r="L6021" s="22"/>
      <c r="O6021" s="22"/>
      <c r="P6021" s="22"/>
      <c r="Q6021" s="22"/>
    </row>
    <row r="6022" spans="12:17">
      <c r="L6022" s="22"/>
      <c r="O6022" s="22"/>
      <c r="P6022" s="22"/>
      <c r="Q6022" s="22"/>
    </row>
    <row r="6023" spans="12:17">
      <c r="L6023" s="22"/>
      <c r="O6023" s="22"/>
      <c r="P6023" s="22"/>
      <c r="Q6023" s="22"/>
    </row>
    <row r="6024" spans="12:17">
      <c r="L6024" s="22"/>
      <c r="O6024" s="22"/>
      <c r="P6024" s="22"/>
      <c r="Q6024" s="22"/>
    </row>
    <row r="6025" spans="12:17">
      <c r="L6025" s="22"/>
      <c r="O6025" s="22"/>
      <c r="P6025" s="22"/>
      <c r="Q6025" s="22"/>
    </row>
    <row r="6026" spans="12:17">
      <c r="L6026" s="22"/>
      <c r="O6026" s="22"/>
      <c r="P6026" s="22"/>
      <c r="Q6026" s="22"/>
    </row>
    <row r="6027" spans="12:17">
      <c r="L6027" s="22"/>
      <c r="O6027" s="22"/>
      <c r="P6027" s="22"/>
      <c r="Q6027" s="22"/>
    </row>
    <row r="6028" spans="12:17">
      <c r="L6028" s="22"/>
      <c r="O6028" s="22"/>
      <c r="P6028" s="22"/>
      <c r="Q6028" s="22"/>
    </row>
    <row r="6029" spans="12:17">
      <c r="L6029" s="22"/>
      <c r="O6029" s="22"/>
      <c r="P6029" s="22"/>
      <c r="Q6029" s="22"/>
    </row>
    <row r="6030" spans="12:17">
      <c r="L6030" s="22"/>
      <c r="O6030" s="22"/>
      <c r="P6030" s="22"/>
      <c r="Q6030" s="22"/>
    </row>
    <row r="6031" spans="12:17">
      <c r="L6031" s="22"/>
      <c r="O6031" s="22"/>
      <c r="P6031" s="22"/>
      <c r="Q6031" s="22"/>
    </row>
    <row r="6032" spans="12:17">
      <c r="L6032" s="22"/>
      <c r="O6032" s="22"/>
      <c r="P6032" s="22"/>
      <c r="Q6032" s="22"/>
    </row>
    <row r="6033" spans="12:17">
      <c r="L6033" s="22"/>
      <c r="O6033" s="22"/>
      <c r="P6033" s="22"/>
      <c r="Q6033" s="22"/>
    </row>
    <row r="6034" spans="12:17">
      <c r="L6034" s="22"/>
      <c r="O6034" s="22"/>
      <c r="P6034" s="22"/>
      <c r="Q6034" s="22"/>
    </row>
    <row r="6035" spans="12:17">
      <c r="L6035" s="22"/>
      <c r="O6035" s="22"/>
      <c r="P6035" s="22"/>
      <c r="Q6035" s="22"/>
    </row>
    <row r="6036" spans="12:17">
      <c r="L6036" s="22"/>
      <c r="O6036" s="22"/>
      <c r="P6036" s="22"/>
      <c r="Q6036" s="22"/>
    </row>
    <row r="6037" spans="12:17">
      <c r="L6037" s="22"/>
      <c r="O6037" s="22"/>
      <c r="P6037" s="22"/>
      <c r="Q6037" s="22"/>
    </row>
    <row r="6038" spans="12:17">
      <c r="L6038" s="22"/>
      <c r="O6038" s="22"/>
      <c r="P6038" s="22"/>
      <c r="Q6038" s="22"/>
    </row>
    <row r="6039" spans="12:17">
      <c r="L6039" s="22"/>
      <c r="O6039" s="22"/>
      <c r="P6039" s="22"/>
      <c r="Q6039" s="22"/>
    </row>
    <row r="6040" spans="12:17">
      <c r="L6040" s="22"/>
      <c r="O6040" s="22"/>
      <c r="P6040" s="22"/>
      <c r="Q6040" s="22"/>
    </row>
    <row r="6041" spans="12:17">
      <c r="L6041" s="22"/>
      <c r="O6041" s="22"/>
      <c r="P6041" s="22"/>
      <c r="Q6041" s="22"/>
    </row>
    <row r="6042" spans="12:17">
      <c r="L6042" s="22"/>
      <c r="O6042" s="22"/>
      <c r="P6042" s="22"/>
      <c r="Q6042" s="22"/>
    </row>
    <row r="6043" spans="12:17">
      <c r="L6043" s="22"/>
      <c r="O6043" s="22"/>
      <c r="P6043" s="22"/>
      <c r="Q6043" s="22"/>
    </row>
    <row r="6044" spans="12:17">
      <c r="L6044" s="22"/>
      <c r="O6044" s="22"/>
      <c r="P6044" s="22"/>
      <c r="Q6044" s="22"/>
    </row>
    <row r="6045" spans="12:17">
      <c r="L6045" s="22"/>
      <c r="O6045" s="22"/>
      <c r="P6045" s="22"/>
      <c r="Q6045" s="22"/>
    </row>
    <row r="6046" spans="12:17">
      <c r="L6046" s="22"/>
      <c r="O6046" s="22"/>
      <c r="P6046" s="22"/>
      <c r="Q6046" s="22"/>
    </row>
    <row r="6047" spans="12:17">
      <c r="L6047" s="22"/>
      <c r="O6047" s="22"/>
      <c r="P6047" s="22"/>
      <c r="Q6047" s="22"/>
    </row>
    <row r="6048" spans="12:17">
      <c r="L6048" s="22"/>
      <c r="O6048" s="22"/>
      <c r="P6048" s="22"/>
      <c r="Q6048" s="22"/>
    </row>
    <row r="6049" spans="12:17">
      <c r="L6049" s="22"/>
      <c r="O6049" s="22"/>
      <c r="P6049" s="22"/>
      <c r="Q6049" s="22"/>
    </row>
    <row r="6050" spans="12:17">
      <c r="L6050" s="22"/>
      <c r="O6050" s="22"/>
      <c r="P6050" s="22"/>
      <c r="Q6050" s="22"/>
    </row>
    <row r="6051" spans="12:17">
      <c r="L6051" s="22"/>
      <c r="O6051" s="22"/>
      <c r="P6051" s="22"/>
      <c r="Q6051" s="22"/>
    </row>
    <row r="6052" spans="12:17">
      <c r="L6052" s="22"/>
      <c r="O6052" s="22"/>
      <c r="P6052" s="22"/>
      <c r="Q6052" s="22"/>
    </row>
    <row r="6053" spans="12:17">
      <c r="L6053" s="22"/>
      <c r="O6053" s="22"/>
      <c r="P6053" s="22"/>
      <c r="Q6053" s="22"/>
    </row>
    <row r="6054" spans="12:17">
      <c r="L6054" s="22"/>
      <c r="O6054" s="22"/>
      <c r="P6054" s="22"/>
      <c r="Q6054" s="22"/>
    </row>
    <row r="6055" spans="12:17">
      <c r="L6055" s="22"/>
      <c r="O6055" s="22"/>
      <c r="P6055" s="22"/>
      <c r="Q6055" s="22"/>
    </row>
    <row r="6056" spans="12:17">
      <c r="L6056" s="22"/>
      <c r="O6056" s="22"/>
      <c r="P6056" s="22"/>
      <c r="Q6056" s="22"/>
    </row>
    <row r="6057" spans="12:17">
      <c r="L6057" s="22"/>
      <c r="O6057" s="22"/>
      <c r="P6057" s="22"/>
      <c r="Q6057" s="22"/>
    </row>
    <row r="6058" spans="12:17">
      <c r="L6058" s="22"/>
      <c r="O6058" s="22"/>
      <c r="P6058" s="22"/>
      <c r="Q6058" s="22"/>
    </row>
    <row r="6059" spans="12:17">
      <c r="L6059" s="22"/>
      <c r="O6059" s="22"/>
      <c r="P6059" s="22"/>
      <c r="Q6059" s="22"/>
    </row>
    <row r="6060" spans="12:17">
      <c r="L6060" s="22"/>
      <c r="O6060" s="22"/>
      <c r="P6060" s="22"/>
      <c r="Q6060" s="22"/>
    </row>
    <row r="6061" spans="12:17">
      <c r="L6061" s="22"/>
      <c r="O6061" s="22"/>
      <c r="P6061" s="22"/>
      <c r="Q6061" s="22"/>
    </row>
    <row r="6062" spans="12:17">
      <c r="L6062" s="22"/>
      <c r="O6062" s="22"/>
      <c r="P6062" s="22"/>
      <c r="Q6062" s="22"/>
    </row>
    <row r="6063" spans="12:17">
      <c r="L6063" s="22"/>
      <c r="O6063" s="22"/>
      <c r="P6063" s="22"/>
      <c r="Q6063" s="22"/>
    </row>
    <row r="6064" spans="12:17">
      <c r="L6064" s="22"/>
      <c r="O6064" s="22"/>
      <c r="P6064" s="22"/>
      <c r="Q6064" s="22"/>
    </row>
    <row r="6065" spans="12:17">
      <c r="L6065" s="22"/>
      <c r="O6065" s="22"/>
      <c r="P6065" s="22"/>
      <c r="Q6065" s="22"/>
    </row>
    <row r="6066" spans="12:17">
      <c r="L6066" s="22"/>
      <c r="O6066" s="22"/>
      <c r="P6066" s="22"/>
      <c r="Q6066" s="22"/>
    </row>
    <row r="6067" spans="12:17">
      <c r="L6067" s="22"/>
      <c r="O6067" s="22"/>
      <c r="P6067" s="22"/>
      <c r="Q6067" s="22"/>
    </row>
    <row r="6068" spans="12:17">
      <c r="L6068" s="22"/>
      <c r="O6068" s="22"/>
      <c r="P6068" s="22"/>
      <c r="Q6068" s="22"/>
    </row>
    <row r="6069" spans="12:17">
      <c r="L6069" s="22"/>
      <c r="O6069" s="22"/>
      <c r="P6069" s="22"/>
      <c r="Q6069" s="22"/>
    </row>
    <row r="6070" spans="12:17">
      <c r="L6070" s="22"/>
      <c r="O6070" s="22"/>
      <c r="P6070" s="22"/>
      <c r="Q6070" s="22"/>
    </row>
    <row r="6071" spans="12:17">
      <c r="L6071" s="22"/>
      <c r="O6071" s="22"/>
      <c r="P6071" s="22"/>
      <c r="Q6071" s="22"/>
    </row>
    <row r="6072" spans="12:17">
      <c r="L6072" s="22"/>
      <c r="O6072" s="22"/>
      <c r="P6072" s="22"/>
      <c r="Q6072" s="22"/>
    </row>
    <row r="6073" spans="12:17">
      <c r="L6073" s="22"/>
      <c r="O6073" s="22"/>
      <c r="P6073" s="22"/>
      <c r="Q6073" s="22"/>
    </row>
    <row r="6074" spans="12:17">
      <c r="L6074" s="22"/>
      <c r="O6074" s="22"/>
      <c r="P6074" s="22"/>
      <c r="Q6074" s="22"/>
    </row>
    <row r="6075" spans="12:17">
      <c r="L6075" s="22"/>
      <c r="O6075" s="22"/>
      <c r="P6075" s="22"/>
      <c r="Q6075" s="22"/>
    </row>
    <row r="6076" spans="12:17">
      <c r="L6076" s="22"/>
      <c r="O6076" s="22"/>
      <c r="P6076" s="22"/>
      <c r="Q6076" s="22"/>
    </row>
    <row r="6077" spans="12:17">
      <c r="L6077" s="22"/>
      <c r="O6077" s="22"/>
      <c r="P6077" s="22"/>
      <c r="Q6077" s="22"/>
    </row>
    <row r="6078" spans="12:17">
      <c r="L6078" s="22"/>
      <c r="O6078" s="22"/>
      <c r="P6078" s="22"/>
      <c r="Q6078" s="22"/>
    </row>
    <row r="6079" spans="12:17">
      <c r="L6079" s="22"/>
      <c r="O6079" s="22"/>
      <c r="P6079" s="22"/>
      <c r="Q6079" s="22"/>
    </row>
    <row r="6080" spans="12:17">
      <c r="L6080" s="22"/>
      <c r="O6080" s="22"/>
      <c r="P6080" s="22"/>
      <c r="Q6080" s="22"/>
    </row>
    <row r="6081" spans="12:17">
      <c r="L6081" s="22"/>
      <c r="O6081" s="22"/>
      <c r="P6081" s="22"/>
      <c r="Q6081" s="22"/>
    </row>
    <row r="6082" spans="12:17">
      <c r="L6082" s="22"/>
      <c r="O6082" s="22"/>
      <c r="P6082" s="22"/>
      <c r="Q6082" s="22"/>
    </row>
    <row r="6083" spans="12:17">
      <c r="L6083" s="22"/>
      <c r="O6083" s="22"/>
      <c r="P6083" s="22"/>
      <c r="Q6083" s="22"/>
    </row>
    <row r="6084" spans="12:17">
      <c r="L6084" s="22"/>
      <c r="O6084" s="22"/>
      <c r="P6084" s="22"/>
      <c r="Q6084" s="22"/>
    </row>
    <row r="6085" spans="12:17">
      <c r="L6085" s="22"/>
      <c r="O6085" s="22"/>
      <c r="P6085" s="22"/>
      <c r="Q6085" s="22"/>
    </row>
    <row r="6086" spans="12:17">
      <c r="L6086" s="22"/>
      <c r="O6086" s="22"/>
      <c r="P6086" s="22"/>
      <c r="Q6086" s="22"/>
    </row>
    <row r="6087" spans="12:17">
      <c r="L6087" s="22"/>
      <c r="O6087" s="22"/>
      <c r="P6087" s="22"/>
      <c r="Q6087" s="22"/>
    </row>
    <row r="6088" spans="12:17">
      <c r="L6088" s="22"/>
      <c r="O6088" s="22"/>
      <c r="P6088" s="22"/>
      <c r="Q6088" s="22"/>
    </row>
    <row r="6089" spans="12:17">
      <c r="L6089" s="22"/>
      <c r="O6089" s="22"/>
      <c r="P6089" s="22"/>
      <c r="Q6089" s="22"/>
    </row>
    <row r="6090" spans="12:17">
      <c r="L6090" s="22"/>
      <c r="O6090" s="22"/>
      <c r="P6090" s="22"/>
      <c r="Q6090" s="22"/>
    </row>
    <row r="6091" spans="12:17">
      <c r="L6091" s="22"/>
      <c r="O6091" s="22"/>
      <c r="P6091" s="22"/>
      <c r="Q6091" s="22"/>
    </row>
    <row r="6092" spans="12:17">
      <c r="L6092" s="22"/>
      <c r="O6092" s="22"/>
      <c r="P6092" s="22"/>
      <c r="Q6092" s="22"/>
    </row>
    <row r="6093" spans="12:17">
      <c r="L6093" s="22"/>
      <c r="O6093" s="22"/>
      <c r="P6093" s="22"/>
      <c r="Q6093" s="22"/>
    </row>
    <row r="6094" spans="12:17">
      <c r="L6094" s="22"/>
      <c r="O6094" s="22"/>
      <c r="P6094" s="22"/>
      <c r="Q6094" s="22"/>
    </row>
    <row r="6095" spans="12:17">
      <c r="L6095" s="22"/>
      <c r="O6095" s="22"/>
      <c r="P6095" s="22"/>
      <c r="Q6095" s="22"/>
    </row>
    <row r="6096" spans="12:17">
      <c r="L6096" s="22"/>
      <c r="O6096" s="22"/>
      <c r="P6096" s="22"/>
      <c r="Q6096" s="22"/>
    </row>
    <row r="6097" spans="12:17">
      <c r="L6097" s="22"/>
      <c r="O6097" s="22"/>
      <c r="P6097" s="22"/>
      <c r="Q6097" s="22"/>
    </row>
    <row r="6098" spans="12:17">
      <c r="L6098" s="22"/>
      <c r="O6098" s="22"/>
      <c r="P6098" s="22"/>
      <c r="Q6098" s="22"/>
    </row>
    <row r="6099" spans="12:17">
      <c r="L6099" s="22"/>
      <c r="O6099" s="22"/>
      <c r="P6099" s="22"/>
      <c r="Q6099" s="22"/>
    </row>
    <row r="6100" spans="12:17">
      <c r="L6100" s="22"/>
      <c r="O6100" s="22"/>
      <c r="P6100" s="22"/>
      <c r="Q6100" s="22"/>
    </row>
    <row r="6101" spans="12:17">
      <c r="L6101" s="22"/>
      <c r="O6101" s="22"/>
      <c r="P6101" s="22"/>
      <c r="Q6101" s="22"/>
    </row>
    <row r="6102" spans="12:17">
      <c r="L6102" s="22"/>
      <c r="O6102" s="22"/>
      <c r="P6102" s="22"/>
      <c r="Q6102" s="22"/>
    </row>
    <row r="6103" spans="12:17">
      <c r="L6103" s="22"/>
      <c r="O6103" s="22"/>
      <c r="P6103" s="22"/>
      <c r="Q6103" s="22"/>
    </row>
    <row r="6104" spans="12:17">
      <c r="L6104" s="22"/>
      <c r="O6104" s="22"/>
      <c r="P6104" s="22"/>
      <c r="Q6104" s="22"/>
    </row>
    <row r="6105" spans="12:17">
      <c r="L6105" s="22"/>
      <c r="O6105" s="22"/>
      <c r="P6105" s="22"/>
      <c r="Q6105" s="22"/>
    </row>
    <row r="6106" spans="12:17">
      <c r="L6106" s="22"/>
      <c r="O6106" s="22"/>
      <c r="P6106" s="22"/>
      <c r="Q6106" s="22"/>
    </row>
    <row r="6107" spans="12:17">
      <c r="L6107" s="22"/>
      <c r="O6107" s="22"/>
      <c r="P6107" s="22"/>
      <c r="Q6107" s="22"/>
    </row>
    <row r="6108" spans="12:17">
      <c r="L6108" s="22"/>
      <c r="O6108" s="22"/>
      <c r="P6108" s="22"/>
      <c r="Q6108" s="22"/>
    </row>
    <row r="6109" spans="12:17">
      <c r="L6109" s="22"/>
      <c r="O6109" s="22"/>
      <c r="P6109" s="22"/>
      <c r="Q6109" s="22"/>
    </row>
    <row r="6110" spans="12:17">
      <c r="L6110" s="22"/>
      <c r="O6110" s="22"/>
      <c r="P6110" s="22"/>
      <c r="Q6110" s="22"/>
    </row>
    <row r="6111" spans="12:17">
      <c r="L6111" s="22"/>
      <c r="O6111" s="22"/>
      <c r="P6111" s="22"/>
      <c r="Q6111" s="22"/>
    </row>
    <row r="6112" spans="12:17">
      <c r="L6112" s="22"/>
      <c r="O6112" s="22"/>
      <c r="P6112" s="22"/>
      <c r="Q6112" s="22"/>
    </row>
    <row r="6113" spans="12:17">
      <c r="L6113" s="22"/>
      <c r="O6113" s="22"/>
      <c r="P6113" s="22"/>
      <c r="Q6113" s="22"/>
    </row>
    <row r="6114" spans="12:17">
      <c r="L6114" s="22"/>
      <c r="O6114" s="22"/>
      <c r="P6114" s="22"/>
      <c r="Q6114" s="22"/>
    </row>
    <row r="6115" spans="12:17">
      <c r="L6115" s="22"/>
      <c r="O6115" s="22"/>
      <c r="P6115" s="22"/>
      <c r="Q6115" s="22"/>
    </row>
    <row r="6116" spans="12:17">
      <c r="L6116" s="22"/>
      <c r="O6116" s="22"/>
      <c r="P6116" s="22"/>
      <c r="Q6116" s="22"/>
    </row>
    <row r="6117" spans="12:17">
      <c r="L6117" s="22"/>
      <c r="O6117" s="22"/>
      <c r="P6117" s="22"/>
      <c r="Q6117" s="22"/>
    </row>
    <row r="6118" spans="12:17">
      <c r="L6118" s="22"/>
      <c r="O6118" s="22"/>
      <c r="P6118" s="22"/>
      <c r="Q6118" s="22"/>
    </row>
    <row r="6119" spans="12:17">
      <c r="L6119" s="22"/>
      <c r="O6119" s="22"/>
      <c r="P6119" s="22"/>
      <c r="Q6119" s="22"/>
    </row>
    <row r="6120" spans="12:17">
      <c r="L6120" s="22"/>
      <c r="O6120" s="22"/>
      <c r="P6120" s="22"/>
      <c r="Q6120" s="22"/>
    </row>
    <row r="6121" spans="12:17">
      <c r="L6121" s="22"/>
      <c r="O6121" s="22"/>
      <c r="P6121" s="22"/>
      <c r="Q6121" s="22"/>
    </row>
    <row r="6122" spans="12:17">
      <c r="L6122" s="22"/>
      <c r="O6122" s="22"/>
      <c r="P6122" s="22"/>
      <c r="Q6122" s="22"/>
    </row>
    <row r="6123" spans="12:17">
      <c r="L6123" s="22"/>
      <c r="O6123" s="22"/>
      <c r="P6123" s="22"/>
      <c r="Q6123" s="22"/>
    </row>
    <row r="6124" spans="12:17">
      <c r="L6124" s="22"/>
      <c r="O6124" s="22"/>
      <c r="P6124" s="22"/>
      <c r="Q6124" s="22"/>
    </row>
    <row r="6125" spans="12:17">
      <c r="L6125" s="22"/>
      <c r="O6125" s="22"/>
      <c r="P6125" s="22"/>
      <c r="Q6125" s="22"/>
    </row>
    <row r="6126" spans="12:17">
      <c r="L6126" s="22"/>
      <c r="O6126" s="22"/>
      <c r="P6126" s="22"/>
      <c r="Q6126" s="22"/>
    </row>
    <row r="6127" spans="12:17">
      <c r="L6127" s="22"/>
      <c r="O6127" s="22"/>
      <c r="P6127" s="22"/>
      <c r="Q6127" s="22"/>
    </row>
    <row r="6128" spans="12:17">
      <c r="L6128" s="22"/>
      <c r="O6128" s="22"/>
      <c r="P6128" s="22"/>
      <c r="Q6128" s="22"/>
    </row>
    <row r="6129" spans="12:17">
      <c r="L6129" s="22"/>
      <c r="O6129" s="22"/>
      <c r="P6129" s="22"/>
      <c r="Q6129" s="22"/>
    </row>
    <row r="6130" spans="12:17">
      <c r="L6130" s="22"/>
      <c r="O6130" s="22"/>
      <c r="P6130" s="22"/>
      <c r="Q6130" s="22"/>
    </row>
    <row r="6131" spans="12:17">
      <c r="L6131" s="22"/>
      <c r="O6131" s="22"/>
      <c r="P6131" s="22"/>
      <c r="Q6131" s="22"/>
    </row>
    <row r="6132" spans="12:17">
      <c r="L6132" s="22"/>
      <c r="O6132" s="22"/>
      <c r="P6132" s="22"/>
      <c r="Q6132" s="22"/>
    </row>
    <row r="6133" spans="12:17">
      <c r="L6133" s="22"/>
      <c r="O6133" s="22"/>
      <c r="P6133" s="22"/>
      <c r="Q6133" s="22"/>
    </row>
    <row r="6134" spans="12:17">
      <c r="L6134" s="22"/>
      <c r="O6134" s="22"/>
      <c r="P6134" s="22"/>
      <c r="Q6134" s="22"/>
    </row>
    <row r="6135" spans="12:17">
      <c r="L6135" s="22"/>
      <c r="O6135" s="22"/>
      <c r="P6135" s="22"/>
      <c r="Q6135" s="22"/>
    </row>
    <row r="6136" spans="12:17">
      <c r="L6136" s="22"/>
      <c r="O6136" s="22"/>
      <c r="P6136" s="22"/>
      <c r="Q6136" s="22"/>
    </row>
    <row r="6137" spans="12:17">
      <c r="L6137" s="22"/>
      <c r="O6137" s="22"/>
      <c r="P6137" s="22"/>
      <c r="Q6137" s="22"/>
    </row>
    <row r="6138" spans="12:17">
      <c r="L6138" s="22"/>
      <c r="O6138" s="22"/>
      <c r="P6138" s="22"/>
      <c r="Q6138" s="22"/>
    </row>
    <row r="6139" spans="12:17">
      <c r="L6139" s="22"/>
      <c r="O6139" s="22"/>
      <c r="P6139" s="22"/>
      <c r="Q6139" s="22"/>
    </row>
    <row r="6140" spans="12:17">
      <c r="L6140" s="22"/>
      <c r="O6140" s="22"/>
      <c r="P6140" s="22"/>
      <c r="Q6140" s="22"/>
    </row>
    <row r="6141" spans="12:17">
      <c r="L6141" s="22"/>
      <c r="O6141" s="22"/>
      <c r="P6141" s="22"/>
      <c r="Q6141" s="22"/>
    </row>
    <row r="6142" spans="12:17">
      <c r="L6142" s="22"/>
      <c r="O6142" s="22"/>
      <c r="P6142" s="22"/>
      <c r="Q6142" s="22"/>
    </row>
    <row r="6143" spans="12:17">
      <c r="L6143" s="22"/>
      <c r="O6143" s="22"/>
      <c r="P6143" s="22"/>
      <c r="Q6143" s="22"/>
    </row>
    <row r="6144" spans="12:17">
      <c r="L6144" s="22"/>
      <c r="O6144" s="22"/>
      <c r="P6144" s="22"/>
      <c r="Q6144" s="22"/>
    </row>
    <row r="6145" spans="12:17">
      <c r="L6145" s="22"/>
      <c r="O6145" s="22"/>
      <c r="P6145" s="22"/>
      <c r="Q6145" s="22"/>
    </row>
    <row r="6146" spans="12:17">
      <c r="L6146" s="22"/>
      <c r="O6146" s="22"/>
      <c r="P6146" s="22"/>
      <c r="Q6146" s="22"/>
    </row>
    <row r="6147" spans="12:17">
      <c r="L6147" s="22"/>
      <c r="O6147" s="22"/>
      <c r="P6147" s="22"/>
      <c r="Q6147" s="22"/>
    </row>
    <row r="6148" spans="12:17">
      <c r="L6148" s="22"/>
      <c r="O6148" s="22"/>
      <c r="P6148" s="22"/>
      <c r="Q6148" s="22"/>
    </row>
    <row r="6149" spans="12:17">
      <c r="L6149" s="22"/>
      <c r="O6149" s="22"/>
      <c r="P6149" s="22"/>
      <c r="Q6149" s="22"/>
    </row>
    <row r="6150" spans="12:17">
      <c r="L6150" s="22"/>
      <c r="O6150" s="22"/>
      <c r="P6150" s="22"/>
      <c r="Q6150" s="22"/>
    </row>
    <row r="6151" spans="12:17">
      <c r="L6151" s="22"/>
      <c r="O6151" s="22"/>
      <c r="P6151" s="22"/>
      <c r="Q6151" s="22"/>
    </row>
    <row r="6152" spans="12:17">
      <c r="L6152" s="22"/>
      <c r="O6152" s="22"/>
      <c r="P6152" s="22"/>
      <c r="Q6152" s="22"/>
    </row>
    <row r="6153" spans="12:17">
      <c r="L6153" s="22"/>
      <c r="O6153" s="22"/>
      <c r="P6153" s="22"/>
      <c r="Q6153" s="22"/>
    </row>
    <row r="6154" spans="12:17">
      <c r="L6154" s="22"/>
      <c r="O6154" s="22"/>
      <c r="P6154" s="22"/>
      <c r="Q6154" s="22"/>
    </row>
    <row r="6155" spans="12:17">
      <c r="L6155" s="22"/>
      <c r="O6155" s="22"/>
      <c r="P6155" s="22"/>
      <c r="Q6155" s="22"/>
    </row>
    <row r="6156" spans="12:17">
      <c r="L6156" s="22"/>
      <c r="O6156" s="22"/>
      <c r="P6156" s="22"/>
      <c r="Q6156" s="22"/>
    </row>
    <row r="6157" spans="12:17">
      <c r="L6157" s="22"/>
      <c r="O6157" s="22"/>
      <c r="P6157" s="22"/>
      <c r="Q6157" s="22"/>
    </row>
    <row r="6158" spans="12:17">
      <c r="L6158" s="22"/>
      <c r="O6158" s="22"/>
      <c r="P6158" s="22"/>
      <c r="Q6158" s="22"/>
    </row>
    <row r="6159" spans="12:17">
      <c r="L6159" s="22"/>
      <c r="O6159" s="22"/>
      <c r="P6159" s="22"/>
      <c r="Q6159" s="22"/>
    </row>
    <row r="6160" spans="12:17">
      <c r="L6160" s="22"/>
      <c r="O6160" s="22"/>
      <c r="P6160" s="22"/>
      <c r="Q6160" s="22"/>
    </row>
    <row r="6161" spans="12:17">
      <c r="L6161" s="22"/>
      <c r="O6161" s="22"/>
      <c r="P6161" s="22"/>
      <c r="Q6161" s="22"/>
    </row>
    <row r="6162" spans="12:17">
      <c r="L6162" s="22"/>
      <c r="O6162" s="22"/>
      <c r="P6162" s="22"/>
      <c r="Q6162" s="22"/>
    </row>
    <row r="6163" spans="12:17">
      <c r="L6163" s="22"/>
      <c r="O6163" s="22"/>
      <c r="P6163" s="22"/>
      <c r="Q6163" s="22"/>
    </row>
    <row r="6164" spans="12:17">
      <c r="L6164" s="22"/>
      <c r="O6164" s="22"/>
      <c r="P6164" s="22"/>
      <c r="Q6164" s="22"/>
    </row>
    <row r="6165" spans="12:17">
      <c r="L6165" s="22"/>
      <c r="O6165" s="22"/>
      <c r="P6165" s="22"/>
      <c r="Q6165" s="22"/>
    </row>
    <row r="6166" spans="12:17">
      <c r="L6166" s="22"/>
      <c r="O6166" s="22"/>
      <c r="P6166" s="22"/>
      <c r="Q6166" s="22"/>
    </row>
    <row r="6167" spans="12:17">
      <c r="L6167" s="22"/>
      <c r="O6167" s="22"/>
      <c r="P6167" s="22"/>
      <c r="Q6167" s="22"/>
    </row>
    <row r="6168" spans="12:17">
      <c r="L6168" s="22"/>
      <c r="O6168" s="22"/>
      <c r="P6168" s="22"/>
      <c r="Q6168" s="22"/>
    </row>
    <row r="6169" spans="12:17">
      <c r="L6169" s="22"/>
      <c r="O6169" s="22"/>
      <c r="P6169" s="22"/>
      <c r="Q6169" s="22"/>
    </row>
    <row r="6170" spans="12:17">
      <c r="L6170" s="22"/>
      <c r="O6170" s="22"/>
      <c r="P6170" s="22"/>
      <c r="Q6170" s="22"/>
    </row>
    <row r="6171" spans="12:17">
      <c r="L6171" s="22"/>
      <c r="O6171" s="22"/>
      <c r="P6171" s="22"/>
      <c r="Q6171" s="22"/>
    </row>
    <row r="6172" spans="12:17">
      <c r="L6172" s="22"/>
      <c r="O6172" s="22"/>
      <c r="P6172" s="22"/>
      <c r="Q6172" s="22"/>
    </row>
    <row r="6173" spans="12:17">
      <c r="L6173" s="22"/>
      <c r="O6173" s="22"/>
      <c r="P6173" s="22"/>
      <c r="Q6173" s="22"/>
    </row>
    <row r="6174" spans="12:17">
      <c r="L6174" s="22"/>
      <c r="O6174" s="22"/>
      <c r="P6174" s="22"/>
      <c r="Q6174" s="22"/>
    </row>
    <row r="6175" spans="12:17">
      <c r="L6175" s="22"/>
      <c r="O6175" s="22"/>
      <c r="P6175" s="22"/>
      <c r="Q6175" s="22"/>
    </row>
    <row r="6176" spans="12:17">
      <c r="L6176" s="22"/>
      <c r="O6176" s="22"/>
      <c r="P6176" s="22"/>
      <c r="Q6176" s="22"/>
    </row>
    <row r="6177" spans="12:17">
      <c r="L6177" s="22"/>
      <c r="O6177" s="22"/>
      <c r="P6177" s="22"/>
      <c r="Q6177" s="22"/>
    </row>
    <row r="6178" spans="12:17">
      <c r="L6178" s="22"/>
      <c r="O6178" s="22"/>
      <c r="P6178" s="22"/>
      <c r="Q6178" s="22"/>
    </row>
    <row r="6179" spans="12:17">
      <c r="L6179" s="22"/>
      <c r="O6179" s="22"/>
      <c r="P6179" s="22"/>
      <c r="Q6179" s="22"/>
    </row>
    <row r="6180" spans="12:17">
      <c r="L6180" s="22"/>
      <c r="O6180" s="22"/>
      <c r="P6180" s="22"/>
      <c r="Q6180" s="22"/>
    </row>
    <row r="6181" spans="12:17">
      <c r="L6181" s="22"/>
      <c r="O6181" s="22"/>
      <c r="P6181" s="22"/>
      <c r="Q6181" s="22"/>
    </row>
    <row r="6182" spans="12:17">
      <c r="L6182" s="22"/>
      <c r="O6182" s="22"/>
      <c r="P6182" s="22"/>
      <c r="Q6182" s="22"/>
    </row>
    <row r="6183" spans="12:17">
      <c r="L6183" s="22"/>
      <c r="O6183" s="22"/>
      <c r="P6183" s="22"/>
      <c r="Q6183" s="22"/>
    </row>
    <row r="6184" spans="12:17">
      <c r="L6184" s="22"/>
      <c r="O6184" s="22"/>
      <c r="P6184" s="22"/>
      <c r="Q6184" s="22"/>
    </row>
    <row r="6185" spans="12:17">
      <c r="L6185" s="22"/>
      <c r="O6185" s="22"/>
      <c r="P6185" s="22"/>
      <c r="Q6185" s="22"/>
    </row>
    <row r="6186" spans="12:17">
      <c r="L6186" s="22"/>
      <c r="O6186" s="22"/>
      <c r="P6186" s="22"/>
      <c r="Q6186" s="22"/>
    </row>
    <row r="6187" spans="12:17">
      <c r="L6187" s="22"/>
      <c r="O6187" s="22"/>
      <c r="P6187" s="22"/>
      <c r="Q6187" s="22"/>
    </row>
    <row r="6188" spans="12:17">
      <c r="L6188" s="22"/>
      <c r="O6188" s="22"/>
      <c r="P6188" s="22"/>
      <c r="Q6188" s="22"/>
    </row>
    <row r="6189" spans="12:17">
      <c r="L6189" s="22"/>
      <c r="O6189" s="22"/>
      <c r="P6189" s="22"/>
      <c r="Q6189" s="22"/>
    </row>
    <row r="6190" spans="12:17">
      <c r="L6190" s="22"/>
      <c r="O6190" s="22"/>
      <c r="P6190" s="22"/>
      <c r="Q6190" s="22"/>
    </row>
    <row r="6191" spans="12:17">
      <c r="L6191" s="22"/>
      <c r="O6191" s="22"/>
      <c r="P6191" s="22"/>
      <c r="Q6191" s="22"/>
    </row>
    <row r="6192" spans="12:17">
      <c r="L6192" s="22"/>
      <c r="O6192" s="22"/>
      <c r="P6192" s="22"/>
      <c r="Q6192" s="22"/>
    </row>
    <row r="6193" spans="12:17">
      <c r="L6193" s="22"/>
      <c r="O6193" s="22"/>
      <c r="P6193" s="22"/>
      <c r="Q6193" s="22"/>
    </row>
    <row r="6194" spans="12:17">
      <c r="L6194" s="22"/>
      <c r="O6194" s="22"/>
      <c r="P6194" s="22"/>
      <c r="Q6194" s="22"/>
    </row>
    <row r="6195" spans="12:17">
      <c r="L6195" s="22"/>
      <c r="O6195" s="22"/>
      <c r="P6195" s="22"/>
      <c r="Q6195" s="22"/>
    </row>
    <row r="6196" spans="12:17">
      <c r="L6196" s="22"/>
      <c r="O6196" s="22"/>
      <c r="P6196" s="22"/>
      <c r="Q6196" s="22"/>
    </row>
    <row r="6197" spans="12:17">
      <c r="L6197" s="22"/>
      <c r="O6197" s="22"/>
      <c r="P6197" s="22"/>
      <c r="Q6197" s="22"/>
    </row>
    <row r="6198" spans="12:17">
      <c r="L6198" s="22"/>
      <c r="O6198" s="22"/>
      <c r="P6198" s="22"/>
      <c r="Q6198" s="22"/>
    </row>
    <row r="6199" spans="12:17">
      <c r="L6199" s="22"/>
      <c r="O6199" s="22"/>
      <c r="P6199" s="22"/>
      <c r="Q6199" s="22"/>
    </row>
    <row r="6200" spans="12:17">
      <c r="L6200" s="22"/>
      <c r="O6200" s="22"/>
      <c r="P6200" s="22"/>
      <c r="Q6200" s="22"/>
    </row>
    <row r="6201" spans="12:17">
      <c r="L6201" s="22"/>
      <c r="O6201" s="22"/>
      <c r="P6201" s="22"/>
      <c r="Q6201" s="22"/>
    </row>
    <row r="6202" spans="12:17">
      <c r="L6202" s="22"/>
      <c r="O6202" s="22"/>
      <c r="P6202" s="22"/>
      <c r="Q6202" s="22"/>
    </row>
    <row r="6203" spans="12:17">
      <c r="L6203" s="22"/>
      <c r="O6203" s="22"/>
      <c r="P6203" s="22"/>
      <c r="Q6203" s="22"/>
    </row>
    <row r="6204" spans="12:17">
      <c r="L6204" s="22"/>
      <c r="O6204" s="22"/>
      <c r="P6204" s="22"/>
      <c r="Q6204" s="22"/>
    </row>
    <row r="6205" spans="12:17">
      <c r="L6205" s="22"/>
      <c r="O6205" s="22"/>
      <c r="P6205" s="22"/>
      <c r="Q6205" s="22"/>
    </row>
    <row r="6206" spans="12:17">
      <c r="L6206" s="22"/>
      <c r="O6206" s="22"/>
      <c r="P6206" s="22"/>
      <c r="Q6206" s="22"/>
    </row>
    <row r="6207" spans="12:17">
      <c r="L6207" s="22"/>
      <c r="O6207" s="22"/>
      <c r="P6207" s="22"/>
      <c r="Q6207" s="22"/>
    </row>
    <row r="6208" spans="12:17">
      <c r="L6208" s="22"/>
      <c r="O6208" s="22"/>
      <c r="P6208" s="22"/>
      <c r="Q6208" s="22"/>
    </row>
    <row r="6209" spans="12:17">
      <c r="L6209" s="22"/>
      <c r="O6209" s="22"/>
      <c r="P6209" s="22"/>
      <c r="Q6209" s="22"/>
    </row>
    <row r="6210" spans="12:17">
      <c r="L6210" s="22"/>
      <c r="O6210" s="22"/>
      <c r="P6210" s="22"/>
      <c r="Q6210" s="22"/>
    </row>
    <row r="6211" spans="12:17">
      <c r="L6211" s="22"/>
      <c r="O6211" s="22"/>
      <c r="P6211" s="22"/>
      <c r="Q6211" s="22"/>
    </row>
    <row r="6212" spans="12:17">
      <c r="L6212" s="22"/>
      <c r="O6212" s="22"/>
      <c r="P6212" s="22"/>
      <c r="Q6212" s="22"/>
    </row>
    <row r="6213" spans="12:17">
      <c r="L6213" s="22"/>
      <c r="O6213" s="22"/>
      <c r="P6213" s="22"/>
      <c r="Q6213" s="22"/>
    </row>
    <row r="6214" spans="12:17">
      <c r="L6214" s="22"/>
      <c r="O6214" s="22"/>
      <c r="P6214" s="22"/>
      <c r="Q6214" s="22"/>
    </row>
    <row r="6215" spans="12:17">
      <c r="L6215" s="22"/>
      <c r="O6215" s="22"/>
      <c r="P6215" s="22"/>
      <c r="Q6215" s="22"/>
    </row>
    <row r="6216" spans="12:17">
      <c r="L6216" s="22"/>
      <c r="O6216" s="22"/>
      <c r="P6216" s="22"/>
      <c r="Q6216" s="22"/>
    </row>
    <row r="6217" spans="12:17">
      <c r="L6217" s="22"/>
      <c r="O6217" s="22"/>
      <c r="P6217" s="22"/>
      <c r="Q6217" s="22"/>
    </row>
    <row r="6218" spans="12:17">
      <c r="L6218" s="22"/>
      <c r="O6218" s="22"/>
      <c r="P6218" s="22"/>
      <c r="Q6218" s="22"/>
    </row>
    <row r="6219" spans="12:17">
      <c r="L6219" s="22"/>
      <c r="O6219" s="22"/>
      <c r="P6219" s="22"/>
      <c r="Q6219" s="22"/>
    </row>
    <row r="6220" spans="12:17">
      <c r="L6220" s="22"/>
      <c r="O6220" s="22"/>
      <c r="P6220" s="22"/>
      <c r="Q6220" s="22"/>
    </row>
    <row r="6221" spans="12:17">
      <c r="L6221" s="22"/>
      <c r="O6221" s="22"/>
      <c r="P6221" s="22"/>
      <c r="Q6221" s="22"/>
    </row>
    <row r="6222" spans="12:17">
      <c r="L6222" s="22"/>
      <c r="O6222" s="22"/>
      <c r="P6222" s="22"/>
      <c r="Q6222" s="22"/>
    </row>
    <row r="6223" spans="12:17">
      <c r="L6223" s="22"/>
      <c r="O6223" s="22"/>
      <c r="P6223" s="22"/>
      <c r="Q6223" s="22"/>
    </row>
    <row r="6224" spans="12:17">
      <c r="L6224" s="22"/>
      <c r="O6224" s="22"/>
      <c r="P6224" s="22"/>
      <c r="Q6224" s="22"/>
    </row>
    <row r="6225" spans="12:17">
      <c r="L6225" s="22"/>
      <c r="O6225" s="22"/>
      <c r="P6225" s="22"/>
      <c r="Q6225" s="22"/>
    </row>
    <row r="6226" spans="12:17">
      <c r="L6226" s="22"/>
      <c r="O6226" s="22"/>
      <c r="P6226" s="22"/>
      <c r="Q6226" s="22"/>
    </row>
    <row r="6227" spans="12:17">
      <c r="L6227" s="22"/>
      <c r="O6227" s="22"/>
      <c r="P6227" s="22"/>
      <c r="Q6227" s="22"/>
    </row>
    <row r="6228" spans="12:17">
      <c r="L6228" s="22"/>
      <c r="O6228" s="22"/>
      <c r="P6228" s="22"/>
      <c r="Q6228" s="22"/>
    </row>
    <row r="6229" spans="12:17">
      <c r="L6229" s="22"/>
      <c r="O6229" s="22"/>
      <c r="P6229" s="22"/>
      <c r="Q6229" s="22"/>
    </row>
    <row r="6230" spans="12:17">
      <c r="L6230" s="22"/>
      <c r="O6230" s="22"/>
      <c r="P6230" s="22"/>
      <c r="Q6230" s="22"/>
    </row>
    <row r="6231" spans="12:17">
      <c r="L6231" s="22"/>
      <c r="O6231" s="22"/>
      <c r="P6231" s="22"/>
      <c r="Q6231" s="22"/>
    </row>
    <row r="6232" spans="12:17">
      <c r="L6232" s="22"/>
      <c r="O6232" s="22"/>
      <c r="P6232" s="22"/>
      <c r="Q6232" s="22"/>
    </row>
    <row r="6233" spans="12:17">
      <c r="L6233" s="22"/>
      <c r="O6233" s="22"/>
      <c r="P6233" s="22"/>
      <c r="Q6233" s="22"/>
    </row>
    <row r="6234" spans="12:17">
      <c r="L6234" s="22"/>
      <c r="O6234" s="22"/>
      <c r="P6234" s="22"/>
      <c r="Q6234" s="22"/>
    </row>
    <row r="6235" spans="12:17">
      <c r="L6235" s="22"/>
      <c r="O6235" s="22"/>
      <c r="P6235" s="22"/>
      <c r="Q6235" s="22"/>
    </row>
    <row r="6236" spans="12:17">
      <c r="L6236" s="22"/>
      <c r="O6236" s="22"/>
      <c r="P6236" s="22"/>
      <c r="Q6236" s="22"/>
    </row>
    <row r="6237" spans="12:17">
      <c r="L6237" s="22"/>
      <c r="O6237" s="22"/>
      <c r="P6237" s="22"/>
      <c r="Q6237" s="22"/>
    </row>
    <row r="6238" spans="12:17">
      <c r="L6238" s="22"/>
      <c r="O6238" s="22"/>
      <c r="P6238" s="22"/>
      <c r="Q6238" s="22"/>
    </row>
    <row r="6239" spans="12:17">
      <c r="L6239" s="22"/>
      <c r="O6239" s="22"/>
      <c r="P6239" s="22"/>
      <c r="Q6239" s="22"/>
    </row>
    <row r="6240" spans="12:17">
      <c r="L6240" s="22"/>
      <c r="O6240" s="22"/>
      <c r="P6240" s="22"/>
      <c r="Q6240" s="22"/>
    </row>
    <row r="6241" spans="12:17">
      <c r="L6241" s="22"/>
      <c r="O6241" s="22"/>
      <c r="P6241" s="22"/>
      <c r="Q6241" s="22"/>
    </row>
    <row r="6242" spans="12:17">
      <c r="L6242" s="22"/>
      <c r="O6242" s="22"/>
      <c r="P6242" s="22"/>
      <c r="Q6242" s="22"/>
    </row>
    <row r="6243" spans="12:17">
      <c r="L6243" s="22"/>
      <c r="O6243" s="22"/>
      <c r="P6243" s="22"/>
      <c r="Q6243" s="22"/>
    </row>
    <row r="6244" spans="12:17">
      <c r="L6244" s="22"/>
      <c r="O6244" s="22"/>
      <c r="P6244" s="22"/>
      <c r="Q6244" s="22"/>
    </row>
    <row r="6245" spans="12:17">
      <c r="L6245" s="22"/>
      <c r="O6245" s="22"/>
      <c r="P6245" s="22"/>
      <c r="Q6245" s="22"/>
    </row>
    <row r="6246" spans="12:17">
      <c r="L6246" s="22"/>
      <c r="O6246" s="22"/>
      <c r="P6246" s="22"/>
      <c r="Q6246" s="22"/>
    </row>
    <row r="6247" spans="12:17">
      <c r="L6247" s="22"/>
      <c r="O6247" s="22"/>
      <c r="P6247" s="22"/>
      <c r="Q6247" s="22"/>
    </row>
    <row r="6248" spans="12:17">
      <c r="L6248" s="22"/>
      <c r="O6248" s="22"/>
      <c r="P6248" s="22"/>
      <c r="Q6248" s="22"/>
    </row>
    <row r="6249" spans="12:17">
      <c r="L6249" s="22"/>
      <c r="O6249" s="22"/>
      <c r="P6249" s="22"/>
      <c r="Q6249" s="22"/>
    </row>
    <row r="6250" spans="12:17">
      <c r="L6250" s="22"/>
      <c r="O6250" s="22"/>
      <c r="P6250" s="22"/>
      <c r="Q6250" s="22"/>
    </row>
    <row r="6251" spans="12:17">
      <c r="L6251" s="22"/>
      <c r="O6251" s="22"/>
      <c r="P6251" s="22"/>
      <c r="Q6251" s="22"/>
    </row>
    <row r="6252" spans="12:17">
      <c r="L6252" s="22"/>
      <c r="O6252" s="22"/>
      <c r="P6252" s="22"/>
      <c r="Q6252" s="22"/>
    </row>
    <row r="6253" spans="12:17">
      <c r="L6253" s="22"/>
      <c r="O6253" s="22"/>
      <c r="P6253" s="22"/>
      <c r="Q6253" s="22"/>
    </row>
    <row r="6254" spans="12:17">
      <c r="L6254" s="22"/>
      <c r="O6254" s="22"/>
      <c r="P6254" s="22"/>
      <c r="Q6254" s="22"/>
    </row>
    <row r="6255" spans="12:17">
      <c r="L6255" s="22"/>
      <c r="O6255" s="22"/>
      <c r="P6255" s="22"/>
      <c r="Q6255" s="22"/>
    </row>
    <row r="6256" spans="12:17">
      <c r="L6256" s="22"/>
      <c r="O6256" s="22"/>
      <c r="P6256" s="22"/>
      <c r="Q6256" s="22"/>
    </row>
    <row r="6257" spans="12:17">
      <c r="L6257" s="22"/>
      <c r="O6257" s="22"/>
      <c r="P6257" s="22"/>
      <c r="Q6257" s="22"/>
    </row>
    <row r="6258" spans="12:17">
      <c r="L6258" s="22"/>
      <c r="O6258" s="22"/>
      <c r="P6258" s="22"/>
      <c r="Q6258" s="22"/>
    </row>
    <row r="6259" spans="12:17">
      <c r="L6259" s="22"/>
      <c r="O6259" s="22"/>
      <c r="P6259" s="22"/>
      <c r="Q6259" s="22"/>
    </row>
    <row r="6260" spans="12:17">
      <c r="L6260" s="22"/>
      <c r="O6260" s="22"/>
      <c r="P6260" s="22"/>
      <c r="Q6260" s="22"/>
    </row>
    <row r="6261" spans="12:17">
      <c r="L6261" s="22"/>
      <c r="O6261" s="22"/>
      <c r="P6261" s="22"/>
      <c r="Q6261" s="22"/>
    </row>
    <row r="6262" spans="12:17">
      <c r="L6262" s="22"/>
      <c r="O6262" s="22"/>
      <c r="P6262" s="22"/>
      <c r="Q6262" s="22"/>
    </row>
    <row r="6263" spans="12:17">
      <c r="L6263" s="22"/>
      <c r="O6263" s="22"/>
      <c r="P6263" s="22"/>
      <c r="Q6263" s="22"/>
    </row>
    <row r="6264" spans="12:17">
      <c r="L6264" s="22"/>
      <c r="O6264" s="22"/>
      <c r="P6264" s="22"/>
      <c r="Q6264" s="22"/>
    </row>
    <row r="6265" spans="12:17">
      <c r="L6265" s="22"/>
      <c r="O6265" s="22"/>
      <c r="P6265" s="22"/>
      <c r="Q6265" s="22"/>
    </row>
    <row r="6266" spans="12:17">
      <c r="L6266" s="22"/>
      <c r="O6266" s="22"/>
      <c r="P6266" s="22"/>
      <c r="Q6266" s="22"/>
    </row>
    <row r="6267" spans="12:17">
      <c r="L6267" s="22"/>
      <c r="O6267" s="22"/>
      <c r="P6267" s="22"/>
      <c r="Q6267" s="22"/>
    </row>
    <row r="6268" spans="12:17">
      <c r="L6268" s="22"/>
      <c r="O6268" s="22"/>
      <c r="P6268" s="22"/>
      <c r="Q6268" s="22"/>
    </row>
    <row r="6269" spans="12:17">
      <c r="L6269" s="22"/>
      <c r="O6269" s="22"/>
      <c r="P6269" s="22"/>
      <c r="Q6269" s="22"/>
    </row>
    <row r="6270" spans="12:17">
      <c r="L6270" s="22"/>
      <c r="O6270" s="22"/>
      <c r="P6270" s="22"/>
      <c r="Q6270" s="22"/>
    </row>
    <row r="6271" spans="12:17">
      <c r="L6271" s="22"/>
      <c r="O6271" s="22"/>
      <c r="P6271" s="22"/>
      <c r="Q6271" s="22"/>
    </row>
    <row r="6272" spans="12:17">
      <c r="L6272" s="22"/>
      <c r="O6272" s="22"/>
      <c r="P6272" s="22"/>
      <c r="Q6272" s="22"/>
    </row>
    <row r="6273" spans="12:17">
      <c r="L6273" s="22"/>
      <c r="O6273" s="22"/>
      <c r="P6273" s="22"/>
      <c r="Q6273" s="22"/>
    </row>
    <row r="6274" spans="12:17">
      <c r="L6274" s="22"/>
      <c r="O6274" s="22"/>
      <c r="P6274" s="22"/>
      <c r="Q6274" s="22"/>
    </row>
    <row r="6275" spans="12:17">
      <c r="L6275" s="22"/>
      <c r="O6275" s="22"/>
      <c r="P6275" s="22"/>
      <c r="Q6275" s="22"/>
    </row>
    <row r="6276" spans="12:17">
      <c r="L6276" s="22"/>
      <c r="O6276" s="22"/>
      <c r="P6276" s="22"/>
      <c r="Q6276" s="22"/>
    </row>
    <row r="6277" spans="12:17">
      <c r="L6277" s="22"/>
      <c r="O6277" s="22"/>
      <c r="P6277" s="22"/>
      <c r="Q6277" s="22"/>
    </row>
  </sheetData>
  <sortState ref="A403:Z444">
    <sortCondition descending="1" ref="V403:V444"/>
    <sortCondition ref="A403:A444"/>
    <sortCondition ref="E403:E444"/>
  </sortState>
  <mergeCells count="30">
    <mergeCell ref="A8:B8"/>
    <mergeCell ref="A160:B160"/>
    <mergeCell ref="A80:B80"/>
    <mergeCell ref="A77:B77"/>
    <mergeCell ref="A54:B54"/>
    <mergeCell ref="A50:B50"/>
    <mergeCell ref="A261:B261"/>
    <mergeCell ref="A230:B230"/>
    <mergeCell ref="A199:B199"/>
    <mergeCell ref="A402:B402"/>
    <mergeCell ref="A449:B449"/>
    <mergeCell ref="A348:B348"/>
    <mergeCell ref="D159:E159"/>
    <mergeCell ref="D189:E189"/>
    <mergeCell ref="N4:O4"/>
    <mergeCell ref="K4:L4"/>
    <mergeCell ref="T3:U3"/>
    <mergeCell ref="D148:E148"/>
    <mergeCell ref="G3:G6"/>
    <mergeCell ref="D76:E76"/>
    <mergeCell ref="D451:E451"/>
    <mergeCell ref="D221:E221"/>
    <mergeCell ref="D197:E197"/>
    <mergeCell ref="D396:E396"/>
    <mergeCell ref="D447:E447"/>
    <mergeCell ref="D228:E228"/>
    <mergeCell ref="D400:E400"/>
    <mergeCell ref="D346:E346"/>
    <mergeCell ref="D342:E342"/>
    <mergeCell ref="D259:E259"/>
  </mergeCells>
  <phoneticPr fontId="20" type="noConversion"/>
  <pageMargins left="0.2" right="0.17" top="0.53" bottom="0.53" header="0.27" footer="0.21"/>
  <pageSetup scale="83" fitToWidth="7" fitToHeight="7" orientation="landscape" r:id="rId1"/>
  <headerFooter alignWithMargins="0">
    <oddHeader>&amp;R&amp;"Arial,Bold"&amp;20Attachment  A</oddHeader>
    <oddFooter>&amp;L Capital Projects Report: 
 End of September, 2009
&amp;CPage &amp;P of &amp;N&amp;R&amp;D</oddFooter>
  </headerFooter>
  <rowBreaks count="5" manualBreakCount="5">
    <brk id="197" max="21" man="1"/>
    <brk id="275" max="21" man="1"/>
    <brk id="366" max="21" man="1"/>
    <brk id="414" max="21" man="1"/>
    <brk id="438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6982"/>
  <sheetViews>
    <sheetView zoomScaleNormal="100" zoomScalePageLayoutView="60" workbookViewId="0">
      <pane ySplit="6" topLeftCell="A7" activePane="bottomLeft" state="frozen"/>
      <selection pane="bottomLeft" activeCell="A1012" sqref="A1012:T1012"/>
    </sheetView>
  </sheetViews>
  <sheetFormatPr defaultRowHeight="12.75"/>
  <cols>
    <col min="1" max="1" width="17" style="31" customWidth="1"/>
    <col min="2" max="2" width="11.7109375" style="27" customWidth="1"/>
    <col min="3" max="3" width="5.140625" style="54" customWidth="1"/>
    <col min="4" max="4" width="26.28515625" style="27" customWidth="1"/>
    <col min="5" max="5" width="5.140625" style="54" customWidth="1"/>
    <col min="6" max="6" width="9.28515625" style="332" hidden="1" customWidth="1"/>
    <col min="7" max="7" width="2.85546875" style="332" hidden="1" customWidth="1"/>
    <col min="8" max="8" width="14.28515625" style="55" customWidth="1"/>
    <col min="9" max="9" width="14.5703125" style="55" customWidth="1"/>
    <col min="10" max="10" width="8.5703125" style="56" customWidth="1"/>
    <col min="11" max="11" width="15.42578125" style="57" hidden="1" customWidth="1"/>
    <col min="12" max="12" width="11.7109375" style="752" hidden="1" customWidth="1"/>
    <col min="13" max="13" width="15.42578125" style="58" hidden="1" customWidth="1"/>
    <col min="14" max="14" width="13.42578125" style="57" hidden="1" customWidth="1"/>
    <col min="15" max="15" width="13.28515625" style="58" hidden="1" customWidth="1"/>
    <col min="16" max="16" width="12.140625" style="59" hidden="1" customWidth="1"/>
    <col min="17" max="17" width="13.140625" style="59" hidden="1" customWidth="1"/>
    <col min="18" max="18" width="14" style="60" customWidth="1"/>
    <col min="19" max="19" width="8" style="55" customWidth="1"/>
    <col min="20" max="20" width="13.28515625" style="56" customWidth="1"/>
    <col min="21" max="21" width="13.28515625" style="55" customWidth="1"/>
    <col min="22" max="16384" width="9.140625" style="27"/>
  </cols>
  <sheetData>
    <row r="1" spans="1:26" s="31" customFormat="1" ht="15.75">
      <c r="A1" s="333" t="s">
        <v>1611</v>
      </c>
      <c r="B1" s="157"/>
      <c r="C1" s="157"/>
      <c r="D1" s="157"/>
      <c r="E1" s="157"/>
      <c r="F1" s="328"/>
      <c r="G1" s="328"/>
      <c r="H1" s="158"/>
      <c r="I1" s="28"/>
      <c r="J1" s="29"/>
      <c r="K1" s="277"/>
      <c r="L1" s="277"/>
      <c r="M1" s="277"/>
      <c r="N1" s="277"/>
      <c r="O1" s="277"/>
      <c r="P1" s="30"/>
      <c r="Q1" s="30"/>
      <c r="R1" s="559"/>
      <c r="S1" s="586"/>
      <c r="T1" s="767"/>
      <c r="U1" s="769"/>
      <c r="V1" s="70"/>
    </row>
    <row r="2" spans="1:26" s="31" customFormat="1" ht="18.75" thickBot="1">
      <c r="A2" s="32" t="s">
        <v>281</v>
      </c>
      <c r="B2" s="33"/>
      <c r="C2" s="34"/>
      <c r="D2" s="35"/>
      <c r="E2" s="36"/>
      <c r="F2" s="310"/>
      <c r="G2" s="1116" t="s">
        <v>1378</v>
      </c>
      <c r="H2" s="377"/>
      <c r="I2" s="1114" t="s">
        <v>1745</v>
      </c>
      <c r="J2" s="1115"/>
      <c r="K2" s="1115"/>
      <c r="L2" s="1115"/>
      <c r="M2" s="1114"/>
      <c r="N2" s="1115"/>
      <c r="O2" s="1115"/>
      <c r="P2" s="1120"/>
      <c r="Q2" s="927"/>
      <c r="R2" s="1111" t="s">
        <v>1746</v>
      </c>
      <c r="S2" s="1112"/>
      <c r="T2" s="1025"/>
      <c r="U2" s="770"/>
      <c r="V2" s="70"/>
      <c r="W2" s="589"/>
    </row>
    <row r="3" spans="1:26" s="31" customFormat="1" ht="17.25" customHeight="1" thickBot="1">
      <c r="A3" s="37" t="s">
        <v>1380</v>
      </c>
      <c r="B3" s="38" t="s">
        <v>1381</v>
      </c>
      <c r="C3" s="38" t="s">
        <v>1382</v>
      </c>
      <c r="D3" s="38" t="s">
        <v>1384</v>
      </c>
      <c r="E3" s="38" t="s">
        <v>1386</v>
      </c>
      <c r="F3" s="311" t="s">
        <v>728</v>
      </c>
      <c r="G3" s="1117"/>
      <c r="H3" s="913" t="s">
        <v>565</v>
      </c>
      <c r="I3" s="914" t="s">
        <v>1388</v>
      </c>
      <c r="J3" s="108" t="s">
        <v>477</v>
      </c>
      <c r="K3" s="1113" t="s">
        <v>1388</v>
      </c>
      <c r="L3" s="1113"/>
      <c r="M3" s="1113" t="s">
        <v>1388</v>
      </c>
      <c r="N3" s="1119"/>
      <c r="O3" s="313" t="s">
        <v>475</v>
      </c>
      <c r="P3" s="313" t="s">
        <v>1565</v>
      </c>
      <c r="Q3" s="928" t="s">
        <v>476</v>
      </c>
      <c r="R3" s="914" t="s">
        <v>1388</v>
      </c>
      <c r="S3" s="39" t="s">
        <v>477</v>
      </c>
      <c r="T3" s="693" t="s">
        <v>565</v>
      </c>
      <c r="U3" s="642"/>
      <c r="V3" s="590" t="s">
        <v>828</v>
      </c>
    </row>
    <row r="4" spans="1:26" s="31" customFormat="1" ht="17.25" customHeight="1" thickBot="1">
      <c r="A4" s="37"/>
      <c r="B4" s="38"/>
      <c r="C4" s="38" t="s">
        <v>1390</v>
      </c>
      <c r="D4" s="38"/>
      <c r="E4" s="38"/>
      <c r="F4" s="311" t="s">
        <v>729</v>
      </c>
      <c r="G4" s="1117"/>
      <c r="H4" s="913"/>
      <c r="I4" s="915" t="s">
        <v>479</v>
      </c>
      <c r="J4" s="109" t="s">
        <v>1387</v>
      </c>
      <c r="K4" s="375"/>
      <c r="L4" s="925" t="s">
        <v>478</v>
      </c>
      <c r="M4" s="375"/>
      <c r="N4" s="314" t="s">
        <v>478</v>
      </c>
      <c r="O4" s="315" t="s">
        <v>1389</v>
      </c>
      <c r="P4" s="315" t="s">
        <v>1566</v>
      </c>
      <c r="Q4" s="929" t="s">
        <v>1566</v>
      </c>
      <c r="R4" s="915" t="s">
        <v>479</v>
      </c>
      <c r="S4" s="278" t="s">
        <v>1387</v>
      </c>
      <c r="T4" s="694" t="s">
        <v>320</v>
      </c>
      <c r="U4" s="642"/>
      <c r="V4" s="587" t="s">
        <v>829</v>
      </c>
    </row>
    <row r="5" spans="1:26" s="31" customFormat="1" ht="18.75" customHeight="1" thickBot="1">
      <c r="A5" s="41"/>
      <c r="B5" s="42"/>
      <c r="C5" s="43"/>
      <c r="D5" s="42"/>
      <c r="E5" s="43"/>
      <c r="F5" s="312"/>
      <c r="G5" s="1118"/>
      <c r="H5" s="916"/>
      <c r="I5" s="917"/>
      <c r="J5" s="110" t="s">
        <v>545</v>
      </c>
      <c r="K5" s="376" t="s">
        <v>1395</v>
      </c>
      <c r="L5" s="926" t="s">
        <v>545</v>
      </c>
      <c r="M5" s="376" t="s">
        <v>1395</v>
      </c>
      <c r="N5" s="753" t="s">
        <v>545</v>
      </c>
      <c r="O5" s="316" t="s">
        <v>1393</v>
      </c>
      <c r="P5" s="316" t="s">
        <v>321</v>
      </c>
      <c r="Q5" s="930" t="s">
        <v>1567</v>
      </c>
      <c r="R5" s="917"/>
      <c r="S5" s="762" t="s">
        <v>547</v>
      </c>
      <c r="T5" s="695" t="s">
        <v>319</v>
      </c>
      <c r="U5" s="642"/>
      <c r="V5" s="588" t="s">
        <v>830</v>
      </c>
    </row>
    <row r="6" spans="1:26" s="340" customFormat="1" ht="12.75" customHeight="1">
      <c r="A6" s="652"/>
      <c r="B6" s="44"/>
      <c r="C6" s="45"/>
      <c r="D6" s="44"/>
      <c r="E6" s="45"/>
      <c r="F6" s="279"/>
      <c r="G6" s="452"/>
      <c r="H6" s="46"/>
      <c r="I6" s="46"/>
      <c r="J6" s="396"/>
      <c r="K6" s="274"/>
      <c r="L6" s="397"/>
      <c r="M6" s="274"/>
      <c r="N6" s="274"/>
      <c r="O6" s="46"/>
      <c r="P6" s="46"/>
      <c r="Q6" s="46"/>
      <c r="R6" s="46"/>
      <c r="S6" s="47"/>
      <c r="T6" s="696"/>
      <c r="U6" s="258"/>
    </row>
    <row r="7" spans="1:26" s="569" customFormat="1" ht="18" customHeight="1">
      <c r="A7" s="653" t="s">
        <v>1612</v>
      </c>
      <c r="B7" s="48"/>
      <c r="C7" s="49"/>
      <c r="D7" s="50"/>
      <c r="E7" s="49"/>
      <c r="F7" s="280"/>
      <c r="G7" s="280"/>
      <c r="H7" s="51"/>
      <c r="I7" s="51"/>
      <c r="J7" s="52"/>
      <c r="K7" s="275"/>
      <c r="L7" s="275" t="s">
        <v>322</v>
      </c>
      <c r="M7" s="275"/>
      <c r="N7" s="275"/>
      <c r="O7" s="51"/>
      <c r="P7" s="51"/>
      <c r="Q7" s="51"/>
      <c r="R7" s="51"/>
      <c r="S7" s="53"/>
      <c r="T7" s="697"/>
      <c r="U7" s="643"/>
    </row>
    <row r="8" spans="1:26" s="398" customFormat="1" ht="12.75" customHeight="1">
      <c r="A8" s="654"/>
      <c r="E8" s="398" t="s">
        <v>322</v>
      </c>
      <c r="F8" s="570"/>
      <c r="G8" s="570"/>
      <c r="H8" s="571"/>
      <c r="I8" s="571"/>
      <c r="K8" s="276"/>
      <c r="L8" s="276"/>
      <c r="M8" s="276"/>
      <c r="N8" s="276"/>
      <c r="O8" s="572" t="s">
        <v>322</v>
      </c>
      <c r="P8" s="572"/>
      <c r="Q8" s="572"/>
      <c r="T8" s="698"/>
      <c r="U8" s="644"/>
      <c r="Z8" s="340"/>
    </row>
    <row r="9" spans="1:26" s="340" customFormat="1" ht="12.75" customHeight="1">
      <c r="A9" s="655" t="s">
        <v>337</v>
      </c>
      <c r="C9" s="564"/>
      <c r="E9" s="564"/>
      <c r="F9" s="77"/>
      <c r="G9" s="77"/>
      <c r="H9" s="565"/>
      <c r="I9" s="565"/>
      <c r="J9" s="155"/>
      <c r="K9" s="141"/>
      <c r="L9" s="145"/>
      <c r="M9" s="141"/>
      <c r="N9" s="141"/>
      <c r="O9" s="119"/>
      <c r="P9" s="119"/>
      <c r="Q9" s="119"/>
      <c r="R9" s="565"/>
      <c r="S9" s="566"/>
      <c r="T9" s="699"/>
      <c r="U9" s="258"/>
    </row>
    <row r="10" spans="1:26" s="340" customFormat="1" ht="12.75" customHeight="1" thickBot="1">
      <c r="A10" s="125" t="s">
        <v>1569</v>
      </c>
      <c r="B10" s="61"/>
      <c r="C10" s="382">
        <v>1994</v>
      </c>
      <c r="D10" s="381"/>
      <c r="E10" s="90"/>
      <c r="F10" s="491"/>
      <c r="G10" s="506"/>
      <c r="H10" s="113">
        <v>8899986.5899999999</v>
      </c>
      <c r="I10" s="102">
        <f>K10+L10</f>
        <v>8899986.5899999999</v>
      </c>
      <c r="J10" s="754">
        <f>I10/H10</f>
        <v>1</v>
      </c>
      <c r="K10" s="918">
        <f>H10</f>
        <v>8899986.5899999999</v>
      </c>
      <c r="L10" s="924">
        <v>0</v>
      </c>
      <c r="M10" s="918">
        <f>H10</f>
        <v>8899986.5899999999</v>
      </c>
      <c r="N10" s="273">
        <v>0</v>
      </c>
      <c r="O10" s="281">
        <f>N10-L10</f>
        <v>0</v>
      </c>
      <c r="P10" s="281">
        <f>M10-K10</f>
        <v>0</v>
      </c>
      <c r="Q10" s="281">
        <f>R10-I10</f>
        <v>0</v>
      </c>
      <c r="R10" s="101">
        <f>(H10-T10)</f>
        <v>8899986.5899999999</v>
      </c>
      <c r="S10" s="103">
        <f>+R10/H10</f>
        <v>1</v>
      </c>
      <c r="T10" s="700">
        <f>H10-M10-N10</f>
        <v>0</v>
      </c>
      <c r="U10" s="258"/>
    </row>
    <row r="11" spans="1:26" s="340" customFormat="1" ht="12.75" customHeight="1" thickTop="1" thickBot="1">
      <c r="A11" s="656"/>
      <c r="B11" s="63"/>
      <c r="C11" s="469"/>
      <c r="D11" s="474" t="s">
        <v>1570</v>
      </c>
      <c r="E11" s="91"/>
      <c r="F11" s="509"/>
      <c r="G11" s="510"/>
      <c r="H11" s="114">
        <f>SUM(H10:H10)</f>
        <v>8899986.5899999999</v>
      </c>
      <c r="I11" s="111">
        <f>SUM(I10:I10)</f>
        <v>8899986.5899999999</v>
      </c>
      <c r="J11" s="107">
        <f>+I11/H11</f>
        <v>1</v>
      </c>
      <c r="K11" s="765">
        <f>SUM(K10:K10)</f>
        <v>8899986.5899999999</v>
      </c>
      <c r="L11" s="766">
        <f>SUM(L10:L10)</f>
        <v>0</v>
      </c>
      <c r="M11" s="765">
        <f t="shared" ref="M11:R11" si="0">SUM(M10:M10)</f>
        <v>8899986.5899999999</v>
      </c>
      <c r="N11" s="766">
        <f t="shared" si="0"/>
        <v>0</v>
      </c>
      <c r="O11" s="92">
        <f t="shared" si="0"/>
        <v>0</v>
      </c>
      <c r="P11" s="92">
        <f t="shared" si="0"/>
        <v>0</v>
      </c>
      <c r="Q11" s="92">
        <f t="shared" si="0"/>
        <v>0</v>
      </c>
      <c r="R11" s="92">
        <f t="shared" si="0"/>
        <v>8899986.5899999999</v>
      </c>
      <c r="S11" s="122">
        <f>+R11/H11</f>
        <v>1</v>
      </c>
      <c r="T11" s="701">
        <f>SUM(T10:T10)</f>
        <v>0</v>
      </c>
      <c r="U11" s="258"/>
    </row>
    <row r="12" spans="1:26" s="70" customFormat="1" ht="12" customHeight="1" thickTop="1">
      <c r="A12" s="657"/>
      <c r="B12" s="64"/>
      <c r="C12" s="65"/>
      <c r="D12" s="64"/>
      <c r="E12" s="65"/>
      <c r="F12" s="445"/>
      <c r="G12" s="445"/>
      <c r="H12" s="446"/>
      <c r="I12" s="66"/>
      <c r="J12" s="67"/>
      <c r="K12" s="140"/>
      <c r="L12" s="140"/>
      <c r="M12" s="140"/>
      <c r="N12" s="140"/>
      <c r="O12" s="68"/>
      <c r="P12" s="68"/>
      <c r="Q12" s="68"/>
      <c r="R12" s="66"/>
      <c r="S12" s="69"/>
      <c r="T12" s="702"/>
      <c r="U12" s="642"/>
    </row>
    <row r="13" spans="1:26" s="70" customFormat="1" ht="12" customHeight="1">
      <c r="A13" s="655" t="s">
        <v>338</v>
      </c>
      <c r="B13" s="64"/>
      <c r="C13" s="65"/>
      <c r="D13" s="64"/>
      <c r="E13" s="65"/>
      <c r="F13" s="447"/>
      <c r="G13" s="447"/>
      <c r="H13" s="448"/>
      <c r="I13" s="66"/>
      <c r="J13" s="342"/>
      <c r="K13" s="140"/>
      <c r="L13" s="140"/>
      <c r="M13" s="140"/>
      <c r="N13" s="140"/>
      <c r="O13" s="68"/>
      <c r="P13" s="68"/>
      <c r="Q13" s="68"/>
      <c r="R13" s="66"/>
      <c r="S13" s="69"/>
      <c r="T13" s="702"/>
      <c r="U13" s="642"/>
    </row>
    <row r="14" spans="1:26" s="340" customFormat="1" ht="12" customHeight="1" thickBot="1">
      <c r="A14" s="125" t="s">
        <v>1569</v>
      </c>
      <c r="B14" s="61"/>
      <c r="C14" s="255">
        <v>1994</v>
      </c>
      <c r="D14" s="381"/>
      <c r="E14" s="90"/>
      <c r="F14" s="491"/>
      <c r="G14" s="506"/>
      <c r="H14" s="113">
        <v>7000000</v>
      </c>
      <c r="I14" s="99">
        <f>K14+L14</f>
        <v>7000000</v>
      </c>
      <c r="J14" s="754">
        <f>I14/H14</f>
        <v>1</v>
      </c>
      <c r="K14" s="918">
        <f>H14</f>
        <v>7000000</v>
      </c>
      <c r="L14" s="924">
        <v>0</v>
      </c>
      <c r="M14" s="918">
        <f>H14</f>
        <v>7000000</v>
      </c>
      <c r="N14" s="273">
        <v>0</v>
      </c>
      <c r="O14" s="281">
        <f>N14-L14</f>
        <v>0</v>
      </c>
      <c r="P14" s="281">
        <f>M14-K14</f>
        <v>0</v>
      </c>
      <c r="Q14" s="281">
        <f>R14-I14</f>
        <v>0</v>
      </c>
      <c r="R14" s="101">
        <f>(H14-T14)</f>
        <v>7000000</v>
      </c>
      <c r="S14" s="103">
        <f>+R14/H14</f>
        <v>1</v>
      </c>
      <c r="T14" s="700">
        <f>H14-M14-N14</f>
        <v>0</v>
      </c>
      <c r="U14" s="258"/>
    </row>
    <row r="15" spans="1:26" s="340" customFormat="1" ht="12.75" customHeight="1" thickTop="1" thickBot="1">
      <c r="A15" s="656"/>
      <c r="B15" s="63"/>
      <c r="C15" s="469"/>
      <c r="D15" s="474" t="s">
        <v>1571</v>
      </c>
      <c r="E15" s="91"/>
      <c r="F15" s="509"/>
      <c r="G15" s="510"/>
      <c r="H15" s="114">
        <v>7000000</v>
      </c>
      <c r="I15" s="111">
        <f>SUM(I14:I14)</f>
        <v>7000000</v>
      </c>
      <c r="J15" s="107">
        <f>+I15/H15</f>
        <v>1</v>
      </c>
      <c r="K15" s="763">
        <f>SUM(K14:K14)</f>
        <v>7000000</v>
      </c>
      <c r="L15" s="764">
        <f>SUM(L14:L14)</f>
        <v>0</v>
      </c>
      <c r="M15" s="763">
        <f t="shared" ref="M15:R15" si="1">SUM(M14:M14)</f>
        <v>7000000</v>
      </c>
      <c r="N15" s="764">
        <f t="shared" si="1"/>
        <v>0</v>
      </c>
      <c r="O15" s="92">
        <f t="shared" si="1"/>
        <v>0</v>
      </c>
      <c r="P15" s="92">
        <f t="shared" si="1"/>
        <v>0</v>
      </c>
      <c r="Q15" s="92">
        <f t="shared" si="1"/>
        <v>0</v>
      </c>
      <c r="R15" s="92">
        <f t="shared" si="1"/>
        <v>7000000</v>
      </c>
      <c r="S15" s="122">
        <f>+R15/H15</f>
        <v>1</v>
      </c>
      <c r="T15" s="701">
        <f>SUM(T14:T14)</f>
        <v>0</v>
      </c>
      <c r="U15" s="258"/>
    </row>
    <row r="16" spans="1:26" s="70" customFormat="1" ht="12" customHeight="1" thickTop="1">
      <c r="A16" s="654"/>
      <c r="C16" s="142"/>
      <c r="E16" s="142"/>
      <c r="F16" s="77"/>
      <c r="G16" s="77"/>
      <c r="H16" s="143"/>
      <c r="I16" s="66"/>
      <c r="J16" s="144"/>
      <c r="K16" s="141"/>
      <c r="L16" s="141"/>
      <c r="M16" s="141"/>
      <c r="N16" s="141"/>
      <c r="O16" s="119"/>
      <c r="P16" s="119"/>
      <c r="Q16" s="119"/>
      <c r="R16" s="143"/>
      <c r="S16" s="144"/>
      <c r="T16" s="703"/>
      <c r="U16" s="642"/>
    </row>
    <row r="17" spans="1:21" s="70" customFormat="1" ht="12" customHeight="1">
      <c r="A17" s="655" t="s">
        <v>339</v>
      </c>
      <c r="C17" s="142"/>
      <c r="E17" s="142"/>
      <c r="F17" s="77"/>
      <c r="G17" s="77"/>
      <c r="H17" s="143"/>
      <c r="I17" s="66"/>
      <c r="J17" s="400"/>
      <c r="K17" s="141"/>
      <c r="L17" s="141"/>
      <c r="M17" s="141"/>
      <c r="N17" s="141"/>
      <c r="O17" s="119"/>
      <c r="P17" s="119"/>
      <c r="Q17" s="119"/>
      <c r="R17" s="143"/>
      <c r="S17" s="144"/>
      <c r="T17" s="703"/>
      <c r="U17" s="642"/>
    </row>
    <row r="18" spans="1:21" s="340" customFormat="1" ht="12.75" hidden="1" customHeight="1">
      <c r="A18" s="125" t="s">
        <v>1584</v>
      </c>
      <c r="B18" s="61"/>
      <c r="C18" s="62"/>
      <c r="D18" s="378"/>
      <c r="E18" s="392">
        <v>1499</v>
      </c>
      <c r="F18" s="480"/>
      <c r="G18" s="503"/>
      <c r="H18" s="112">
        <v>2143966.6</v>
      </c>
      <c r="I18" s="99">
        <f t="shared" ref="I18:I56" si="2">K18+L18</f>
        <v>2143966.6</v>
      </c>
      <c r="J18" s="105">
        <f>I18/H18</f>
        <v>1</v>
      </c>
      <c r="K18" s="282">
        <v>2143966.6</v>
      </c>
      <c r="L18" s="269">
        <v>0</v>
      </c>
      <c r="M18" s="282">
        <v>2143966.6</v>
      </c>
      <c r="N18" s="269">
        <v>0</v>
      </c>
      <c r="O18" s="271">
        <f>N18-L18</f>
        <v>0</v>
      </c>
      <c r="P18" s="101">
        <f>M18-K18</f>
        <v>0</v>
      </c>
      <c r="Q18" s="101">
        <f t="shared" ref="Q18:Q57" si="3">R18-I18</f>
        <v>0</v>
      </c>
      <c r="R18" s="101">
        <f t="shared" ref="R18:R35" si="4">(H18-T18)</f>
        <v>2143966.6</v>
      </c>
      <c r="S18" s="100">
        <f t="shared" ref="S18:S58" si="5">+R18/H18</f>
        <v>1</v>
      </c>
      <c r="T18" s="700">
        <f>H18-M18-N18</f>
        <v>0</v>
      </c>
      <c r="U18" s="258" t="s">
        <v>340</v>
      </c>
    </row>
    <row r="19" spans="1:21" s="340" customFormat="1" ht="12.75" hidden="1" customHeight="1">
      <c r="A19" s="125" t="s">
        <v>1572</v>
      </c>
      <c r="B19" s="61" t="s">
        <v>1435</v>
      </c>
      <c r="C19" s="62">
        <v>1994</v>
      </c>
      <c r="D19" s="378" t="s">
        <v>1573</v>
      </c>
      <c r="E19" s="392">
        <v>1639</v>
      </c>
      <c r="F19" s="480">
        <v>100826</v>
      </c>
      <c r="G19" s="499" t="s">
        <v>1399</v>
      </c>
      <c r="H19" s="112">
        <v>358630.58</v>
      </c>
      <c r="I19" s="99">
        <f t="shared" si="2"/>
        <v>358630.58</v>
      </c>
      <c r="J19" s="105">
        <f>I19/H19</f>
        <v>1</v>
      </c>
      <c r="K19" s="282">
        <v>358630.58</v>
      </c>
      <c r="L19" s="269">
        <v>0</v>
      </c>
      <c r="M19" s="282">
        <v>358630.58</v>
      </c>
      <c r="N19" s="269">
        <v>0</v>
      </c>
      <c r="O19" s="271">
        <f t="shared" ref="O19:O57" si="6">N19-L19</f>
        <v>0</v>
      </c>
      <c r="P19" s="101">
        <f t="shared" ref="P19:P57" si="7">M19-K19</f>
        <v>0</v>
      </c>
      <c r="Q19" s="101">
        <f t="shared" si="3"/>
        <v>0</v>
      </c>
      <c r="R19" s="101">
        <f t="shared" si="4"/>
        <v>358630.58</v>
      </c>
      <c r="S19" s="100">
        <f t="shared" si="5"/>
        <v>1</v>
      </c>
      <c r="T19" s="700">
        <f t="shared" ref="T19:T57" si="8">H19-M19-N19</f>
        <v>0</v>
      </c>
      <c r="U19" s="258" t="s">
        <v>340</v>
      </c>
    </row>
    <row r="20" spans="1:21" s="340" customFormat="1" ht="12.75" hidden="1" customHeight="1">
      <c r="A20" s="125"/>
      <c r="B20" s="61"/>
      <c r="C20" s="62">
        <v>1994</v>
      </c>
      <c r="D20" s="378" t="s">
        <v>1593</v>
      </c>
      <c r="E20" s="392">
        <v>1646</v>
      </c>
      <c r="F20" s="480"/>
      <c r="G20" s="503"/>
      <c r="H20" s="112">
        <v>1057700.6000000001</v>
      </c>
      <c r="I20" s="99">
        <f t="shared" si="2"/>
        <v>1057700.6000000001</v>
      </c>
      <c r="J20" s="105">
        <f>I20/H20</f>
        <v>1</v>
      </c>
      <c r="K20" s="282">
        <v>1057700.6000000001</v>
      </c>
      <c r="L20" s="269">
        <v>0</v>
      </c>
      <c r="M20" s="282">
        <v>1057700.6000000001</v>
      </c>
      <c r="N20" s="269">
        <v>0</v>
      </c>
      <c r="O20" s="271">
        <f t="shared" si="6"/>
        <v>0</v>
      </c>
      <c r="P20" s="101">
        <f t="shared" si="7"/>
        <v>0</v>
      </c>
      <c r="Q20" s="101">
        <f t="shared" si="3"/>
        <v>0</v>
      </c>
      <c r="R20" s="101">
        <f t="shared" si="4"/>
        <v>1057700.6000000001</v>
      </c>
      <c r="S20" s="100">
        <f t="shared" si="5"/>
        <v>1</v>
      </c>
      <c r="T20" s="700">
        <f t="shared" si="8"/>
        <v>0</v>
      </c>
      <c r="U20" s="258" t="s">
        <v>340</v>
      </c>
    </row>
    <row r="21" spans="1:21" s="340" customFormat="1" ht="12.75" hidden="1" customHeight="1">
      <c r="A21" s="125" t="s">
        <v>1451</v>
      </c>
      <c r="B21" s="61" t="s">
        <v>1482</v>
      </c>
      <c r="C21" s="62">
        <v>1994</v>
      </c>
      <c r="D21" s="378" t="s">
        <v>1407</v>
      </c>
      <c r="E21" s="392">
        <v>1605</v>
      </c>
      <c r="F21" s="480"/>
      <c r="G21" s="503"/>
      <c r="H21" s="112">
        <v>24539.439999999999</v>
      </c>
      <c r="I21" s="99">
        <f t="shared" si="2"/>
        <v>24539.439999999999</v>
      </c>
      <c r="J21" s="105">
        <f t="shared" ref="J21:J57" si="9">I21/H21</f>
        <v>1</v>
      </c>
      <c r="K21" s="282">
        <v>24539.439999999999</v>
      </c>
      <c r="L21" s="269">
        <v>0</v>
      </c>
      <c r="M21" s="282">
        <v>24539.439999999999</v>
      </c>
      <c r="N21" s="269">
        <v>0</v>
      </c>
      <c r="O21" s="271">
        <f t="shared" si="6"/>
        <v>0</v>
      </c>
      <c r="P21" s="101">
        <f t="shared" si="7"/>
        <v>0</v>
      </c>
      <c r="Q21" s="101">
        <f t="shared" si="3"/>
        <v>0</v>
      </c>
      <c r="R21" s="101">
        <f t="shared" si="4"/>
        <v>24539.439999999999</v>
      </c>
      <c r="S21" s="100">
        <f t="shared" si="5"/>
        <v>1</v>
      </c>
      <c r="T21" s="700">
        <f t="shared" si="8"/>
        <v>0</v>
      </c>
      <c r="U21" s="258" t="s">
        <v>340</v>
      </c>
    </row>
    <row r="22" spans="1:21" s="340" customFormat="1" ht="12.75" hidden="1" customHeight="1">
      <c r="A22" s="125" t="s">
        <v>1437</v>
      </c>
      <c r="B22" s="61" t="s">
        <v>171</v>
      </c>
      <c r="C22" s="62">
        <v>1994</v>
      </c>
      <c r="D22" s="378" t="s">
        <v>1407</v>
      </c>
      <c r="E22" s="392">
        <v>1606</v>
      </c>
      <c r="F22" s="480"/>
      <c r="G22" s="503"/>
      <c r="H22" s="112">
        <v>4593.41</v>
      </c>
      <c r="I22" s="99">
        <f t="shared" si="2"/>
        <v>4593.41</v>
      </c>
      <c r="J22" s="105">
        <f t="shared" si="9"/>
        <v>1</v>
      </c>
      <c r="K22" s="282">
        <v>4593.41</v>
      </c>
      <c r="L22" s="269">
        <v>0</v>
      </c>
      <c r="M22" s="282">
        <v>4593.41</v>
      </c>
      <c r="N22" s="269">
        <v>0</v>
      </c>
      <c r="O22" s="271">
        <f t="shared" si="6"/>
        <v>0</v>
      </c>
      <c r="P22" s="101">
        <f t="shared" si="7"/>
        <v>0</v>
      </c>
      <c r="Q22" s="101">
        <f t="shared" si="3"/>
        <v>0</v>
      </c>
      <c r="R22" s="101">
        <f t="shared" si="4"/>
        <v>4593.41</v>
      </c>
      <c r="S22" s="100">
        <f t="shared" si="5"/>
        <v>1</v>
      </c>
      <c r="T22" s="700">
        <f t="shared" si="8"/>
        <v>0</v>
      </c>
      <c r="U22" s="258" t="s">
        <v>340</v>
      </c>
    </row>
    <row r="23" spans="1:21" s="340" customFormat="1" ht="12.75" hidden="1" customHeight="1">
      <c r="A23" s="125" t="s">
        <v>1437</v>
      </c>
      <c r="B23" s="61" t="s">
        <v>300</v>
      </c>
      <c r="C23" s="62">
        <v>1994</v>
      </c>
      <c r="D23" s="378" t="s">
        <v>365</v>
      </c>
      <c r="E23" s="392">
        <v>1609</v>
      </c>
      <c r="F23" s="480"/>
      <c r="G23" s="503"/>
      <c r="H23" s="112">
        <v>10611.11</v>
      </c>
      <c r="I23" s="99">
        <f t="shared" si="2"/>
        <v>10611.11</v>
      </c>
      <c r="J23" s="105">
        <f t="shared" si="9"/>
        <v>1</v>
      </c>
      <c r="K23" s="282">
        <v>10611.11</v>
      </c>
      <c r="L23" s="269">
        <v>0</v>
      </c>
      <c r="M23" s="282">
        <v>10611.11</v>
      </c>
      <c r="N23" s="269">
        <v>0</v>
      </c>
      <c r="O23" s="271">
        <f t="shared" si="6"/>
        <v>0</v>
      </c>
      <c r="P23" s="101">
        <f t="shared" si="7"/>
        <v>0</v>
      </c>
      <c r="Q23" s="101">
        <f t="shared" si="3"/>
        <v>0</v>
      </c>
      <c r="R23" s="101">
        <f t="shared" si="4"/>
        <v>10611.11</v>
      </c>
      <c r="S23" s="100">
        <f t="shared" si="5"/>
        <v>1</v>
      </c>
      <c r="T23" s="700">
        <f t="shared" si="8"/>
        <v>0</v>
      </c>
      <c r="U23" s="258" t="s">
        <v>340</v>
      </c>
    </row>
    <row r="24" spans="1:21" s="340" customFormat="1" ht="12.75" hidden="1" customHeight="1">
      <c r="A24" s="125"/>
      <c r="B24" s="61"/>
      <c r="C24" s="62">
        <v>1994</v>
      </c>
      <c r="D24" s="378" t="s">
        <v>1601</v>
      </c>
      <c r="E24" s="392">
        <v>1613</v>
      </c>
      <c r="F24" s="480"/>
      <c r="G24" s="503"/>
      <c r="H24" s="112">
        <v>3880.85</v>
      </c>
      <c r="I24" s="99">
        <f t="shared" si="2"/>
        <v>3880.85</v>
      </c>
      <c r="J24" s="105">
        <f t="shared" si="9"/>
        <v>1</v>
      </c>
      <c r="K24" s="282">
        <v>3880.85</v>
      </c>
      <c r="L24" s="269">
        <v>0</v>
      </c>
      <c r="M24" s="282">
        <v>3880.85</v>
      </c>
      <c r="N24" s="269">
        <v>0</v>
      </c>
      <c r="O24" s="271">
        <f t="shared" si="6"/>
        <v>0</v>
      </c>
      <c r="P24" s="101">
        <f t="shared" si="7"/>
        <v>0</v>
      </c>
      <c r="Q24" s="101">
        <f t="shared" si="3"/>
        <v>0</v>
      </c>
      <c r="R24" s="101">
        <f t="shared" si="4"/>
        <v>3880.85</v>
      </c>
      <c r="S24" s="100">
        <f t="shared" si="5"/>
        <v>1</v>
      </c>
      <c r="T24" s="700">
        <f t="shared" si="8"/>
        <v>0</v>
      </c>
      <c r="U24" s="258" t="s">
        <v>340</v>
      </c>
    </row>
    <row r="25" spans="1:21" s="340" customFormat="1" ht="12.75" hidden="1" customHeight="1">
      <c r="A25" s="125" t="s">
        <v>5</v>
      </c>
      <c r="B25" s="61" t="s">
        <v>1452</v>
      </c>
      <c r="C25" s="62">
        <v>1994</v>
      </c>
      <c r="D25" s="378" t="s">
        <v>6</v>
      </c>
      <c r="E25" s="392">
        <v>1615</v>
      </c>
      <c r="F25" s="480"/>
      <c r="G25" s="503"/>
      <c r="H25" s="112">
        <v>18810.78</v>
      </c>
      <c r="I25" s="99">
        <f t="shared" si="2"/>
        <v>18810.78</v>
      </c>
      <c r="J25" s="105">
        <f t="shared" si="9"/>
        <v>1</v>
      </c>
      <c r="K25" s="282">
        <v>18810.78</v>
      </c>
      <c r="L25" s="269">
        <v>0</v>
      </c>
      <c r="M25" s="282">
        <v>18810.78</v>
      </c>
      <c r="N25" s="269">
        <v>0</v>
      </c>
      <c r="O25" s="271">
        <f t="shared" si="6"/>
        <v>0</v>
      </c>
      <c r="P25" s="101">
        <f t="shared" si="7"/>
        <v>0</v>
      </c>
      <c r="Q25" s="101">
        <f t="shared" si="3"/>
        <v>0</v>
      </c>
      <c r="R25" s="101">
        <f t="shared" si="4"/>
        <v>18810.78</v>
      </c>
      <c r="S25" s="100">
        <f t="shared" si="5"/>
        <v>1</v>
      </c>
      <c r="T25" s="700">
        <f t="shared" si="8"/>
        <v>0</v>
      </c>
      <c r="U25" s="258" t="s">
        <v>340</v>
      </c>
    </row>
    <row r="26" spans="1:21" s="340" customFormat="1" ht="12.75" hidden="1" customHeight="1">
      <c r="A26" s="125" t="s">
        <v>1596</v>
      </c>
      <c r="B26" s="61" t="s">
        <v>1597</v>
      </c>
      <c r="C26" s="62">
        <v>1994</v>
      </c>
      <c r="D26" s="378" t="s">
        <v>1598</v>
      </c>
      <c r="E26" s="392">
        <v>1617</v>
      </c>
      <c r="F26" s="480"/>
      <c r="G26" s="499" t="s">
        <v>1399</v>
      </c>
      <c r="H26" s="112">
        <v>53528</v>
      </c>
      <c r="I26" s="99">
        <f t="shared" si="2"/>
        <v>53528</v>
      </c>
      <c r="J26" s="105">
        <f t="shared" si="9"/>
        <v>1</v>
      </c>
      <c r="K26" s="282">
        <v>53528</v>
      </c>
      <c r="L26" s="269">
        <v>0</v>
      </c>
      <c r="M26" s="282">
        <v>53528</v>
      </c>
      <c r="N26" s="269">
        <v>0</v>
      </c>
      <c r="O26" s="271">
        <f t="shared" si="6"/>
        <v>0</v>
      </c>
      <c r="P26" s="101">
        <f t="shared" si="7"/>
        <v>0</v>
      </c>
      <c r="Q26" s="101">
        <f t="shared" si="3"/>
        <v>0</v>
      </c>
      <c r="R26" s="101">
        <f t="shared" si="4"/>
        <v>53528</v>
      </c>
      <c r="S26" s="100">
        <f t="shared" si="5"/>
        <v>1</v>
      </c>
      <c r="T26" s="700">
        <f t="shared" si="8"/>
        <v>0</v>
      </c>
      <c r="U26" s="258" t="s">
        <v>340</v>
      </c>
    </row>
    <row r="27" spans="1:21" s="340" customFormat="1" ht="12.75" hidden="1" customHeight="1">
      <c r="A27" s="125" t="s">
        <v>1409</v>
      </c>
      <c r="B27" s="61" t="s">
        <v>1574</v>
      </c>
      <c r="C27" s="62">
        <v>1994</v>
      </c>
      <c r="D27" s="378" t="s">
        <v>1578</v>
      </c>
      <c r="E27" s="392">
        <v>1623</v>
      </c>
      <c r="F27" s="480"/>
      <c r="G27" s="499" t="s">
        <v>1399</v>
      </c>
      <c r="H27" s="112">
        <v>300271</v>
      </c>
      <c r="I27" s="99">
        <f t="shared" si="2"/>
        <v>300271</v>
      </c>
      <c r="J27" s="105">
        <f t="shared" si="9"/>
        <v>1</v>
      </c>
      <c r="K27" s="282">
        <v>300271</v>
      </c>
      <c r="L27" s="269">
        <v>0</v>
      </c>
      <c r="M27" s="282">
        <v>300271</v>
      </c>
      <c r="N27" s="269">
        <v>0</v>
      </c>
      <c r="O27" s="271">
        <f t="shared" si="6"/>
        <v>0</v>
      </c>
      <c r="P27" s="101">
        <f t="shared" si="7"/>
        <v>0</v>
      </c>
      <c r="Q27" s="101">
        <f t="shared" si="3"/>
        <v>0</v>
      </c>
      <c r="R27" s="101">
        <f t="shared" si="4"/>
        <v>300271</v>
      </c>
      <c r="S27" s="100">
        <f t="shared" si="5"/>
        <v>1</v>
      </c>
      <c r="T27" s="700">
        <f t="shared" si="8"/>
        <v>0</v>
      </c>
      <c r="U27" s="258" t="s">
        <v>340</v>
      </c>
    </row>
    <row r="28" spans="1:21" s="340" customFormat="1" ht="12.75" hidden="1" customHeight="1">
      <c r="A28" s="125" t="s">
        <v>1409</v>
      </c>
      <c r="B28" s="61" t="s">
        <v>1574</v>
      </c>
      <c r="C28" s="62">
        <v>1994</v>
      </c>
      <c r="D28" s="378" t="s">
        <v>4</v>
      </c>
      <c r="E28" s="392">
        <v>1625</v>
      </c>
      <c r="F28" s="480"/>
      <c r="G28" s="503"/>
      <c r="H28" s="112">
        <v>5500</v>
      </c>
      <c r="I28" s="99">
        <f t="shared" si="2"/>
        <v>5500</v>
      </c>
      <c r="J28" s="105">
        <f t="shared" si="9"/>
        <v>1</v>
      </c>
      <c r="K28" s="282">
        <v>5500</v>
      </c>
      <c r="L28" s="269">
        <v>0</v>
      </c>
      <c r="M28" s="282">
        <v>5500</v>
      </c>
      <c r="N28" s="269">
        <v>0</v>
      </c>
      <c r="O28" s="271">
        <f t="shared" si="6"/>
        <v>0</v>
      </c>
      <c r="P28" s="101">
        <f t="shared" si="7"/>
        <v>0</v>
      </c>
      <c r="Q28" s="101">
        <f t="shared" si="3"/>
        <v>0</v>
      </c>
      <c r="R28" s="101">
        <f t="shared" si="4"/>
        <v>5500</v>
      </c>
      <c r="S28" s="100">
        <f t="shared" si="5"/>
        <v>1</v>
      </c>
      <c r="T28" s="700">
        <f t="shared" si="8"/>
        <v>0</v>
      </c>
      <c r="U28" s="258" t="s">
        <v>340</v>
      </c>
    </row>
    <row r="29" spans="1:21" s="340" customFormat="1" ht="12.75" hidden="1" customHeight="1">
      <c r="A29" s="125" t="s">
        <v>1409</v>
      </c>
      <c r="B29" s="61" t="s">
        <v>1410</v>
      </c>
      <c r="C29" s="62">
        <v>1994</v>
      </c>
      <c r="D29" s="378" t="s">
        <v>7</v>
      </c>
      <c r="E29" s="392">
        <v>1627</v>
      </c>
      <c r="F29" s="480">
        <v>871003</v>
      </c>
      <c r="G29" s="499" t="s">
        <v>1399</v>
      </c>
      <c r="H29" s="112">
        <v>250000</v>
      </c>
      <c r="I29" s="99">
        <f t="shared" si="2"/>
        <v>250000</v>
      </c>
      <c r="J29" s="105">
        <f t="shared" si="9"/>
        <v>1</v>
      </c>
      <c r="K29" s="282">
        <v>250000</v>
      </c>
      <c r="L29" s="269">
        <v>0</v>
      </c>
      <c r="M29" s="282">
        <v>250000</v>
      </c>
      <c r="N29" s="269">
        <v>0</v>
      </c>
      <c r="O29" s="271">
        <f t="shared" si="6"/>
        <v>0</v>
      </c>
      <c r="P29" s="101">
        <f t="shared" si="7"/>
        <v>0</v>
      </c>
      <c r="Q29" s="101">
        <f t="shared" si="3"/>
        <v>0</v>
      </c>
      <c r="R29" s="101">
        <f t="shared" si="4"/>
        <v>250000</v>
      </c>
      <c r="S29" s="100">
        <f t="shared" si="5"/>
        <v>1</v>
      </c>
      <c r="T29" s="700">
        <f t="shared" si="8"/>
        <v>0</v>
      </c>
      <c r="U29" s="258" t="s">
        <v>340</v>
      </c>
    </row>
    <row r="30" spans="1:21" s="340" customFormat="1" ht="12.75" hidden="1" customHeight="1">
      <c r="A30" s="125" t="s">
        <v>1451</v>
      </c>
      <c r="B30" s="61" t="s">
        <v>1482</v>
      </c>
      <c r="C30" s="62">
        <v>1994</v>
      </c>
      <c r="D30" s="378" t="s">
        <v>491</v>
      </c>
      <c r="E30" s="392">
        <v>1630</v>
      </c>
      <c r="F30" s="480"/>
      <c r="G30" s="503"/>
      <c r="H30" s="112">
        <v>13928.22</v>
      </c>
      <c r="I30" s="99">
        <f t="shared" si="2"/>
        <v>13928.22</v>
      </c>
      <c r="J30" s="105">
        <f t="shared" si="9"/>
        <v>1</v>
      </c>
      <c r="K30" s="282">
        <v>13928.22</v>
      </c>
      <c r="L30" s="269">
        <v>0</v>
      </c>
      <c r="M30" s="282">
        <v>13928.22</v>
      </c>
      <c r="N30" s="269">
        <v>0</v>
      </c>
      <c r="O30" s="271">
        <f t="shared" si="6"/>
        <v>0</v>
      </c>
      <c r="P30" s="101">
        <f t="shared" si="7"/>
        <v>0</v>
      </c>
      <c r="Q30" s="101">
        <f t="shared" si="3"/>
        <v>0</v>
      </c>
      <c r="R30" s="101">
        <f t="shared" si="4"/>
        <v>13928.22</v>
      </c>
      <c r="S30" s="100">
        <f t="shared" si="5"/>
        <v>1</v>
      </c>
      <c r="T30" s="700">
        <f t="shared" si="8"/>
        <v>0</v>
      </c>
      <c r="U30" s="258" t="s">
        <v>340</v>
      </c>
    </row>
    <row r="31" spans="1:21" s="340" customFormat="1" ht="12.75" hidden="1" customHeight="1">
      <c r="A31" s="125" t="s">
        <v>1440</v>
      </c>
      <c r="B31" s="61" t="s">
        <v>1521</v>
      </c>
      <c r="C31" s="62">
        <v>1994</v>
      </c>
      <c r="D31" s="378" t="s">
        <v>1578</v>
      </c>
      <c r="E31" s="392">
        <v>1638</v>
      </c>
      <c r="F31" s="480"/>
      <c r="G31" s="503"/>
      <c r="H31" s="112">
        <v>162</v>
      </c>
      <c r="I31" s="99">
        <f t="shared" si="2"/>
        <v>162</v>
      </c>
      <c r="J31" s="105">
        <f t="shared" si="9"/>
        <v>1</v>
      </c>
      <c r="K31" s="282">
        <v>162</v>
      </c>
      <c r="L31" s="269">
        <v>0</v>
      </c>
      <c r="M31" s="282">
        <v>162</v>
      </c>
      <c r="N31" s="269">
        <v>0</v>
      </c>
      <c r="O31" s="271">
        <f t="shared" si="6"/>
        <v>0</v>
      </c>
      <c r="P31" s="101">
        <f t="shared" si="7"/>
        <v>0</v>
      </c>
      <c r="Q31" s="101">
        <f t="shared" si="3"/>
        <v>0</v>
      </c>
      <c r="R31" s="101">
        <f t="shared" si="4"/>
        <v>162</v>
      </c>
      <c r="S31" s="100">
        <f t="shared" si="5"/>
        <v>1</v>
      </c>
      <c r="T31" s="700">
        <f t="shared" si="8"/>
        <v>0</v>
      </c>
      <c r="U31" s="258" t="s">
        <v>340</v>
      </c>
    </row>
    <row r="32" spans="1:21" s="340" customFormat="1" ht="12.75" hidden="1" customHeight="1">
      <c r="A32" s="125" t="s">
        <v>1595</v>
      </c>
      <c r="B32" s="61"/>
      <c r="C32" s="62">
        <v>1994</v>
      </c>
      <c r="D32" s="378" t="s">
        <v>8</v>
      </c>
      <c r="E32" s="392">
        <v>1641</v>
      </c>
      <c r="F32" s="480"/>
      <c r="G32" s="503"/>
      <c r="H32" s="112">
        <v>4463.8999999999996</v>
      </c>
      <c r="I32" s="99">
        <f t="shared" si="2"/>
        <v>4463.8999999999996</v>
      </c>
      <c r="J32" s="105">
        <f t="shared" si="9"/>
        <v>1</v>
      </c>
      <c r="K32" s="282">
        <v>4463.8999999999996</v>
      </c>
      <c r="L32" s="269">
        <v>0</v>
      </c>
      <c r="M32" s="282">
        <v>4463.8999999999996</v>
      </c>
      <c r="N32" s="269">
        <v>0</v>
      </c>
      <c r="O32" s="271">
        <f t="shared" si="6"/>
        <v>0</v>
      </c>
      <c r="P32" s="101">
        <f t="shared" si="7"/>
        <v>0</v>
      </c>
      <c r="Q32" s="101">
        <f t="shared" si="3"/>
        <v>0</v>
      </c>
      <c r="R32" s="101">
        <f t="shared" si="4"/>
        <v>4463.8999999999996</v>
      </c>
      <c r="S32" s="100">
        <f t="shared" si="5"/>
        <v>1</v>
      </c>
      <c r="T32" s="700">
        <f t="shared" si="8"/>
        <v>0</v>
      </c>
      <c r="U32" s="258" t="s">
        <v>340</v>
      </c>
    </row>
    <row r="33" spans="1:21" s="340" customFormat="1" ht="12.75" hidden="1" customHeight="1">
      <c r="A33" s="125" t="s">
        <v>0</v>
      </c>
      <c r="B33" s="61" t="s">
        <v>1458</v>
      </c>
      <c r="C33" s="62">
        <v>1994</v>
      </c>
      <c r="D33" s="378" t="s">
        <v>1</v>
      </c>
      <c r="E33" s="392">
        <v>1644</v>
      </c>
      <c r="F33" s="480"/>
      <c r="G33" s="499" t="s">
        <v>1399</v>
      </c>
      <c r="H33" s="112">
        <v>20013.12</v>
      </c>
      <c r="I33" s="99">
        <f t="shared" si="2"/>
        <v>20013.12</v>
      </c>
      <c r="J33" s="105">
        <f t="shared" si="9"/>
        <v>1</v>
      </c>
      <c r="K33" s="282">
        <v>20013.12</v>
      </c>
      <c r="L33" s="269">
        <v>0</v>
      </c>
      <c r="M33" s="282">
        <v>20013.12</v>
      </c>
      <c r="N33" s="269">
        <v>0</v>
      </c>
      <c r="O33" s="271">
        <f t="shared" si="6"/>
        <v>0</v>
      </c>
      <c r="P33" s="101">
        <f t="shared" si="7"/>
        <v>0</v>
      </c>
      <c r="Q33" s="101">
        <f t="shared" si="3"/>
        <v>0</v>
      </c>
      <c r="R33" s="101">
        <f t="shared" si="4"/>
        <v>20013.12</v>
      </c>
      <c r="S33" s="100">
        <f t="shared" si="5"/>
        <v>1</v>
      </c>
      <c r="T33" s="700">
        <f t="shared" si="8"/>
        <v>0</v>
      </c>
      <c r="U33" s="258" t="s">
        <v>340</v>
      </c>
    </row>
    <row r="34" spans="1:21" s="340" customFormat="1" ht="12.75" hidden="1" customHeight="1">
      <c r="A34" s="125" t="s">
        <v>1595</v>
      </c>
      <c r="B34" s="61" t="s">
        <v>2</v>
      </c>
      <c r="C34" s="62">
        <v>1994</v>
      </c>
      <c r="D34" s="378" t="s">
        <v>3</v>
      </c>
      <c r="E34" s="392">
        <v>1645</v>
      </c>
      <c r="F34" s="480"/>
      <c r="G34" s="503"/>
      <c r="H34" s="112">
        <v>5076.1000000000004</v>
      </c>
      <c r="I34" s="99">
        <f t="shared" si="2"/>
        <v>5076.1000000000004</v>
      </c>
      <c r="J34" s="105">
        <f t="shared" si="9"/>
        <v>1</v>
      </c>
      <c r="K34" s="282">
        <v>5076.1000000000004</v>
      </c>
      <c r="L34" s="269">
        <v>0</v>
      </c>
      <c r="M34" s="282">
        <v>5076.1000000000004</v>
      </c>
      <c r="N34" s="269">
        <v>0</v>
      </c>
      <c r="O34" s="271">
        <f t="shared" si="6"/>
        <v>0</v>
      </c>
      <c r="P34" s="101">
        <f t="shared" si="7"/>
        <v>0</v>
      </c>
      <c r="Q34" s="101">
        <f t="shared" si="3"/>
        <v>0</v>
      </c>
      <c r="R34" s="101">
        <f t="shared" si="4"/>
        <v>5076.1000000000004</v>
      </c>
      <c r="S34" s="100">
        <f t="shared" si="5"/>
        <v>1</v>
      </c>
      <c r="T34" s="700">
        <f t="shared" si="8"/>
        <v>0</v>
      </c>
      <c r="U34" s="258" t="s">
        <v>340</v>
      </c>
    </row>
    <row r="35" spans="1:21" s="340" customFormat="1" ht="12.75" hidden="1" customHeight="1">
      <c r="A35" s="125" t="s">
        <v>1545</v>
      </c>
      <c r="B35" s="61" t="s">
        <v>1576</v>
      </c>
      <c r="C35" s="62">
        <v>1994</v>
      </c>
      <c r="D35" s="378" t="s">
        <v>1577</v>
      </c>
      <c r="E35" s="392">
        <v>1647</v>
      </c>
      <c r="F35" s="480"/>
      <c r="G35" s="499" t="s">
        <v>1399</v>
      </c>
      <c r="H35" s="112">
        <v>512334</v>
      </c>
      <c r="I35" s="99">
        <f t="shared" si="2"/>
        <v>512334</v>
      </c>
      <c r="J35" s="105">
        <f t="shared" si="9"/>
        <v>1</v>
      </c>
      <c r="K35" s="282">
        <v>512334</v>
      </c>
      <c r="L35" s="269">
        <v>0</v>
      </c>
      <c r="M35" s="282">
        <v>512334</v>
      </c>
      <c r="N35" s="269">
        <v>0</v>
      </c>
      <c r="O35" s="271">
        <f t="shared" si="6"/>
        <v>0</v>
      </c>
      <c r="P35" s="101">
        <f t="shared" si="7"/>
        <v>0</v>
      </c>
      <c r="Q35" s="101">
        <f t="shared" si="3"/>
        <v>0</v>
      </c>
      <c r="R35" s="101">
        <f t="shared" si="4"/>
        <v>512334</v>
      </c>
      <c r="S35" s="100">
        <f t="shared" si="5"/>
        <v>1</v>
      </c>
      <c r="T35" s="700">
        <f t="shared" si="8"/>
        <v>0</v>
      </c>
      <c r="U35" s="258" t="s">
        <v>340</v>
      </c>
    </row>
    <row r="36" spans="1:21" s="340" customFormat="1" ht="12.75" hidden="1" customHeight="1">
      <c r="A36" s="125" t="s">
        <v>345</v>
      </c>
      <c r="B36" s="61"/>
      <c r="C36" s="62">
        <v>1994</v>
      </c>
      <c r="D36" s="378" t="s">
        <v>1579</v>
      </c>
      <c r="E36" s="392">
        <v>1648</v>
      </c>
      <c r="F36" s="480"/>
      <c r="G36" s="503"/>
      <c r="H36" s="112">
        <v>120000</v>
      </c>
      <c r="I36" s="99">
        <f t="shared" si="2"/>
        <v>120000</v>
      </c>
      <c r="J36" s="105">
        <f t="shared" si="9"/>
        <v>1</v>
      </c>
      <c r="K36" s="282">
        <v>120000</v>
      </c>
      <c r="L36" s="269">
        <v>0</v>
      </c>
      <c r="M36" s="282">
        <v>120000</v>
      </c>
      <c r="N36" s="269">
        <v>0</v>
      </c>
      <c r="O36" s="271">
        <f t="shared" si="6"/>
        <v>0</v>
      </c>
      <c r="P36" s="101">
        <f t="shared" si="7"/>
        <v>0</v>
      </c>
      <c r="Q36" s="101">
        <f t="shared" si="3"/>
        <v>0</v>
      </c>
      <c r="R36" s="101">
        <v>120000</v>
      </c>
      <c r="S36" s="100">
        <f t="shared" si="5"/>
        <v>1</v>
      </c>
      <c r="T36" s="700">
        <f t="shared" si="8"/>
        <v>0</v>
      </c>
      <c r="U36" s="258" t="s">
        <v>340</v>
      </c>
    </row>
    <row r="37" spans="1:21" s="340" customFormat="1" ht="12.75" hidden="1" customHeight="1">
      <c r="A37" s="125" t="s">
        <v>1437</v>
      </c>
      <c r="B37" s="61"/>
      <c r="C37" s="62">
        <v>1994</v>
      </c>
      <c r="D37" s="378" t="s">
        <v>1579</v>
      </c>
      <c r="E37" s="392">
        <v>1649</v>
      </c>
      <c r="F37" s="480"/>
      <c r="G37" s="499" t="s">
        <v>1399</v>
      </c>
      <c r="H37" s="112">
        <v>50000</v>
      </c>
      <c r="I37" s="99">
        <f t="shared" si="2"/>
        <v>50000</v>
      </c>
      <c r="J37" s="105">
        <f t="shared" si="9"/>
        <v>1</v>
      </c>
      <c r="K37" s="282">
        <v>50000</v>
      </c>
      <c r="L37" s="269">
        <v>0</v>
      </c>
      <c r="M37" s="282">
        <v>50000</v>
      </c>
      <c r="N37" s="269">
        <v>0</v>
      </c>
      <c r="O37" s="271">
        <f t="shared" si="6"/>
        <v>0</v>
      </c>
      <c r="P37" s="101">
        <f t="shared" si="7"/>
        <v>0</v>
      </c>
      <c r="Q37" s="101">
        <f t="shared" si="3"/>
        <v>0</v>
      </c>
      <c r="R37" s="101">
        <f t="shared" ref="R37:R56" si="10">(H37-T37)</f>
        <v>50000</v>
      </c>
      <c r="S37" s="100">
        <f t="shared" si="5"/>
        <v>1</v>
      </c>
      <c r="T37" s="700">
        <f t="shared" si="8"/>
        <v>0</v>
      </c>
      <c r="U37" s="258" t="s">
        <v>340</v>
      </c>
    </row>
    <row r="38" spans="1:21" s="340" customFormat="1" ht="12.75" hidden="1" customHeight="1">
      <c r="A38" s="125" t="s">
        <v>1595</v>
      </c>
      <c r="B38" s="61"/>
      <c r="C38" s="62">
        <v>1994</v>
      </c>
      <c r="D38" s="378" t="s">
        <v>1579</v>
      </c>
      <c r="E38" s="392">
        <v>1650</v>
      </c>
      <c r="F38" s="480"/>
      <c r="G38" s="499" t="s">
        <v>1399</v>
      </c>
      <c r="H38" s="112">
        <v>195000</v>
      </c>
      <c r="I38" s="99">
        <f t="shared" si="2"/>
        <v>195000</v>
      </c>
      <c r="J38" s="105">
        <f t="shared" si="9"/>
        <v>1</v>
      </c>
      <c r="K38" s="282">
        <v>195000</v>
      </c>
      <c r="L38" s="269">
        <v>0</v>
      </c>
      <c r="M38" s="282">
        <v>195000</v>
      </c>
      <c r="N38" s="269">
        <v>0</v>
      </c>
      <c r="O38" s="271">
        <f t="shared" si="6"/>
        <v>0</v>
      </c>
      <c r="P38" s="101">
        <f t="shared" si="7"/>
        <v>0</v>
      </c>
      <c r="Q38" s="101">
        <f t="shared" si="3"/>
        <v>0</v>
      </c>
      <c r="R38" s="101">
        <f t="shared" si="10"/>
        <v>195000</v>
      </c>
      <c r="S38" s="100">
        <f t="shared" si="5"/>
        <v>1</v>
      </c>
      <c r="T38" s="700">
        <f t="shared" si="8"/>
        <v>0</v>
      </c>
      <c r="U38" s="258" t="s">
        <v>340</v>
      </c>
    </row>
    <row r="39" spans="1:21" s="340" customFormat="1" ht="12.75" hidden="1" customHeight="1">
      <c r="A39" s="125" t="s">
        <v>1545</v>
      </c>
      <c r="B39" s="61" t="s">
        <v>1576</v>
      </c>
      <c r="C39" s="62">
        <v>1994</v>
      </c>
      <c r="D39" s="378" t="s">
        <v>1579</v>
      </c>
      <c r="E39" s="392">
        <v>1651</v>
      </c>
      <c r="F39" s="480"/>
      <c r="G39" s="499" t="s">
        <v>1399</v>
      </c>
      <c r="H39" s="112">
        <v>131077</v>
      </c>
      <c r="I39" s="99">
        <f t="shared" si="2"/>
        <v>131077</v>
      </c>
      <c r="J39" s="105">
        <f t="shared" si="9"/>
        <v>1</v>
      </c>
      <c r="K39" s="282">
        <v>131077</v>
      </c>
      <c r="L39" s="269">
        <v>0</v>
      </c>
      <c r="M39" s="282">
        <v>131077</v>
      </c>
      <c r="N39" s="269">
        <v>0</v>
      </c>
      <c r="O39" s="271">
        <f t="shared" si="6"/>
        <v>0</v>
      </c>
      <c r="P39" s="101">
        <f t="shared" si="7"/>
        <v>0</v>
      </c>
      <c r="Q39" s="101">
        <f t="shared" si="3"/>
        <v>0</v>
      </c>
      <c r="R39" s="101">
        <f t="shared" si="10"/>
        <v>131077</v>
      </c>
      <c r="S39" s="100">
        <f t="shared" si="5"/>
        <v>1</v>
      </c>
      <c r="T39" s="700">
        <f t="shared" si="8"/>
        <v>0</v>
      </c>
      <c r="U39" s="258" t="s">
        <v>340</v>
      </c>
    </row>
    <row r="40" spans="1:21" s="340" customFormat="1" ht="12.75" hidden="1" customHeight="1">
      <c r="A40" s="125" t="s">
        <v>1581</v>
      </c>
      <c r="B40" s="61" t="s">
        <v>1489</v>
      </c>
      <c r="C40" s="62">
        <v>1994</v>
      </c>
      <c r="D40" s="378" t="s">
        <v>1579</v>
      </c>
      <c r="E40" s="392">
        <v>1652</v>
      </c>
      <c r="F40" s="480">
        <v>710007</v>
      </c>
      <c r="G40" s="499" t="s">
        <v>1399</v>
      </c>
      <c r="H40" s="112">
        <v>143000</v>
      </c>
      <c r="I40" s="99">
        <f t="shared" si="2"/>
        <v>143000</v>
      </c>
      <c r="J40" s="105">
        <f t="shared" si="9"/>
        <v>1</v>
      </c>
      <c r="K40" s="282">
        <v>143000</v>
      </c>
      <c r="L40" s="269">
        <v>0</v>
      </c>
      <c r="M40" s="282">
        <v>143000</v>
      </c>
      <c r="N40" s="269">
        <v>0</v>
      </c>
      <c r="O40" s="271">
        <f t="shared" si="6"/>
        <v>0</v>
      </c>
      <c r="P40" s="101">
        <f t="shared" si="7"/>
        <v>0</v>
      </c>
      <c r="Q40" s="101">
        <f t="shared" si="3"/>
        <v>0</v>
      </c>
      <c r="R40" s="101">
        <f t="shared" si="10"/>
        <v>143000</v>
      </c>
      <c r="S40" s="100">
        <f t="shared" si="5"/>
        <v>1</v>
      </c>
      <c r="T40" s="700">
        <f t="shared" si="8"/>
        <v>0</v>
      </c>
      <c r="U40" s="258" t="s">
        <v>340</v>
      </c>
    </row>
    <row r="41" spans="1:21" s="340" customFormat="1" ht="12.75" hidden="1" customHeight="1">
      <c r="A41" s="125" t="s">
        <v>1580</v>
      </c>
      <c r="B41" s="61" t="s">
        <v>1452</v>
      </c>
      <c r="C41" s="62">
        <v>1994</v>
      </c>
      <c r="D41" s="378" t="s">
        <v>1579</v>
      </c>
      <c r="E41" s="392">
        <v>1653</v>
      </c>
      <c r="F41" s="480"/>
      <c r="G41" s="499" t="s">
        <v>1399</v>
      </c>
      <c r="H41" s="112">
        <v>52000</v>
      </c>
      <c r="I41" s="99">
        <f t="shared" si="2"/>
        <v>52000</v>
      </c>
      <c r="J41" s="105">
        <f t="shared" si="9"/>
        <v>1</v>
      </c>
      <c r="K41" s="282">
        <v>52000</v>
      </c>
      <c r="L41" s="269">
        <v>0</v>
      </c>
      <c r="M41" s="282">
        <v>52000</v>
      </c>
      <c r="N41" s="269">
        <v>0</v>
      </c>
      <c r="O41" s="271">
        <f t="shared" si="6"/>
        <v>0</v>
      </c>
      <c r="P41" s="101">
        <f t="shared" si="7"/>
        <v>0</v>
      </c>
      <c r="Q41" s="101">
        <f t="shared" si="3"/>
        <v>0</v>
      </c>
      <c r="R41" s="101">
        <f t="shared" si="10"/>
        <v>52000</v>
      </c>
      <c r="S41" s="100">
        <f t="shared" si="5"/>
        <v>1</v>
      </c>
      <c r="T41" s="700">
        <f t="shared" si="8"/>
        <v>0</v>
      </c>
      <c r="U41" s="258" t="s">
        <v>340</v>
      </c>
    </row>
    <row r="42" spans="1:21" s="340" customFormat="1" ht="12.75" hidden="1" customHeight="1">
      <c r="A42" s="125" t="s">
        <v>1446</v>
      </c>
      <c r="B42" s="61" t="s">
        <v>1590</v>
      </c>
      <c r="C42" s="62">
        <v>1994</v>
      </c>
      <c r="D42" s="378" t="s">
        <v>1579</v>
      </c>
      <c r="E42" s="392">
        <v>1654</v>
      </c>
      <c r="F42" s="480">
        <v>481700</v>
      </c>
      <c r="G42" s="499" t="s">
        <v>1399</v>
      </c>
      <c r="H42" s="112">
        <v>23847.8</v>
      </c>
      <c r="I42" s="99">
        <f t="shared" si="2"/>
        <v>23847.8</v>
      </c>
      <c r="J42" s="105">
        <f t="shared" si="9"/>
        <v>1</v>
      </c>
      <c r="K42" s="282">
        <v>23847.8</v>
      </c>
      <c r="L42" s="269">
        <v>0</v>
      </c>
      <c r="M42" s="282">
        <v>23847.8</v>
      </c>
      <c r="N42" s="269">
        <v>0</v>
      </c>
      <c r="O42" s="271">
        <f t="shared" si="6"/>
        <v>0</v>
      </c>
      <c r="P42" s="101">
        <f t="shared" si="7"/>
        <v>0</v>
      </c>
      <c r="Q42" s="101">
        <f t="shared" si="3"/>
        <v>0</v>
      </c>
      <c r="R42" s="101">
        <f t="shared" si="10"/>
        <v>23847.8</v>
      </c>
      <c r="S42" s="100">
        <f t="shared" si="5"/>
        <v>1</v>
      </c>
      <c r="T42" s="700">
        <f t="shared" si="8"/>
        <v>0</v>
      </c>
      <c r="U42" s="258" t="s">
        <v>340</v>
      </c>
    </row>
    <row r="43" spans="1:21" s="340" customFormat="1" ht="12.75" hidden="1" customHeight="1">
      <c r="A43" s="125" t="s">
        <v>1585</v>
      </c>
      <c r="B43" s="61" t="s">
        <v>1586</v>
      </c>
      <c r="C43" s="62">
        <v>1994</v>
      </c>
      <c r="D43" s="378" t="s">
        <v>1579</v>
      </c>
      <c r="E43" s="392">
        <v>1655</v>
      </c>
      <c r="F43" s="480">
        <v>991655</v>
      </c>
      <c r="G43" s="499" t="s">
        <v>1399</v>
      </c>
      <c r="H43" s="112">
        <v>30000</v>
      </c>
      <c r="I43" s="99">
        <f t="shared" si="2"/>
        <v>30000</v>
      </c>
      <c r="J43" s="105">
        <f t="shared" si="9"/>
        <v>1</v>
      </c>
      <c r="K43" s="282">
        <v>30000</v>
      </c>
      <c r="L43" s="269">
        <v>0</v>
      </c>
      <c r="M43" s="282">
        <v>30000</v>
      </c>
      <c r="N43" s="269">
        <v>0</v>
      </c>
      <c r="O43" s="271">
        <f t="shared" si="6"/>
        <v>0</v>
      </c>
      <c r="P43" s="101">
        <f t="shared" si="7"/>
        <v>0</v>
      </c>
      <c r="Q43" s="101">
        <f t="shared" si="3"/>
        <v>0</v>
      </c>
      <c r="R43" s="101">
        <f t="shared" si="10"/>
        <v>30000</v>
      </c>
      <c r="S43" s="100">
        <f t="shared" si="5"/>
        <v>1</v>
      </c>
      <c r="T43" s="700">
        <f t="shared" si="8"/>
        <v>0</v>
      </c>
      <c r="U43" s="258" t="s">
        <v>340</v>
      </c>
    </row>
    <row r="44" spans="1:21" s="340" customFormat="1" ht="12.75" hidden="1" customHeight="1">
      <c r="A44" s="125" t="s">
        <v>1512</v>
      </c>
      <c r="B44" s="61" t="s">
        <v>322</v>
      </c>
      <c r="C44" s="62">
        <v>1994</v>
      </c>
      <c r="D44" s="378" t="s">
        <v>1579</v>
      </c>
      <c r="E44" s="392">
        <v>1656</v>
      </c>
      <c r="F44" s="480"/>
      <c r="G44" s="499" t="s">
        <v>1399</v>
      </c>
      <c r="H44" s="112">
        <v>50000</v>
      </c>
      <c r="I44" s="99">
        <f t="shared" si="2"/>
        <v>50000</v>
      </c>
      <c r="J44" s="105">
        <f t="shared" si="9"/>
        <v>1</v>
      </c>
      <c r="K44" s="282">
        <v>50000</v>
      </c>
      <c r="L44" s="269">
        <v>0</v>
      </c>
      <c r="M44" s="282">
        <v>50000</v>
      </c>
      <c r="N44" s="269">
        <v>0</v>
      </c>
      <c r="O44" s="271">
        <f t="shared" si="6"/>
        <v>0</v>
      </c>
      <c r="P44" s="101">
        <f t="shared" si="7"/>
        <v>0</v>
      </c>
      <c r="Q44" s="101">
        <f t="shared" si="3"/>
        <v>0</v>
      </c>
      <c r="R44" s="101">
        <f t="shared" si="10"/>
        <v>50000</v>
      </c>
      <c r="S44" s="100">
        <f t="shared" si="5"/>
        <v>1</v>
      </c>
      <c r="T44" s="700">
        <f t="shared" si="8"/>
        <v>0</v>
      </c>
      <c r="U44" s="258" t="s">
        <v>340</v>
      </c>
    </row>
    <row r="45" spans="1:21" s="340" customFormat="1" ht="12.75" hidden="1" customHeight="1">
      <c r="A45" s="125" t="s">
        <v>1591</v>
      </c>
      <c r="B45" s="61" t="s">
        <v>322</v>
      </c>
      <c r="C45" s="62">
        <v>1994</v>
      </c>
      <c r="D45" s="378" t="s">
        <v>1579</v>
      </c>
      <c r="E45" s="392">
        <v>1657</v>
      </c>
      <c r="F45" s="480"/>
      <c r="G45" s="499" t="s">
        <v>1399</v>
      </c>
      <c r="H45" s="112">
        <v>11454.7</v>
      </c>
      <c r="I45" s="99">
        <f t="shared" si="2"/>
        <v>11454.7</v>
      </c>
      <c r="J45" s="105">
        <f t="shared" si="9"/>
        <v>1</v>
      </c>
      <c r="K45" s="282">
        <v>11454.7</v>
      </c>
      <c r="L45" s="269">
        <v>0</v>
      </c>
      <c r="M45" s="282">
        <v>11454.7</v>
      </c>
      <c r="N45" s="269">
        <v>0</v>
      </c>
      <c r="O45" s="271">
        <f t="shared" si="6"/>
        <v>0</v>
      </c>
      <c r="P45" s="101">
        <f t="shared" si="7"/>
        <v>0</v>
      </c>
      <c r="Q45" s="101">
        <f t="shared" si="3"/>
        <v>0</v>
      </c>
      <c r="R45" s="101">
        <f t="shared" si="10"/>
        <v>11454.7</v>
      </c>
      <c r="S45" s="100">
        <f t="shared" si="5"/>
        <v>1</v>
      </c>
      <c r="T45" s="700">
        <f t="shared" si="8"/>
        <v>0</v>
      </c>
      <c r="U45" s="258" t="s">
        <v>340</v>
      </c>
    </row>
    <row r="46" spans="1:21" s="340" customFormat="1" ht="12.75" hidden="1" customHeight="1">
      <c r="A46" s="125" t="s">
        <v>1510</v>
      </c>
      <c r="B46" s="61" t="s">
        <v>1587</v>
      </c>
      <c r="C46" s="62">
        <v>1994</v>
      </c>
      <c r="D46" s="378" t="s">
        <v>1579</v>
      </c>
      <c r="E46" s="392">
        <v>1658</v>
      </c>
      <c r="F46" s="480">
        <v>833000</v>
      </c>
      <c r="G46" s="499" t="s">
        <v>1399</v>
      </c>
      <c r="H46" s="112">
        <v>20000</v>
      </c>
      <c r="I46" s="99">
        <f t="shared" si="2"/>
        <v>20000</v>
      </c>
      <c r="J46" s="105">
        <f t="shared" si="9"/>
        <v>1</v>
      </c>
      <c r="K46" s="282">
        <v>20000</v>
      </c>
      <c r="L46" s="269">
        <v>0</v>
      </c>
      <c r="M46" s="282">
        <v>20000</v>
      </c>
      <c r="N46" s="269">
        <v>0</v>
      </c>
      <c r="O46" s="271">
        <f t="shared" si="6"/>
        <v>0</v>
      </c>
      <c r="P46" s="101">
        <f t="shared" si="7"/>
        <v>0</v>
      </c>
      <c r="Q46" s="101">
        <f t="shared" si="3"/>
        <v>0</v>
      </c>
      <c r="R46" s="101">
        <f t="shared" si="10"/>
        <v>20000</v>
      </c>
      <c r="S46" s="100">
        <f t="shared" si="5"/>
        <v>1</v>
      </c>
      <c r="T46" s="700">
        <f t="shared" si="8"/>
        <v>0</v>
      </c>
      <c r="U46" s="258" t="s">
        <v>340</v>
      </c>
    </row>
    <row r="47" spans="1:21" s="340" customFormat="1" ht="12.75" hidden="1" customHeight="1">
      <c r="A47" s="125" t="s">
        <v>1440</v>
      </c>
      <c r="B47" s="61" t="s">
        <v>1405</v>
      </c>
      <c r="C47" s="62">
        <v>1994</v>
      </c>
      <c r="D47" s="378" t="s">
        <v>1579</v>
      </c>
      <c r="E47" s="392">
        <v>1659</v>
      </c>
      <c r="F47" s="480">
        <v>790001</v>
      </c>
      <c r="G47" s="499" t="s">
        <v>1399</v>
      </c>
      <c r="H47" s="112">
        <v>300000</v>
      </c>
      <c r="I47" s="99">
        <f t="shared" si="2"/>
        <v>300000</v>
      </c>
      <c r="J47" s="105">
        <f t="shared" si="9"/>
        <v>1</v>
      </c>
      <c r="K47" s="282">
        <v>300000</v>
      </c>
      <c r="L47" s="269">
        <v>0</v>
      </c>
      <c r="M47" s="282">
        <v>300000</v>
      </c>
      <c r="N47" s="269">
        <v>0</v>
      </c>
      <c r="O47" s="271">
        <f t="shared" si="6"/>
        <v>0</v>
      </c>
      <c r="P47" s="101">
        <f t="shared" si="7"/>
        <v>0</v>
      </c>
      <c r="Q47" s="101">
        <f t="shared" si="3"/>
        <v>0</v>
      </c>
      <c r="R47" s="101">
        <f t="shared" si="10"/>
        <v>300000</v>
      </c>
      <c r="S47" s="100">
        <f t="shared" si="5"/>
        <v>1</v>
      </c>
      <c r="T47" s="700">
        <f t="shared" si="8"/>
        <v>0</v>
      </c>
      <c r="U47" s="258" t="s">
        <v>340</v>
      </c>
    </row>
    <row r="48" spans="1:21" s="340" customFormat="1" ht="12.75" hidden="1" customHeight="1">
      <c r="A48" s="125" t="s">
        <v>1535</v>
      </c>
      <c r="B48" s="61" t="s">
        <v>322</v>
      </c>
      <c r="C48" s="62">
        <v>1994</v>
      </c>
      <c r="D48" s="378" t="s">
        <v>1579</v>
      </c>
      <c r="E48" s="392">
        <v>1660</v>
      </c>
      <c r="F48" s="480"/>
      <c r="G48" s="499" t="s">
        <v>1399</v>
      </c>
      <c r="H48" s="112">
        <v>77378</v>
      </c>
      <c r="I48" s="99">
        <f t="shared" si="2"/>
        <v>77378</v>
      </c>
      <c r="J48" s="105">
        <f t="shared" si="9"/>
        <v>1</v>
      </c>
      <c r="K48" s="282">
        <v>77378</v>
      </c>
      <c r="L48" s="269">
        <v>0</v>
      </c>
      <c r="M48" s="282">
        <v>77378</v>
      </c>
      <c r="N48" s="269">
        <v>0</v>
      </c>
      <c r="O48" s="271">
        <f t="shared" si="6"/>
        <v>0</v>
      </c>
      <c r="P48" s="101">
        <f t="shared" si="7"/>
        <v>0</v>
      </c>
      <c r="Q48" s="101">
        <f t="shared" si="3"/>
        <v>0</v>
      </c>
      <c r="R48" s="101">
        <f t="shared" si="10"/>
        <v>77378</v>
      </c>
      <c r="S48" s="100">
        <f t="shared" si="5"/>
        <v>1</v>
      </c>
      <c r="T48" s="700">
        <f t="shared" si="8"/>
        <v>0</v>
      </c>
      <c r="U48" s="258" t="s">
        <v>340</v>
      </c>
    </row>
    <row r="49" spans="1:21" s="340" customFormat="1" ht="12.75" hidden="1" customHeight="1">
      <c r="A49" s="125" t="s">
        <v>1409</v>
      </c>
      <c r="B49" s="61" t="s">
        <v>1410</v>
      </c>
      <c r="C49" s="62">
        <v>1994</v>
      </c>
      <c r="D49" s="378" t="s">
        <v>1579</v>
      </c>
      <c r="E49" s="392">
        <v>1661</v>
      </c>
      <c r="F49" s="480"/>
      <c r="G49" s="499" t="s">
        <v>1399</v>
      </c>
      <c r="H49" s="112">
        <v>42000</v>
      </c>
      <c r="I49" s="99">
        <f t="shared" si="2"/>
        <v>42000</v>
      </c>
      <c r="J49" s="105">
        <f t="shared" si="9"/>
        <v>1</v>
      </c>
      <c r="K49" s="282">
        <v>42000</v>
      </c>
      <c r="L49" s="269">
        <v>0</v>
      </c>
      <c r="M49" s="282">
        <v>42000</v>
      </c>
      <c r="N49" s="269">
        <v>0</v>
      </c>
      <c r="O49" s="271">
        <f t="shared" si="6"/>
        <v>0</v>
      </c>
      <c r="P49" s="101">
        <f t="shared" si="7"/>
        <v>0</v>
      </c>
      <c r="Q49" s="101">
        <f t="shared" si="3"/>
        <v>0</v>
      </c>
      <c r="R49" s="101">
        <f t="shared" si="10"/>
        <v>42000</v>
      </c>
      <c r="S49" s="100">
        <f t="shared" si="5"/>
        <v>1</v>
      </c>
      <c r="T49" s="700">
        <f t="shared" si="8"/>
        <v>0</v>
      </c>
      <c r="U49" s="258" t="s">
        <v>340</v>
      </c>
    </row>
    <row r="50" spans="1:21" s="340" customFormat="1" ht="12.75" hidden="1" customHeight="1">
      <c r="A50" s="125" t="s">
        <v>1572</v>
      </c>
      <c r="B50" s="61" t="s">
        <v>1435</v>
      </c>
      <c r="C50" s="62">
        <v>1994</v>
      </c>
      <c r="D50" s="378" t="s">
        <v>1579</v>
      </c>
      <c r="E50" s="392">
        <v>1663</v>
      </c>
      <c r="F50" s="480"/>
      <c r="G50" s="499" t="s">
        <v>1399</v>
      </c>
      <c r="H50" s="112">
        <v>65000</v>
      </c>
      <c r="I50" s="99">
        <f t="shared" si="2"/>
        <v>65000</v>
      </c>
      <c r="J50" s="105">
        <f t="shared" si="9"/>
        <v>1</v>
      </c>
      <c r="K50" s="282">
        <v>65000</v>
      </c>
      <c r="L50" s="269">
        <v>0</v>
      </c>
      <c r="M50" s="282">
        <v>65000</v>
      </c>
      <c r="N50" s="269">
        <v>0</v>
      </c>
      <c r="O50" s="271">
        <f t="shared" si="6"/>
        <v>0</v>
      </c>
      <c r="P50" s="101">
        <f t="shared" si="7"/>
        <v>0</v>
      </c>
      <c r="Q50" s="101">
        <f t="shared" si="3"/>
        <v>0</v>
      </c>
      <c r="R50" s="101">
        <f t="shared" si="10"/>
        <v>65000</v>
      </c>
      <c r="S50" s="100">
        <f t="shared" si="5"/>
        <v>1</v>
      </c>
      <c r="T50" s="700">
        <f t="shared" si="8"/>
        <v>0</v>
      </c>
      <c r="U50" s="258" t="s">
        <v>340</v>
      </c>
    </row>
    <row r="51" spans="1:21" s="340" customFormat="1" ht="12.75" hidden="1" customHeight="1">
      <c r="A51" s="125" t="s">
        <v>1591</v>
      </c>
      <c r="B51" s="61" t="s">
        <v>1592</v>
      </c>
      <c r="C51" s="62">
        <v>1994</v>
      </c>
      <c r="D51" s="378" t="s">
        <v>1579</v>
      </c>
      <c r="E51" s="392">
        <v>1664</v>
      </c>
      <c r="F51" s="480"/>
      <c r="G51" s="499" t="s">
        <v>1399</v>
      </c>
      <c r="H51" s="112">
        <v>10806.45</v>
      </c>
      <c r="I51" s="99">
        <f t="shared" si="2"/>
        <v>10806.45</v>
      </c>
      <c r="J51" s="105">
        <f t="shared" si="9"/>
        <v>1</v>
      </c>
      <c r="K51" s="282">
        <v>10806.45</v>
      </c>
      <c r="L51" s="269">
        <v>0</v>
      </c>
      <c r="M51" s="282">
        <v>10806.45</v>
      </c>
      <c r="N51" s="269">
        <v>0</v>
      </c>
      <c r="O51" s="271">
        <f t="shared" si="6"/>
        <v>0</v>
      </c>
      <c r="P51" s="101">
        <f t="shared" si="7"/>
        <v>0</v>
      </c>
      <c r="Q51" s="101">
        <f t="shared" si="3"/>
        <v>0</v>
      </c>
      <c r="R51" s="101">
        <f t="shared" si="10"/>
        <v>10806.45</v>
      </c>
      <c r="S51" s="100">
        <f t="shared" si="5"/>
        <v>1</v>
      </c>
      <c r="T51" s="700">
        <f t="shared" si="8"/>
        <v>0</v>
      </c>
      <c r="U51" s="258" t="s">
        <v>340</v>
      </c>
    </row>
    <row r="52" spans="1:21" s="340" customFormat="1" ht="12.75" hidden="1" customHeight="1">
      <c r="A52" s="125" t="s">
        <v>1409</v>
      </c>
      <c r="B52" s="61" t="s">
        <v>1574</v>
      </c>
      <c r="C52" s="62">
        <v>1994</v>
      </c>
      <c r="D52" s="378" t="s">
        <v>1575</v>
      </c>
      <c r="E52" s="392">
        <v>1666</v>
      </c>
      <c r="F52" s="480">
        <v>307111</v>
      </c>
      <c r="G52" s="499" t="s">
        <v>1399</v>
      </c>
      <c r="H52" s="112">
        <v>375000</v>
      </c>
      <c r="I52" s="99">
        <f t="shared" si="2"/>
        <v>375000</v>
      </c>
      <c r="J52" s="105">
        <f t="shared" si="9"/>
        <v>1</v>
      </c>
      <c r="K52" s="282">
        <v>375000</v>
      </c>
      <c r="L52" s="269">
        <v>0</v>
      </c>
      <c r="M52" s="282">
        <v>375000</v>
      </c>
      <c r="N52" s="269">
        <v>0</v>
      </c>
      <c r="O52" s="271">
        <f t="shared" si="6"/>
        <v>0</v>
      </c>
      <c r="P52" s="101">
        <f t="shared" si="7"/>
        <v>0</v>
      </c>
      <c r="Q52" s="101">
        <f t="shared" si="3"/>
        <v>0</v>
      </c>
      <c r="R52" s="101">
        <f t="shared" si="10"/>
        <v>375000</v>
      </c>
      <c r="S52" s="100">
        <f t="shared" si="5"/>
        <v>1</v>
      </c>
      <c r="T52" s="700">
        <f t="shared" si="8"/>
        <v>0</v>
      </c>
      <c r="U52" s="258" t="s">
        <v>340</v>
      </c>
    </row>
    <row r="53" spans="1:21" s="340" customFormat="1" ht="12.75" hidden="1" customHeight="1">
      <c r="A53" s="125" t="s">
        <v>1446</v>
      </c>
      <c r="B53" s="61" t="s">
        <v>1547</v>
      </c>
      <c r="C53" s="62">
        <v>1994</v>
      </c>
      <c r="D53" s="378" t="s">
        <v>1579</v>
      </c>
      <c r="E53" s="392">
        <v>1667</v>
      </c>
      <c r="F53" s="480">
        <v>610908</v>
      </c>
      <c r="G53" s="499" t="s">
        <v>1399</v>
      </c>
      <c r="H53" s="112">
        <v>82096</v>
      </c>
      <c r="I53" s="99">
        <f t="shared" si="2"/>
        <v>82096</v>
      </c>
      <c r="J53" s="105">
        <f t="shared" si="9"/>
        <v>1</v>
      </c>
      <c r="K53" s="282">
        <v>82096</v>
      </c>
      <c r="L53" s="269">
        <v>0</v>
      </c>
      <c r="M53" s="282">
        <v>82096</v>
      </c>
      <c r="N53" s="269">
        <v>0</v>
      </c>
      <c r="O53" s="271">
        <f t="shared" si="6"/>
        <v>0</v>
      </c>
      <c r="P53" s="101">
        <f t="shared" si="7"/>
        <v>0</v>
      </c>
      <c r="Q53" s="101">
        <f t="shared" si="3"/>
        <v>0</v>
      </c>
      <c r="R53" s="101">
        <f t="shared" si="10"/>
        <v>82096</v>
      </c>
      <c r="S53" s="100">
        <f t="shared" si="5"/>
        <v>1</v>
      </c>
      <c r="T53" s="700">
        <f t="shared" si="8"/>
        <v>0</v>
      </c>
      <c r="U53" s="258" t="s">
        <v>340</v>
      </c>
    </row>
    <row r="54" spans="1:21" s="340" customFormat="1" ht="12.75" hidden="1" customHeight="1">
      <c r="A54" s="125" t="s">
        <v>1534</v>
      </c>
      <c r="B54" s="61" t="s">
        <v>1534</v>
      </c>
      <c r="C54" s="62">
        <v>1994</v>
      </c>
      <c r="D54" s="378" t="s">
        <v>1579</v>
      </c>
      <c r="E54" s="392">
        <v>1668</v>
      </c>
      <c r="F54" s="480"/>
      <c r="G54" s="499" t="s">
        <v>1399</v>
      </c>
      <c r="H54" s="112">
        <v>100669</v>
      </c>
      <c r="I54" s="99">
        <f t="shared" si="2"/>
        <v>100669</v>
      </c>
      <c r="J54" s="105">
        <f t="shared" si="9"/>
        <v>1</v>
      </c>
      <c r="K54" s="282">
        <v>100669</v>
      </c>
      <c r="L54" s="269">
        <v>0</v>
      </c>
      <c r="M54" s="282">
        <v>100669</v>
      </c>
      <c r="N54" s="269">
        <v>0</v>
      </c>
      <c r="O54" s="271">
        <f t="shared" si="6"/>
        <v>0</v>
      </c>
      <c r="P54" s="101">
        <f t="shared" si="7"/>
        <v>0</v>
      </c>
      <c r="Q54" s="101">
        <f t="shared" si="3"/>
        <v>0</v>
      </c>
      <c r="R54" s="101">
        <f t="shared" si="10"/>
        <v>100669</v>
      </c>
      <c r="S54" s="100">
        <f t="shared" si="5"/>
        <v>1</v>
      </c>
      <c r="T54" s="700">
        <f t="shared" si="8"/>
        <v>0</v>
      </c>
      <c r="U54" s="258" t="s">
        <v>340</v>
      </c>
    </row>
    <row r="55" spans="1:21" s="340" customFormat="1" ht="12.75" hidden="1" customHeight="1">
      <c r="A55" s="125" t="s">
        <v>1599</v>
      </c>
      <c r="B55" s="61" t="s">
        <v>1600</v>
      </c>
      <c r="C55" s="62">
        <v>1994</v>
      </c>
      <c r="D55" s="378" t="s">
        <v>1579</v>
      </c>
      <c r="E55" s="392">
        <v>1669</v>
      </c>
      <c r="F55" s="480"/>
      <c r="G55" s="499" t="s">
        <v>1399</v>
      </c>
      <c r="H55" s="112">
        <v>49000</v>
      </c>
      <c r="I55" s="99">
        <f t="shared" si="2"/>
        <v>49000</v>
      </c>
      <c r="J55" s="105">
        <f t="shared" si="9"/>
        <v>1</v>
      </c>
      <c r="K55" s="282">
        <v>49000</v>
      </c>
      <c r="L55" s="269">
        <v>0</v>
      </c>
      <c r="M55" s="282">
        <v>49000</v>
      </c>
      <c r="N55" s="269">
        <v>0</v>
      </c>
      <c r="O55" s="271">
        <f t="shared" si="6"/>
        <v>0</v>
      </c>
      <c r="P55" s="101">
        <f t="shared" si="7"/>
        <v>0</v>
      </c>
      <c r="Q55" s="101">
        <f t="shared" si="3"/>
        <v>0</v>
      </c>
      <c r="R55" s="101">
        <f t="shared" si="10"/>
        <v>49000</v>
      </c>
      <c r="S55" s="100">
        <f t="shared" si="5"/>
        <v>1</v>
      </c>
      <c r="T55" s="700">
        <f t="shared" si="8"/>
        <v>0</v>
      </c>
      <c r="U55" s="258" t="s">
        <v>340</v>
      </c>
    </row>
    <row r="56" spans="1:21" s="340" customFormat="1" ht="12.75" hidden="1" customHeight="1">
      <c r="A56" s="125" t="s">
        <v>1582</v>
      </c>
      <c r="B56" s="61" t="s">
        <v>1430</v>
      </c>
      <c r="C56" s="62">
        <v>1994</v>
      </c>
      <c r="D56" s="378" t="s">
        <v>1579</v>
      </c>
      <c r="E56" s="392">
        <v>1670</v>
      </c>
      <c r="F56" s="480">
        <v>991670</v>
      </c>
      <c r="G56" s="499" t="s">
        <v>1399</v>
      </c>
      <c r="H56" s="112">
        <v>87308</v>
      </c>
      <c r="I56" s="99">
        <f t="shared" si="2"/>
        <v>87308</v>
      </c>
      <c r="J56" s="105">
        <f t="shared" si="9"/>
        <v>1</v>
      </c>
      <c r="K56" s="282">
        <v>87308</v>
      </c>
      <c r="L56" s="269">
        <v>0</v>
      </c>
      <c r="M56" s="282">
        <v>87308</v>
      </c>
      <c r="N56" s="269">
        <v>0</v>
      </c>
      <c r="O56" s="271">
        <f t="shared" si="6"/>
        <v>0</v>
      </c>
      <c r="P56" s="101">
        <f t="shared" si="7"/>
        <v>0</v>
      </c>
      <c r="Q56" s="101">
        <f t="shared" si="3"/>
        <v>0</v>
      </c>
      <c r="R56" s="101">
        <f t="shared" si="10"/>
        <v>87308</v>
      </c>
      <c r="S56" s="100">
        <f t="shared" si="5"/>
        <v>1</v>
      </c>
      <c r="T56" s="700">
        <f t="shared" si="8"/>
        <v>0</v>
      </c>
      <c r="U56" s="258" t="s">
        <v>340</v>
      </c>
    </row>
    <row r="57" spans="1:21" s="340" customFormat="1" ht="12.75" customHeight="1" thickBot="1">
      <c r="A57" s="125" t="s">
        <v>1569</v>
      </c>
      <c r="B57" s="61"/>
      <c r="C57" s="253">
        <v>1994</v>
      </c>
      <c r="D57" s="381"/>
      <c r="E57" s="393"/>
      <c r="F57" s="491"/>
      <c r="G57" s="506"/>
      <c r="H57" s="113">
        <f>H58</f>
        <v>8838000</v>
      </c>
      <c r="I57" s="102">
        <f>K57+L57</f>
        <v>8838000</v>
      </c>
      <c r="J57" s="754">
        <f t="shared" si="9"/>
        <v>1</v>
      </c>
      <c r="K57" s="918">
        <f>H58</f>
        <v>8838000</v>
      </c>
      <c r="L57" s="924">
        <v>0</v>
      </c>
      <c r="M57" s="918">
        <f>H58</f>
        <v>8838000</v>
      </c>
      <c r="N57" s="273">
        <v>0</v>
      </c>
      <c r="O57" s="281">
        <f t="shared" si="6"/>
        <v>0</v>
      </c>
      <c r="P57" s="281">
        <f t="shared" si="7"/>
        <v>0</v>
      </c>
      <c r="Q57" s="281">
        <f t="shared" si="3"/>
        <v>0</v>
      </c>
      <c r="R57" s="104">
        <f>(H57)</f>
        <v>8838000</v>
      </c>
      <c r="S57" s="103">
        <f t="shared" si="5"/>
        <v>1</v>
      </c>
      <c r="T57" s="700">
        <f t="shared" si="8"/>
        <v>0</v>
      </c>
      <c r="U57" s="258"/>
    </row>
    <row r="58" spans="1:21" s="296" customFormat="1" ht="12.75" customHeight="1" thickTop="1" thickBot="1">
      <c r="A58" s="656"/>
      <c r="B58" s="63"/>
      <c r="C58" s="469"/>
      <c r="D58" s="474" t="s">
        <v>9</v>
      </c>
      <c r="E58" s="91"/>
      <c r="F58" s="509"/>
      <c r="G58" s="510"/>
      <c r="H58" s="115">
        <v>8838000</v>
      </c>
      <c r="I58" s="96">
        <f>I57</f>
        <v>8838000</v>
      </c>
      <c r="J58" s="106">
        <f>+I58/H58</f>
        <v>1</v>
      </c>
      <c r="K58" s="93">
        <f>K57</f>
        <v>8838000</v>
      </c>
      <c r="L58" s="94">
        <f>L57</f>
        <v>0</v>
      </c>
      <c r="M58" s="93">
        <f t="shared" ref="M58:R58" si="11">M57</f>
        <v>8838000</v>
      </c>
      <c r="N58" s="94">
        <f t="shared" si="11"/>
        <v>0</v>
      </c>
      <c r="O58" s="96">
        <f t="shared" si="11"/>
        <v>0</v>
      </c>
      <c r="P58" s="96">
        <f t="shared" si="11"/>
        <v>0</v>
      </c>
      <c r="Q58" s="96">
        <f t="shared" si="11"/>
        <v>0</v>
      </c>
      <c r="R58" s="96">
        <f t="shared" si="11"/>
        <v>8838000</v>
      </c>
      <c r="S58" s="121">
        <f t="shared" si="5"/>
        <v>1</v>
      </c>
      <c r="T58" s="704">
        <f>T57</f>
        <v>0</v>
      </c>
      <c r="U58" s="645"/>
    </row>
    <row r="59" spans="1:21" s="296" customFormat="1" ht="12.75" customHeight="1" thickTop="1" thickBot="1">
      <c r="A59" s="657"/>
      <c r="B59" s="64"/>
      <c r="C59" s="85"/>
      <c r="D59" s="88"/>
      <c r="E59" s="91"/>
      <c r="F59" s="576"/>
      <c r="G59" s="576"/>
      <c r="H59" s="471"/>
      <c r="I59" s="471"/>
      <c r="J59" s="467"/>
      <c r="K59" s="575"/>
      <c r="L59" s="575"/>
      <c r="M59" s="575"/>
      <c r="N59" s="575"/>
      <c r="O59" s="471"/>
      <c r="P59" s="471"/>
      <c r="Q59" s="471"/>
      <c r="R59" s="471"/>
      <c r="S59" s="467"/>
      <c r="T59" s="705"/>
      <c r="U59" s="645"/>
    </row>
    <row r="60" spans="1:21" s="296" customFormat="1" ht="12.75" customHeight="1" thickTop="1" thickBot="1">
      <c r="A60" s="647"/>
      <c r="B60" s="71"/>
      <c r="C60" s="82"/>
      <c r="D60" s="84" t="s">
        <v>454</v>
      </c>
      <c r="E60" s="83"/>
      <c r="F60" s="511"/>
      <c r="G60" s="330"/>
      <c r="H60" s="361">
        <f>SUM(H58,H15,H11)</f>
        <v>24737986.59</v>
      </c>
      <c r="I60" s="309">
        <f>SUM(I58,I15,I11)</f>
        <v>24737986.59</v>
      </c>
      <c r="J60" s="107">
        <f>+I60/H60</f>
        <v>1</v>
      </c>
      <c r="K60" s="383">
        <f>SUM(K58,K15,K11)</f>
        <v>24737986.59</v>
      </c>
      <c r="L60" s="384">
        <f>SUM(L58,L15,L11)</f>
        <v>0</v>
      </c>
      <c r="M60" s="383">
        <f t="shared" ref="M60:R60" si="12">SUM(M58,M15,M11)</f>
        <v>24737986.59</v>
      </c>
      <c r="N60" s="384">
        <f t="shared" si="12"/>
        <v>0</v>
      </c>
      <c r="O60" s="309">
        <f t="shared" si="12"/>
        <v>0</v>
      </c>
      <c r="P60" s="309">
        <f t="shared" si="12"/>
        <v>0</v>
      </c>
      <c r="Q60" s="309">
        <f t="shared" si="12"/>
        <v>0</v>
      </c>
      <c r="R60" s="309">
        <f t="shared" si="12"/>
        <v>24737986.59</v>
      </c>
      <c r="S60" s="95">
        <f>+R60/H60</f>
        <v>1</v>
      </c>
      <c r="T60" s="706">
        <f>SUM(T58,T15,T11)</f>
        <v>0</v>
      </c>
      <c r="U60" s="645"/>
    </row>
    <row r="61" spans="1:21" s="70" customFormat="1" ht="12" customHeight="1" thickTop="1">
      <c r="A61" s="642"/>
      <c r="B61" s="70" t="s">
        <v>322</v>
      </c>
      <c r="C61" s="142"/>
      <c r="E61" s="142"/>
      <c r="F61" s="77"/>
      <c r="G61" s="77"/>
      <c r="H61" s="143"/>
      <c r="I61" s="143"/>
      <c r="J61" s="144" t="s">
        <v>322</v>
      </c>
      <c r="K61" s="141"/>
      <c r="L61" s="141"/>
      <c r="M61" s="141"/>
      <c r="N61" s="141"/>
      <c r="O61" s="119"/>
      <c r="P61" s="119"/>
      <c r="Q61" s="119"/>
      <c r="R61" s="143"/>
      <c r="S61" s="144"/>
      <c r="T61" s="703"/>
      <c r="U61" s="642"/>
    </row>
    <row r="62" spans="1:21" s="70" customFormat="1" ht="12" customHeight="1">
      <c r="A62" s="658" t="s">
        <v>10</v>
      </c>
      <c r="C62" s="142"/>
      <c r="E62" s="72"/>
      <c r="F62" s="77"/>
      <c r="G62" s="77"/>
      <c r="H62" s="143"/>
      <c r="I62" s="143"/>
      <c r="J62" s="400"/>
      <c r="K62" s="141"/>
      <c r="L62" s="145"/>
      <c r="M62" s="141"/>
      <c r="N62" s="145"/>
      <c r="O62" s="119"/>
      <c r="P62" s="119"/>
      <c r="Q62" s="119"/>
      <c r="R62" s="143"/>
      <c r="S62" s="144"/>
      <c r="T62" s="703"/>
      <c r="U62" s="642"/>
    </row>
    <row r="63" spans="1:21" s="340" customFormat="1" ht="12" hidden="1" customHeight="1">
      <c r="A63" s="360" t="s">
        <v>17</v>
      </c>
      <c r="B63" s="61" t="s">
        <v>17</v>
      </c>
      <c r="C63" s="62">
        <v>1996</v>
      </c>
      <c r="D63" s="378" t="s">
        <v>468</v>
      </c>
      <c r="E63" s="388">
        <v>1797</v>
      </c>
      <c r="F63" s="480">
        <v>991797</v>
      </c>
      <c r="G63" s="499" t="s">
        <v>1399</v>
      </c>
      <c r="H63" s="112">
        <v>36076.31</v>
      </c>
      <c r="I63" s="99">
        <f>K63+L63</f>
        <v>36076.31</v>
      </c>
      <c r="J63" s="105">
        <f>I63/H63</f>
        <v>1</v>
      </c>
      <c r="K63" s="282">
        <v>36076.31</v>
      </c>
      <c r="L63" s="269">
        <v>0</v>
      </c>
      <c r="M63" s="282">
        <v>36076.31</v>
      </c>
      <c r="N63" s="269">
        <v>0</v>
      </c>
      <c r="O63" s="271">
        <f t="shared" ref="O63:O126" si="13">N63-L63</f>
        <v>0</v>
      </c>
      <c r="P63" s="101">
        <f t="shared" ref="P63:P94" si="14">N63-L63</f>
        <v>0</v>
      </c>
      <c r="Q63" s="101">
        <f t="shared" ref="Q63:Q94" si="15">R63-I63</f>
        <v>0</v>
      </c>
      <c r="R63" s="101">
        <f t="shared" ref="R63:R94" si="16">(H63-T63)</f>
        <v>36076.31</v>
      </c>
      <c r="S63" s="100">
        <f t="shared" ref="S63:S94" si="17">+R63/H63</f>
        <v>1</v>
      </c>
      <c r="T63" s="700">
        <f>H63-M63-N63</f>
        <v>0</v>
      </c>
      <c r="U63" s="258" t="s">
        <v>340</v>
      </c>
    </row>
    <row r="64" spans="1:21" s="340" customFormat="1" ht="12" hidden="1" customHeight="1">
      <c r="A64" s="360" t="s">
        <v>1501</v>
      </c>
      <c r="B64" s="61" t="s">
        <v>1427</v>
      </c>
      <c r="C64" s="62">
        <v>1996</v>
      </c>
      <c r="D64" s="378" t="s">
        <v>61</v>
      </c>
      <c r="E64" s="388">
        <v>1777</v>
      </c>
      <c r="F64" s="480">
        <v>990046</v>
      </c>
      <c r="G64" s="503"/>
      <c r="H64" s="112">
        <v>81093.41</v>
      </c>
      <c r="I64" s="99">
        <f t="shared" ref="I64:I127" si="18">K64+L64</f>
        <v>81093.41</v>
      </c>
      <c r="J64" s="105">
        <f>I64/H64</f>
        <v>1</v>
      </c>
      <c r="K64" s="282">
        <v>81093.41</v>
      </c>
      <c r="L64" s="269">
        <v>0</v>
      </c>
      <c r="M64" s="282">
        <v>81093.41</v>
      </c>
      <c r="N64" s="269">
        <v>0</v>
      </c>
      <c r="O64" s="271">
        <f t="shared" si="13"/>
        <v>0</v>
      </c>
      <c r="P64" s="101">
        <f t="shared" si="14"/>
        <v>0</v>
      </c>
      <c r="Q64" s="101">
        <f t="shared" si="15"/>
        <v>0</v>
      </c>
      <c r="R64" s="101">
        <f t="shared" si="16"/>
        <v>81093.41</v>
      </c>
      <c r="S64" s="100">
        <f t="shared" si="17"/>
        <v>1</v>
      </c>
      <c r="T64" s="700">
        <f t="shared" ref="T64:T127" si="19">H64-M64-N64</f>
        <v>0</v>
      </c>
      <c r="U64" s="258" t="s">
        <v>340</v>
      </c>
    </row>
    <row r="65" spans="1:21" s="340" customFormat="1" ht="12" hidden="1" customHeight="1">
      <c r="A65" s="360" t="s">
        <v>1582</v>
      </c>
      <c r="B65" s="61" t="s">
        <v>1430</v>
      </c>
      <c r="C65" s="62">
        <v>1996</v>
      </c>
      <c r="D65" s="378" t="s">
        <v>48</v>
      </c>
      <c r="E65" s="392">
        <v>1707</v>
      </c>
      <c r="F65" s="480">
        <v>888880</v>
      </c>
      <c r="G65" s="499" t="s">
        <v>1399</v>
      </c>
      <c r="H65" s="112">
        <v>600000</v>
      </c>
      <c r="I65" s="99">
        <f t="shared" si="18"/>
        <v>600000</v>
      </c>
      <c r="J65" s="105">
        <f t="shared" ref="J65:J103" si="20">I65/H65</f>
        <v>1</v>
      </c>
      <c r="K65" s="282">
        <v>600000</v>
      </c>
      <c r="L65" s="269">
        <v>0</v>
      </c>
      <c r="M65" s="282">
        <v>600000</v>
      </c>
      <c r="N65" s="269">
        <v>0</v>
      </c>
      <c r="O65" s="271">
        <f t="shared" si="13"/>
        <v>0</v>
      </c>
      <c r="P65" s="101">
        <f t="shared" si="14"/>
        <v>0</v>
      </c>
      <c r="Q65" s="101">
        <f t="shared" si="15"/>
        <v>0</v>
      </c>
      <c r="R65" s="101">
        <f t="shared" si="16"/>
        <v>600000</v>
      </c>
      <c r="S65" s="100">
        <f t="shared" si="17"/>
        <v>1</v>
      </c>
      <c r="T65" s="700">
        <f t="shared" si="19"/>
        <v>0</v>
      </c>
      <c r="U65" s="258" t="s">
        <v>340</v>
      </c>
    </row>
    <row r="66" spans="1:21" s="340" customFormat="1" ht="12" hidden="1" customHeight="1">
      <c r="A66" s="360" t="s">
        <v>1545</v>
      </c>
      <c r="B66" s="149" t="s">
        <v>1546</v>
      </c>
      <c r="C66" s="62">
        <v>1996</v>
      </c>
      <c r="D66" s="378" t="s">
        <v>44</v>
      </c>
      <c r="E66" s="392">
        <v>1708</v>
      </c>
      <c r="F66" s="480">
        <v>171008</v>
      </c>
      <c r="G66" s="499" t="s">
        <v>1399</v>
      </c>
      <c r="H66" s="112">
        <v>62000</v>
      </c>
      <c r="I66" s="99">
        <f t="shared" si="18"/>
        <v>62000</v>
      </c>
      <c r="J66" s="105">
        <f t="shared" si="20"/>
        <v>1</v>
      </c>
      <c r="K66" s="282">
        <v>62000</v>
      </c>
      <c r="L66" s="269">
        <v>0</v>
      </c>
      <c r="M66" s="282">
        <v>62000</v>
      </c>
      <c r="N66" s="269">
        <v>0</v>
      </c>
      <c r="O66" s="271">
        <f t="shared" si="13"/>
        <v>0</v>
      </c>
      <c r="P66" s="101">
        <f t="shared" si="14"/>
        <v>0</v>
      </c>
      <c r="Q66" s="101">
        <f t="shared" si="15"/>
        <v>0</v>
      </c>
      <c r="R66" s="101">
        <f t="shared" si="16"/>
        <v>62000</v>
      </c>
      <c r="S66" s="100">
        <f t="shared" si="17"/>
        <v>1</v>
      </c>
      <c r="T66" s="700">
        <f t="shared" si="19"/>
        <v>0</v>
      </c>
      <c r="U66" s="258" t="s">
        <v>340</v>
      </c>
    </row>
    <row r="67" spans="1:21" s="340" customFormat="1" ht="12" hidden="1" customHeight="1">
      <c r="A67" s="360" t="s">
        <v>38</v>
      </c>
      <c r="B67" s="149" t="s">
        <v>99</v>
      </c>
      <c r="C67" s="62">
        <v>1996</v>
      </c>
      <c r="D67" s="378" t="s">
        <v>8</v>
      </c>
      <c r="E67" s="392">
        <v>1711</v>
      </c>
      <c r="F67" s="480">
        <v>991711</v>
      </c>
      <c r="G67" s="499" t="s">
        <v>1399</v>
      </c>
      <c r="H67" s="112">
        <v>45480.09</v>
      </c>
      <c r="I67" s="99">
        <f t="shared" si="18"/>
        <v>45480.09</v>
      </c>
      <c r="J67" s="105">
        <f t="shared" si="20"/>
        <v>1</v>
      </c>
      <c r="K67" s="282">
        <v>45480.09</v>
      </c>
      <c r="L67" s="269">
        <v>0</v>
      </c>
      <c r="M67" s="282">
        <v>45480.09</v>
      </c>
      <c r="N67" s="269">
        <v>0</v>
      </c>
      <c r="O67" s="271">
        <f t="shared" si="13"/>
        <v>0</v>
      </c>
      <c r="P67" s="101">
        <f t="shared" si="14"/>
        <v>0</v>
      </c>
      <c r="Q67" s="101">
        <f t="shared" si="15"/>
        <v>0</v>
      </c>
      <c r="R67" s="101">
        <f t="shared" si="16"/>
        <v>45480.09</v>
      </c>
      <c r="S67" s="100">
        <f t="shared" si="17"/>
        <v>1</v>
      </c>
      <c r="T67" s="700">
        <f t="shared" si="19"/>
        <v>0</v>
      </c>
      <c r="U67" s="258" t="s">
        <v>340</v>
      </c>
    </row>
    <row r="68" spans="1:21" s="340" customFormat="1" ht="12" hidden="1" customHeight="1">
      <c r="A68" s="360" t="s">
        <v>38</v>
      </c>
      <c r="B68" s="61" t="s">
        <v>39</v>
      </c>
      <c r="C68" s="62">
        <v>1996</v>
      </c>
      <c r="D68" s="378" t="s">
        <v>40</v>
      </c>
      <c r="E68" s="392">
        <v>1712</v>
      </c>
      <c r="F68" s="480">
        <v>210227</v>
      </c>
      <c r="G68" s="499" t="s">
        <v>1399</v>
      </c>
      <c r="H68" s="112">
        <v>1077459.02</v>
      </c>
      <c r="I68" s="99">
        <f t="shared" si="18"/>
        <v>1077459.02</v>
      </c>
      <c r="J68" s="105">
        <f t="shared" si="20"/>
        <v>1</v>
      </c>
      <c r="K68" s="282">
        <v>1077459.02</v>
      </c>
      <c r="L68" s="269">
        <v>0</v>
      </c>
      <c r="M68" s="282">
        <v>1077459.02</v>
      </c>
      <c r="N68" s="269">
        <v>0</v>
      </c>
      <c r="O68" s="271">
        <f t="shared" si="13"/>
        <v>0</v>
      </c>
      <c r="P68" s="101">
        <f t="shared" si="14"/>
        <v>0</v>
      </c>
      <c r="Q68" s="101">
        <f t="shared" si="15"/>
        <v>0</v>
      </c>
      <c r="R68" s="101">
        <f t="shared" si="16"/>
        <v>1077459.02</v>
      </c>
      <c r="S68" s="100">
        <f t="shared" si="17"/>
        <v>1</v>
      </c>
      <c r="T68" s="700">
        <f t="shared" si="19"/>
        <v>0</v>
      </c>
      <c r="U68" s="258" t="s">
        <v>340</v>
      </c>
    </row>
    <row r="69" spans="1:21" s="340" customFormat="1" ht="12" hidden="1" customHeight="1">
      <c r="A69" s="360" t="s">
        <v>55</v>
      </c>
      <c r="B69" s="61" t="s">
        <v>91</v>
      </c>
      <c r="C69" s="62">
        <v>1996</v>
      </c>
      <c r="D69" s="378" t="s">
        <v>8</v>
      </c>
      <c r="E69" s="392">
        <v>1714</v>
      </c>
      <c r="F69" s="504" t="s">
        <v>812</v>
      </c>
      <c r="G69" s="499" t="s">
        <v>1399</v>
      </c>
      <c r="H69" s="112">
        <v>79770.509999999995</v>
      </c>
      <c r="I69" s="99">
        <f t="shared" si="18"/>
        <v>79770.509999999995</v>
      </c>
      <c r="J69" s="105">
        <f t="shared" si="20"/>
        <v>1</v>
      </c>
      <c r="K69" s="282">
        <v>79770.509999999995</v>
      </c>
      <c r="L69" s="269">
        <v>0</v>
      </c>
      <c r="M69" s="282">
        <v>79770.509999999995</v>
      </c>
      <c r="N69" s="269">
        <v>0</v>
      </c>
      <c r="O69" s="271">
        <f t="shared" si="13"/>
        <v>0</v>
      </c>
      <c r="P69" s="101">
        <f t="shared" si="14"/>
        <v>0</v>
      </c>
      <c r="Q69" s="101">
        <f t="shared" si="15"/>
        <v>0</v>
      </c>
      <c r="R69" s="101">
        <f t="shared" si="16"/>
        <v>79770.509999999995</v>
      </c>
      <c r="S69" s="100">
        <f t="shared" si="17"/>
        <v>1</v>
      </c>
      <c r="T69" s="700">
        <f t="shared" si="19"/>
        <v>0</v>
      </c>
      <c r="U69" s="258" t="s">
        <v>340</v>
      </c>
    </row>
    <row r="70" spans="1:21" s="340" customFormat="1" ht="12" hidden="1" customHeight="1">
      <c r="A70" s="360" t="s">
        <v>1580</v>
      </c>
      <c r="B70" s="61" t="s">
        <v>87</v>
      </c>
      <c r="C70" s="62">
        <v>1996</v>
      </c>
      <c r="D70" s="378" t="s">
        <v>88</v>
      </c>
      <c r="E70" s="392">
        <v>1715</v>
      </c>
      <c r="F70" s="480">
        <v>817120</v>
      </c>
      <c r="G70" s="499" t="s">
        <v>1399</v>
      </c>
      <c r="H70" s="112">
        <v>125000</v>
      </c>
      <c r="I70" s="99">
        <f t="shared" si="18"/>
        <v>125000</v>
      </c>
      <c r="J70" s="105">
        <f t="shared" si="20"/>
        <v>1</v>
      </c>
      <c r="K70" s="282">
        <v>125000</v>
      </c>
      <c r="L70" s="269">
        <v>0</v>
      </c>
      <c r="M70" s="282">
        <v>125000</v>
      </c>
      <c r="N70" s="269">
        <v>0</v>
      </c>
      <c r="O70" s="271">
        <f t="shared" si="13"/>
        <v>0</v>
      </c>
      <c r="P70" s="101">
        <f t="shared" si="14"/>
        <v>0</v>
      </c>
      <c r="Q70" s="101">
        <f t="shared" si="15"/>
        <v>0</v>
      </c>
      <c r="R70" s="101">
        <f t="shared" si="16"/>
        <v>125000</v>
      </c>
      <c r="S70" s="100">
        <f t="shared" si="17"/>
        <v>1</v>
      </c>
      <c r="T70" s="700">
        <f t="shared" si="19"/>
        <v>0</v>
      </c>
      <c r="U70" s="258" t="s">
        <v>340</v>
      </c>
    </row>
    <row r="71" spans="1:21" s="340" customFormat="1" ht="12" hidden="1" customHeight="1">
      <c r="A71" s="360" t="s">
        <v>103</v>
      </c>
      <c r="B71" s="61" t="s">
        <v>104</v>
      </c>
      <c r="C71" s="62">
        <v>1996</v>
      </c>
      <c r="D71" s="378" t="s">
        <v>105</v>
      </c>
      <c r="E71" s="392">
        <v>1716</v>
      </c>
      <c r="F71" s="480">
        <v>871111</v>
      </c>
      <c r="G71" s="499" t="s">
        <v>1399</v>
      </c>
      <c r="H71" s="112">
        <v>19741</v>
      </c>
      <c r="I71" s="99">
        <f t="shared" si="18"/>
        <v>19741</v>
      </c>
      <c r="J71" s="105">
        <f t="shared" si="20"/>
        <v>1</v>
      </c>
      <c r="K71" s="282">
        <v>19741</v>
      </c>
      <c r="L71" s="269">
        <v>0</v>
      </c>
      <c r="M71" s="282">
        <v>19741</v>
      </c>
      <c r="N71" s="269">
        <v>0</v>
      </c>
      <c r="O71" s="271">
        <f t="shared" si="13"/>
        <v>0</v>
      </c>
      <c r="P71" s="101">
        <f t="shared" si="14"/>
        <v>0</v>
      </c>
      <c r="Q71" s="101">
        <f t="shared" si="15"/>
        <v>0</v>
      </c>
      <c r="R71" s="101">
        <f t="shared" si="16"/>
        <v>19741</v>
      </c>
      <c r="S71" s="100">
        <f t="shared" si="17"/>
        <v>1</v>
      </c>
      <c r="T71" s="700">
        <f t="shared" si="19"/>
        <v>0</v>
      </c>
      <c r="U71" s="258" t="s">
        <v>340</v>
      </c>
    </row>
    <row r="72" spans="1:21" s="340" customFormat="1" ht="12" hidden="1" customHeight="1">
      <c r="A72" s="360" t="s">
        <v>1534</v>
      </c>
      <c r="B72" s="61" t="s">
        <v>106</v>
      </c>
      <c r="C72" s="62">
        <v>1996</v>
      </c>
      <c r="D72" s="378" t="s">
        <v>22</v>
      </c>
      <c r="E72" s="392">
        <v>1717</v>
      </c>
      <c r="F72" s="480">
        <v>817300</v>
      </c>
      <c r="G72" s="499" t="s">
        <v>1399</v>
      </c>
      <c r="H72" s="112">
        <v>12000</v>
      </c>
      <c r="I72" s="99">
        <f t="shared" si="18"/>
        <v>12000</v>
      </c>
      <c r="J72" s="105">
        <f t="shared" si="20"/>
        <v>1</v>
      </c>
      <c r="K72" s="282">
        <v>12000</v>
      </c>
      <c r="L72" s="269">
        <v>0</v>
      </c>
      <c r="M72" s="282">
        <v>12000</v>
      </c>
      <c r="N72" s="269">
        <v>0</v>
      </c>
      <c r="O72" s="271">
        <f t="shared" si="13"/>
        <v>0</v>
      </c>
      <c r="P72" s="101">
        <f t="shared" si="14"/>
        <v>0</v>
      </c>
      <c r="Q72" s="101">
        <f t="shared" si="15"/>
        <v>0</v>
      </c>
      <c r="R72" s="101">
        <f t="shared" si="16"/>
        <v>12000</v>
      </c>
      <c r="S72" s="100">
        <f t="shared" si="17"/>
        <v>1</v>
      </c>
      <c r="T72" s="700">
        <f t="shared" si="19"/>
        <v>0</v>
      </c>
      <c r="U72" s="258" t="s">
        <v>340</v>
      </c>
    </row>
    <row r="73" spans="1:21" s="340" customFormat="1" ht="12" hidden="1" customHeight="1">
      <c r="A73" s="360" t="s">
        <v>1409</v>
      </c>
      <c r="B73" s="61" t="s">
        <v>1410</v>
      </c>
      <c r="C73" s="62">
        <v>1996</v>
      </c>
      <c r="D73" s="380" t="s">
        <v>11</v>
      </c>
      <c r="E73" s="391">
        <v>1718</v>
      </c>
      <c r="F73" s="480">
        <v>307108</v>
      </c>
      <c r="G73" s="499" t="s">
        <v>1399</v>
      </c>
      <c r="H73" s="112">
        <v>400000</v>
      </c>
      <c r="I73" s="99">
        <f t="shared" si="18"/>
        <v>400000</v>
      </c>
      <c r="J73" s="105">
        <f t="shared" si="20"/>
        <v>1</v>
      </c>
      <c r="K73" s="282">
        <v>400000</v>
      </c>
      <c r="L73" s="269">
        <v>0</v>
      </c>
      <c r="M73" s="282">
        <v>400000</v>
      </c>
      <c r="N73" s="269">
        <v>0</v>
      </c>
      <c r="O73" s="271">
        <f t="shared" si="13"/>
        <v>0</v>
      </c>
      <c r="P73" s="101">
        <f t="shared" si="14"/>
        <v>0</v>
      </c>
      <c r="Q73" s="101">
        <f t="shared" si="15"/>
        <v>0</v>
      </c>
      <c r="R73" s="101">
        <f t="shared" si="16"/>
        <v>400000</v>
      </c>
      <c r="S73" s="100">
        <f t="shared" si="17"/>
        <v>1</v>
      </c>
      <c r="T73" s="700">
        <f t="shared" si="19"/>
        <v>0</v>
      </c>
      <c r="U73" s="258" t="s">
        <v>340</v>
      </c>
    </row>
    <row r="74" spans="1:21" s="340" customFormat="1" ht="12" hidden="1" customHeight="1">
      <c r="A74" s="360" t="s">
        <v>1437</v>
      </c>
      <c r="B74" s="149" t="s">
        <v>56</v>
      </c>
      <c r="C74" s="62">
        <v>1996</v>
      </c>
      <c r="D74" s="380" t="s">
        <v>28</v>
      </c>
      <c r="E74" s="391">
        <v>1719</v>
      </c>
      <c r="F74" s="480">
        <v>187021</v>
      </c>
      <c r="G74" s="499" t="s">
        <v>1399</v>
      </c>
      <c r="H74" s="112">
        <v>7076</v>
      </c>
      <c r="I74" s="99">
        <f t="shared" si="18"/>
        <v>7076</v>
      </c>
      <c r="J74" s="105">
        <f t="shared" si="20"/>
        <v>1</v>
      </c>
      <c r="K74" s="282">
        <v>7076</v>
      </c>
      <c r="L74" s="269">
        <v>0</v>
      </c>
      <c r="M74" s="282">
        <v>7076</v>
      </c>
      <c r="N74" s="269">
        <v>0</v>
      </c>
      <c r="O74" s="271">
        <f t="shared" si="13"/>
        <v>0</v>
      </c>
      <c r="P74" s="101">
        <f t="shared" si="14"/>
        <v>0</v>
      </c>
      <c r="Q74" s="101">
        <f t="shared" si="15"/>
        <v>0</v>
      </c>
      <c r="R74" s="101">
        <f t="shared" si="16"/>
        <v>7076</v>
      </c>
      <c r="S74" s="100">
        <f t="shared" si="17"/>
        <v>1</v>
      </c>
      <c r="T74" s="700">
        <f t="shared" si="19"/>
        <v>0</v>
      </c>
      <c r="U74" s="258" t="s">
        <v>340</v>
      </c>
    </row>
    <row r="75" spans="1:21" s="340" customFormat="1" ht="12" hidden="1" customHeight="1">
      <c r="A75" s="360" t="s">
        <v>1437</v>
      </c>
      <c r="B75" s="61" t="s">
        <v>102</v>
      </c>
      <c r="C75" s="62">
        <v>1996</v>
      </c>
      <c r="D75" s="380" t="s">
        <v>28</v>
      </c>
      <c r="E75" s="391">
        <v>1720</v>
      </c>
      <c r="F75" s="480">
        <v>287021</v>
      </c>
      <c r="G75" s="503"/>
      <c r="H75" s="112">
        <v>20000</v>
      </c>
      <c r="I75" s="99">
        <f t="shared" si="18"/>
        <v>20000</v>
      </c>
      <c r="J75" s="105">
        <f t="shared" si="20"/>
        <v>1</v>
      </c>
      <c r="K75" s="282">
        <v>20000</v>
      </c>
      <c r="L75" s="269">
        <v>0</v>
      </c>
      <c r="M75" s="282">
        <v>20000</v>
      </c>
      <c r="N75" s="269">
        <v>0</v>
      </c>
      <c r="O75" s="271">
        <f t="shared" si="13"/>
        <v>0</v>
      </c>
      <c r="P75" s="101">
        <f t="shared" si="14"/>
        <v>0</v>
      </c>
      <c r="Q75" s="101">
        <f t="shared" si="15"/>
        <v>0</v>
      </c>
      <c r="R75" s="101">
        <f t="shared" si="16"/>
        <v>20000</v>
      </c>
      <c r="S75" s="100">
        <f t="shared" si="17"/>
        <v>1</v>
      </c>
      <c r="T75" s="700">
        <f t="shared" si="19"/>
        <v>0</v>
      </c>
      <c r="U75" s="258" t="s">
        <v>340</v>
      </c>
    </row>
    <row r="76" spans="1:21" s="340" customFormat="1" ht="12" hidden="1" customHeight="1">
      <c r="A76" s="360" t="s">
        <v>1534</v>
      </c>
      <c r="B76" s="61" t="s">
        <v>60</v>
      </c>
      <c r="C76" s="62">
        <v>1996</v>
      </c>
      <c r="D76" s="380" t="s">
        <v>28</v>
      </c>
      <c r="E76" s="391">
        <v>1723</v>
      </c>
      <c r="F76" s="480">
        <v>827300</v>
      </c>
      <c r="G76" s="499" t="s">
        <v>1399</v>
      </c>
      <c r="H76" s="112">
        <v>39984.980000000003</v>
      </c>
      <c r="I76" s="99">
        <f t="shared" si="18"/>
        <v>39984.980000000003</v>
      </c>
      <c r="J76" s="105">
        <f t="shared" si="20"/>
        <v>1</v>
      </c>
      <c r="K76" s="282">
        <v>39984.980000000003</v>
      </c>
      <c r="L76" s="269">
        <v>0</v>
      </c>
      <c r="M76" s="282">
        <v>39984.980000000003</v>
      </c>
      <c r="N76" s="269">
        <v>0</v>
      </c>
      <c r="O76" s="271">
        <f t="shared" si="13"/>
        <v>0</v>
      </c>
      <c r="P76" s="101">
        <f t="shared" si="14"/>
        <v>0</v>
      </c>
      <c r="Q76" s="101">
        <f t="shared" si="15"/>
        <v>0</v>
      </c>
      <c r="R76" s="101">
        <f t="shared" si="16"/>
        <v>39984.980000000003</v>
      </c>
      <c r="S76" s="100">
        <f t="shared" si="17"/>
        <v>1</v>
      </c>
      <c r="T76" s="700">
        <f t="shared" si="19"/>
        <v>0</v>
      </c>
      <c r="U76" s="258" t="s">
        <v>340</v>
      </c>
    </row>
    <row r="77" spans="1:21" s="340" customFormat="1" ht="12" hidden="1" customHeight="1">
      <c r="A77" s="360" t="s">
        <v>1535</v>
      </c>
      <c r="B77" s="61" t="s">
        <v>1427</v>
      </c>
      <c r="C77" s="62">
        <v>1996</v>
      </c>
      <c r="D77" s="380" t="s">
        <v>28</v>
      </c>
      <c r="E77" s="391">
        <v>1724</v>
      </c>
      <c r="F77" s="480">
        <v>710331</v>
      </c>
      <c r="G77" s="499" t="s">
        <v>1399</v>
      </c>
      <c r="H77" s="112">
        <v>19900</v>
      </c>
      <c r="I77" s="99">
        <f t="shared" si="18"/>
        <v>19900</v>
      </c>
      <c r="J77" s="105">
        <f t="shared" si="20"/>
        <v>1</v>
      </c>
      <c r="K77" s="282">
        <v>19900</v>
      </c>
      <c r="L77" s="269">
        <v>0</v>
      </c>
      <c r="M77" s="282">
        <v>19900</v>
      </c>
      <c r="N77" s="269">
        <v>0</v>
      </c>
      <c r="O77" s="271">
        <f t="shared" si="13"/>
        <v>0</v>
      </c>
      <c r="P77" s="101">
        <f t="shared" si="14"/>
        <v>0</v>
      </c>
      <c r="Q77" s="101">
        <f t="shared" si="15"/>
        <v>0</v>
      </c>
      <c r="R77" s="101">
        <f t="shared" si="16"/>
        <v>19900</v>
      </c>
      <c r="S77" s="100">
        <f t="shared" si="17"/>
        <v>1</v>
      </c>
      <c r="T77" s="700">
        <f t="shared" si="19"/>
        <v>0</v>
      </c>
      <c r="U77" s="258" t="s">
        <v>340</v>
      </c>
    </row>
    <row r="78" spans="1:21" s="340" customFormat="1" ht="12" hidden="1" customHeight="1">
      <c r="A78" s="360" t="s">
        <v>1535</v>
      </c>
      <c r="B78" s="61" t="s">
        <v>35</v>
      </c>
      <c r="C78" s="62">
        <v>1996</v>
      </c>
      <c r="D78" s="380" t="s">
        <v>36</v>
      </c>
      <c r="E78" s="391">
        <v>1725</v>
      </c>
      <c r="F78" s="480">
        <v>710332</v>
      </c>
      <c r="G78" s="503"/>
      <c r="H78" s="112">
        <v>234000</v>
      </c>
      <c r="I78" s="99">
        <f t="shared" si="18"/>
        <v>234000</v>
      </c>
      <c r="J78" s="105">
        <f t="shared" si="20"/>
        <v>1</v>
      </c>
      <c r="K78" s="282">
        <v>234000</v>
      </c>
      <c r="L78" s="269">
        <v>0</v>
      </c>
      <c r="M78" s="282">
        <v>234000</v>
      </c>
      <c r="N78" s="269">
        <v>0</v>
      </c>
      <c r="O78" s="271">
        <f t="shared" si="13"/>
        <v>0</v>
      </c>
      <c r="P78" s="101">
        <f t="shared" si="14"/>
        <v>0</v>
      </c>
      <c r="Q78" s="101">
        <f t="shared" si="15"/>
        <v>0</v>
      </c>
      <c r="R78" s="101">
        <f t="shared" si="16"/>
        <v>234000</v>
      </c>
      <c r="S78" s="100">
        <f t="shared" si="17"/>
        <v>1</v>
      </c>
      <c r="T78" s="700">
        <f t="shared" si="19"/>
        <v>0</v>
      </c>
      <c r="U78" s="258" t="s">
        <v>340</v>
      </c>
    </row>
    <row r="79" spans="1:21" s="340" customFormat="1" ht="12" hidden="1" customHeight="1">
      <c r="A79" s="360" t="s">
        <v>1538</v>
      </c>
      <c r="B79" s="61" t="s">
        <v>1455</v>
      </c>
      <c r="C79" s="62">
        <v>1996</v>
      </c>
      <c r="D79" s="380" t="s">
        <v>22</v>
      </c>
      <c r="E79" s="391">
        <v>1727</v>
      </c>
      <c r="F79" s="480">
        <v>739200</v>
      </c>
      <c r="G79" s="499" t="s">
        <v>1399</v>
      </c>
      <c r="H79" s="112">
        <v>14457.1</v>
      </c>
      <c r="I79" s="99">
        <f t="shared" si="18"/>
        <v>14457.1</v>
      </c>
      <c r="J79" s="105">
        <f t="shared" si="20"/>
        <v>1</v>
      </c>
      <c r="K79" s="282">
        <v>14457.1</v>
      </c>
      <c r="L79" s="269">
        <v>0</v>
      </c>
      <c r="M79" s="282">
        <v>14457.1</v>
      </c>
      <c r="N79" s="269">
        <v>0</v>
      </c>
      <c r="O79" s="271">
        <f t="shared" si="13"/>
        <v>0</v>
      </c>
      <c r="P79" s="101">
        <f t="shared" si="14"/>
        <v>0</v>
      </c>
      <c r="Q79" s="101">
        <f t="shared" si="15"/>
        <v>0</v>
      </c>
      <c r="R79" s="101">
        <f t="shared" si="16"/>
        <v>14457.1</v>
      </c>
      <c r="S79" s="100">
        <f t="shared" si="17"/>
        <v>1</v>
      </c>
      <c r="T79" s="700">
        <f t="shared" si="19"/>
        <v>0</v>
      </c>
      <c r="U79" s="258" t="s">
        <v>340</v>
      </c>
    </row>
    <row r="80" spans="1:21" s="340" customFormat="1" ht="12" hidden="1" customHeight="1">
      <c r="A80" s="360" t="s">
        <v>1551</v>
      </c>
      <c r="B80" s="61" t="s">
        <v>1552</v>
      </c>
      <c r="C80" s="62">
        <v>1996</v>
      </c>
      <c r="D80" s="380" t="s">
        <v>84</v>
      </c>
      <c r="E80" s="391">
        <v>1729</v>
      </c>
      <c r="F80" s="480">
        <v>198004</v>
      </c>
      <c r="G80" s="499" t="s">
        <v>1399</v>
      </c>
      <c r="H80" s="112">
        <v>150000</v>
      </c>
      <c r="I80" s="99">
        <f t="shared" si="18"/>
        <v>150000</v>
      </c>
      <c r="J80" s="105">
        <f t="shared" si="20"/>
        <v>1</v>
      </c>
      <c r="K80" s="282">
        <v>150000</v>
      </c>
      <c r="L80" s="269">
        <v>0</v>
      </c>
      <c r="M80" s="282">
        <v>150000</v>
      </c>
      <c r="N80" s="269">
        <v>0</v>
      </c>
      <c r="O80" s="271">
        <f t="shared" si="13"/>
        <v>0</v>
      </c>
      <c r="P80" s="101">
        <f t="shared" si="14"/>
        <v>0</v>
      </c>
      <c r="Q80" s="101">
        <f t="shared" si="15"/>
        <v>0</v>
      </c>
      <c r="R80" s="101">
        <f t="shared" si="16"/>
        <v>150000</v>
      </c>
      <c r="S80" s="100">
        <f t="shared" si="17"/>
        <v>1</v>
      </c>
      <c r="T80" s="700">
        <f t="shared" si="19"/>
        <v>0</v>
      </c>
      <c r="U80" s="258" t="s">
        <v>340</v>
      </c>
    </row>
    <row r="81" spans="1:21" s="340" customFormat="1" ht="12" hidden="1" customHeight="1">
      <c r="A81" s="360" t="s">
        <v>92</v>
      </c>
      <c r="B81" s="61" t="s">
        <v>1589</v>
      </c>
      <c r="C81" s="62">
        <v>1996</v>
      </c>
      <c r="D81" s="380" t="s">
        <v>21</v>
      </c>
      <c r="E81" s="391">
        <v>1732</v>
      </c>
      <c r="F81" s="480">
        <v>991732</v>
      </c>
      <c r="G81" s="499" t="s">
        <v>1399</v>
      </c>
      <c r="H81" s="112">
        <v>75000</v>
      </c>
      <c r="I81" s="99">
        <f t="shared" si="18"/>
        <v>75000</v>
      </c>
      <c r="J81" s="105">
        <f t="shared" si="20"/>
        <v>1</v>
      </c>
      <c r="K81" s="282">
        <v>75000</v>
      </c>
      <c r="L81" s="269">
        <v>0</v>
      </c>
      <c r="M81" s="282">
        <v>75000</v>
      </c>
      <c r="N81" s="269">
        <v>0</v>
      </c>
      <c r="O81" s="271">
        <f t="shared" si="13"/>
        <v>0</v>
      </c>
      <c r="P81" s="101">
        <f t="shared" si="14"/>
        <v>0</v>
      </c>
      <c r="Q81" s="101">
        <f t="shared" si="15"/>
        <v>0</v>
      </c>
      <c r="R81" s="101">
        <f t="shared" si="16"/>
        <v>75000</v>
      </c>
      <c r="S81" s="100">
        <f t="shared" si="17"/>
        <v>1</v>
      </c>
      <c r="T81" s="700">
        <f t="shared" si="19"/>
        <v>0</v>
      </c>
      <c r="U81" s="258" t="s">
        <v>340</v>
      </c>
    </row>
    <row r="82" spans="1:21" s="340" customFormat="1" ht="12" hidden="1" customHeight="1">
      <c r="A82" s="360" t="s">
        <v>1547</v>
      </c>
      <c r="B82" s="61" t="s">
        <v>90</v>
      </c>
      <c r="C82" s="62">
        <v>1996</v>
      </c>
      <c r="D82" s="380" t="s">
        <v>88</v>
      </c>
      <c r="E82" s="391">
        <v>1733</v>
      </c>
      <c r="F82" s="480">
        <v>198006</v>
      </c>
      <c r="G82" s="503"/>
      <c r="H82" s="112">
        <v>97120</v>
      </c>
      <c r="I82" s="99">
        <f t="shared" si="18"/>
        <v>97120</v>
      </c>
      <c r="J82" s="105">
        <f t="shared" si="20"/>
        <v>1</v>
      </c>
      <c r="K82" s="282">
        <v>97120</v>
      </c>
      <c r="L82" s="269">
        <v>0</v>
      </c>
      <c r="M82" s="282">
        <v>97120</v>
      </c>
      <c r="N82" s="269">
        <v>0</v>
      </c>
      <c r="O82" s="271">
        <f t="shared" si="13"/>
        <v>0</v>
      </c>
      <c r="P82" s="101">
        <f t="shared" si="14"/>
        <v>0</v>
      </c>
      <c r="Q82" s="101">
        <f t="shared" si="15"/>
        <v>0</v>
      </c>
      <c r="R82" s="101">
        <f t="shared" si="16"/>
        <v>97120</v>
      </c>
      <c r="S82" s="100">
        <f t="shared" si="17"/>
        <v>1</v>
      </c>
      <c r="T82" s="700">
        <f t="shared" si="19"/>
        <v>0</v>
      </c>
      <c r="U82" s="258" t="s">
        <v>340</v>
      </c>
    </row>
    <row r="83" spans="1:21" s="70" customFormat="1" ht="12" hidden="1" customHeight="1">
      <c r="A83" s="360" t="s">
        <v>1516</v>
      </c>
      <c r="B83" s="149" t="s">
        <v>1549</v>
      </c>
      <c r="C83" s="150">
        <v>1996</v>
      </c>
      <c r="D83" s="380" t="s">
        <v>8</v>
      </c>
      <c r="E83" s="391">
        <v>1734</v>
      </c>
      <c r="F83" s="480">
        <v>760096</v>
      </c>
      <c r="G83" s="499" t="s">
        <v>1399</v>
      </c>
      <c r="H83" s="116">
        <v>34256.04</v>
      </c>
      <c r="I83" s="99">
        <f t="shared" si="18"/>
        <v>34256.04</v>
      </c>
      <c r="J83" s="105">
        <f t="shared" si="20"/>
        <v>1</v>
      </c>
      <c r="K83" s="282">
        <v>34256.04</v>
      </c>
      <c r="L83" s="269">
        <v>0</v>
      </c>
      <c r="M83" s="282">
        <v>34256.04</v>
      </c>
      <c r="N83" s="269">
        <v>0</v>
      </c>
      <c r="O83" s="271">
        <f t="shared" si="13"/>
        <v>0</v>
      </c>
      <c r="P83" s="101">
        <f t="shared" si="14"/>
        <v>0</v>
      </c>
      <c r="Q83" s="101">
        <f t="shared" si="15"/>
        <v>0</v>
      </c>
      <c r="R83" s="101">
        <f t="shared" si="16"/>
        <v>34256.04</v>
      </c>
      <c r="S83" s="100">
        <f t="shared" si="17"/>
        <v>1</v>
      </c>
      <c r="T83" s="700">
        <f t="shared" si="19"/>
        <v>0</v>
      </c>
      <c r="U83" s="642" t="s">
        <v>340</v>
      </c>
    </row>
    <row r="84" spans="1:21" s="340" customFormat="1" ht="12" hidden="1" customHeight="1">
      <c r="A84" s="360" t="s">
        <v>23</v>
      </c>
      <c r="B84" s="61" t="s">
        <v>82</v>
      </c>
      <c r="C84" s="62">
        <v>1996</v>
      </c>
      <c r="D84" s="380" t="s">
        <v>11</v>
      </c>
      <c r="E84" s="391">
        <v>1736</v>
      </c>
      <c r="F84" s="480">
        <v>881001</v>
      </c>
      <c r="G84" s="499" t="s">
        <v>1399</v>
      </c>
      <c r="H84" s="112">
        <v>172968.11</v>
      </c>
      <c r="I84" s="99">
        <f t="shared" si="18"/>
        <v>172968.11</v>
      </c>
      <c r="J84" s="105">
        <f t="shared" si="20"/>
        <v>1</v>
      </c>
      <c r="K84" s="282">
        <v>172968.11</v>
      </c>
      <c r="L84" s="269">
        <v>0</v>
      </c>
      <c r="M84" s="282">
        <v>172968.11</v>
      </c>
      <c r="N84" s="269">
        <v>0</v>
      </c>
      <c r="O84" s="271">
        <f t="shared" si="13"/>
        <v>0</v>
      </c>
      <c r="P84" s="101">
        <f t="shared" si="14"/>
        <v>0</v>
      </c>
      <c r="Q84" s="101">
        <f t="shared" si="15"/>
        <v>0</v>
      </c>
      <c r="R84" s="101">
        <f t="shared" si="16"/>
        <v>172968.11</v>
      </c>
      <c r="S84" s="100">
        <f t="shared" si="17"/>
        <v>1</v>
      </c>
      <c r="T84" s="700">
        <f t="shared" si="19"/>
        <v>0</v>
      </c>
      <c r="U84" s="258" t="s">
        <v>340</v>
      </c>
    </row>
    <row r="85" spans="1:21" s="340" customFormat="1" ht="12" hidden="1" customHeight="1">
      <c r="A85" s="360" t="s">
        <v>1432</v>
      </c>
      <c r="B85" s="61" t="s">
        <v>1433</v>
      </c>
      <c r="C85" s="62">
        <v>1996</v>
      </c>
      <c r="D85" s="380" t="s">
        <v>29</v>
      </c>
      <c r="E85" s="391">
        <v>1737</v>
      </c>
      <c r="F85" s="480">
        <v>888820</v>
      </c>
      <c r="G85" s="499" t="s">
        <v>1399</v>
      </c>
      <c r="H85" s="112">
        <v>749994.87</v>
      </c>
      <c r="I85" s="99">
        <f t="shared" si="18"/>
        <v>749994.87</v>
      </c>
      <c r="J85" s="105">
        <f t="shared" si="20"/>
        <v>1</v>
      </c>
      <c r="K85" s="282">
        <v>749994.87</v>
      </c>
      <c r="L85" s="269">
        <v>0</v>
      </c>
      <c r="M85" s="282">
        <v>749994.87</v>
      </c>
      <c r="N85" s="269">
        <v>0</v>
      </c>
      <c r="O85" s="271">
        <f t="shared" si="13"/>
        <v>0</v>
      </c>
      <c r="P85" s="101">
        <f t="shared" si="14"/>
        <v>0</v>
      </c>
      <c r="Q85" s="101">
        <f t="shared" si="15"/>
        <v>0</v>
      </c>
      <c r="R85" s="101">
        <f t="shared" si="16"/>
        <v>749994.87</v>
      </c>
      <c r="S85" s="100">
        <f t="shared" si="17"/>
        <v>1</v>
      </c>
      <c r="T85" s="700">
        <f t="shared" si="19"/>
        <v>0</v>
      </c>
      <c r="U85" s="258" t="s">
        <v>340</v>
      </c>
    </row>
    <row r="86" spans="1:21" s="340" customFormat="1" ht="12" hidden="1" customHeight="1">
      <c r="A86" s="360" t="s">
        <v>55</v>
      </c>
      <c r="B86" s="61" t="s">
        <v>58</v>
      </c>
      <c r="C86" s="62">
        <v>1996</v>
      </c>
      <c r="D86" s="378" t="s">
        <v>59</v>
      </c>
      <c r="E86" s="392">
        <v>1738</v>
      </c>
      <c r="F86" s="480">
        <v>387021</v>
      </c>
      <c r="G86" s="499" t="s">
        <v>1399</v>
      </c>
      <c r="H86" s="112">
        <v>29900.799999999999</v>
      </c>
      <c r="I86" s="99">
        <f t="shared" si="18"/>
        <v>29900.799999999999</v>
      </c>
      <c r="J86" s="105">
        <f t="shared" si="20"/>
        <v>1</v>
      </c>
      <c r="K86" s="282">
        <v>29900.799999999999</v>
      </c>
      <c r="L86" s="269">
        <v>0</v>
      </c>
      <c r="M86" s="282">
        <v>29900.799999999999</v>
      </c>
      <c r="N86" s="269">
        <v>0</v>
      </c>
      <c r="O86" s="271">
        <f t="shared" si="13"/>
        <v>0</v>
      </c>
      <c r="P86" s="101">
        <f t="shared" si="14"/>
        <v>0</v>
      </c>
      <c r="Q86" s="101">
        <f t="shared" si="15"/>
        <v>0</v>
      </c>
      <c r="R86" s="101">
        <f t="shared" si="16"/>
        <v>29900.799999999999</v>
      </c>
      <c r="S86" s="100">
        <f t="shared" si="17"/>
        <v>1</v>
      </c>
      <c r="T86" s="700">
        <f t="shared" si="19"/>
        <v>0</v>
      </c>
      <c r="U86" s="258" t="s">
        <v>340</v>
      </c>
    </row>
    <row r="87" spans="1:21" s="340" customFormat="1" ht="12" hidden="1" customHeight="1">
      <c r="A87" s="360" t="s">
        <v>1501</v>
      </c>
      <c r="B87" s="149" t="s">
        <v>1427</v>
      </c>
      <c r="C87" s="150">
        <v>1996</v>
      </c>
      <c r="D87" s="380" t="s">
        <v>14</v>
      </c>
      <c r="E87" s="391">
        <v>1739</v>
      </c>
      <c r="F87" s="480">
        <v>881300</v>
      </c>
      <c r="G87" s="503"/>
      <c r="H87" s="116">
        <v>333374.59000000003</v>
      </c>
      <c r="I87" s="99">
        <f t="shared" si="18"/>
        <v>333374.59000000003</v>
      </c>
      <c r="J87" s="105">
        <f t="shared" si="20"/>
        <v>1</v>
      </c>
      <c r="K87" s="282">
        <v>333374.59000000003</v>
      </c>
      <c r="L87" s="269">
        <v>0</v>
      </c>
      <c r="M87" s="282">
        <v>333374.59000000003</v>
      </c>
      <c r="N87" s="269">
        <v>0</v>
      </c>
      <c r="O87" s="271">
        <f t="shared" si="13"/>
        <v>0</v>
      </c>
      <c r="P87" s="101">
        <f t="shared" si="14"/>
        <v>0</v>
      </c>
      <c r="Q87" s="101">
        <f t="shared" si="15"/>
        <v>0</v>
      </c>
      <c r="R87" s="101">
        <f t="shared" si="16"/>
        <v>333374.59000000003</v>
      </c>
      <c r="S87" s="100">
        <f t="shared" si="17"/>
        <v>1</v>
      </c>
      <c r="T87" s="700">
        <f t="shared" si="19"/>
        <v>0</v>
      </c>
      <c r="U87" s="258" t="s">
        <v>340</v>
      </c>
    </row>
    <row r="88" spans="1:21" s="340" customFormat="1" ht="12" hidden="1" customHeight="1">
      <c r="A88" s="360" t="s">
        <v>1509</v>
      </c>
      <c r="B88" s="61" t="s">
        <v>71</v>
      </c>
      <c r="C88" s="62">
        <v>1996</v>
      </c>
      <c r="D88" s="378" t="s">
        <v>59</v>
      </c>
      <c r="E88" s="392">
        <v>1740</v>
      </c>
      <c r="F88" s="480">
        <v>819100</v>
      </c>
      <c r="G88" s="499" t="s">
        <v>1399</v>
      </c>
      <c r="H88" s="112">
        <v>54610.47</v>
      </c>
      <c r="I88" s="99">
        <f t="shared" si="18"/>
        <v>54610.47</v>
      </c>
      <c r="J88" s="105">
        <f t="shared" si="20"/>
        <v>1</v>
      </c>
      <c r="K88" s="282">
        <v>54610.47</v>
      </c>
      <c r="L88" s="269">
        <v>0</v>
      </c>
      <c r="M88" s="282">
        <v>54610.47</v>
      </c>
      <c r="N88" s="269">
        <v>0</v>
      </c>
      <c r="O88" s="271">
        <f t="shared" si="13"/>
        <v>0</v>
      </c>
      <c r="P88" s="101">
        <f t="shared" si="14"/>
        <v>0</v>
      </c>
      <c r="Q88" s="101">
        <f t="shared" si="15"/>
        <v>0</v>
      </c>
      <c r="R88" s="101">
        <f t="shared" si="16"/>
        <v>54610.47</v>
      </c>
      <c r="S88" s="100">
        <f t="shared" si="17"/>
        <v>1</v>
      </c>
      <c r="T88" s="700">
        <f t="shared" si="19"/>
        <v>0</v>
      </c>
      <c r="U88" s="258" t="s">
        <v>340</v>
      </c>
    </row>
    <row r="89" spans="1:21" s="340" customFormat="1" ht="12" hidden="1" customHeight="1">
      <c r="A89" s="360" t="s">
        <v>1510</v>
      </c>
      <c r="B89" s="61" t="s">
        <v>1587</v>
      </c>
      <c r="C89" s="62">
        <v>1996</v>
      </c>
      <c r="D89" s="378" t="s">
        <v>40</v>
      </c>
      <c r="E89" s="392">
        <v>1741</v>
      </c>
      <c r="F89" s="480">
        <v>871217</v>
      </c>
      <c r="G89" s="503"/>
      <c r="H89" s="112">
        <v>49999.040000000001</v>
      </c>
      <c r="I89" s="99">
        <f t="shared" si="18"/>
        <v>49999.040000000001</v>
      </c>
      <c r="J89" s="105">
        <f t="shared" si="20"/>
        <v>1</v>
      </c>
      <c r="K89" s="282">
        <v>49999.040000000001</v>
      </c>
      <c r="L89" s="269">
        <v>0</v>
      </c>
      <c r="M89" s="282">
        <v>49999.040000000001</v>
      </c>
      <c r="N89" s="269">
        <v>0</v>
      </c>
      <c r="O89" s="271">
        <f t="shared" si="13"/>
        <v>0</v>
      </c>
      <c r="P89" s="101">
        <f t="shared" si="14"/>
        <v>0</v>
      </c>
      <c r="Q89" s="101">
        <f t="shared" si="15"/>
        <v>0</v>
      </c>
      <c r="R89" s="101">
        <f t="shared" si="16"/>
        <v>49999.040000000001</v>
      </c>
      <c r="S89" s="100">
        <f t="shared" si="17"/>
        <v>1</v>
      </c>
      <c r="T89" s="700">
        <f t="shared" si="19"/>
        <v>0</v>
      </c>
      <c r="U89" s="258" t="s">
        <v>340</v>
      </c>
    </row>
    <row r="90" spans="1:21" s="340" customFormat="1" ht="12" hidden="1" customHeight="1">
      <c r="A90" s="360" t="s">
        <v>1534</v>
      </c>
      <c r="B90" s="149" t="s">
        <v>53</v>
      </c>
      <c r="C90" s="150">
        <v>1996</v>
      </c>
      <c r="D90" s="380" t="s">
        <v>54</v>
      </c>
      <c r="E90" s="391">
        <v>1742</v>
      </c>
      <c r="F90" s="480">
        <v>847300</v>
      </c>
      <c r="G90" s="499" t="s">
        <v>1399</v>
      </c>
      <c r="H90" s="116">
        <v>375015.02</v>
      </c>
      <c r="I90" s="99">
        <f t="shared" si="18"/>
        <v>375015.02</v>
      </c>
      <c r="J90" s="105">
        <f t="shared" si="20"/>
        <v>1</v>
      </c>
      <c r="K90" s="282">
        <v>375015.02</v>
      </c>
      <c r="L90" s="269">
        <v>0</v>
      </c>
      <c r="M90" s="282">
        <v>375015.02</v>
      </c>
      <c r="N90" s="269">
        <v>0</v>
      </c>
      <c r="O90" s="271">
        <f t="shared" si="13"/>
        <v>0</v>
      </c>
      <c r="P90" s="101">
        <f t="shared" si="14"/>
        <v>0</v>
      </c>
      <c r="Q90" s="101">
        <f t="shared" si="15"/>
        <v>0</v>
      </c>
      <c r="R90" s="101">
        <f t="shared" si="16"/>
        <v>375015.02</v>
      </c>
      <c r="S90" s="100">
        <f t="shared" si="17"/>
        <v>1</v>
      </c>
      <c r="T90" s="700">
        <f t="shared" si="19"/>
        <v>0</v>
      </c>
      <c r="U90" s="258" t="s">
        <v>340</v>
      </c>
    </row>
    <row r="91" spans="1:21" s="340" customFormat="1" ht="12" hidden="1" customHeight="1">
      <c r="A91" s="360" t="s">
        <v>1539</v>
      </c>
      <c r="B91" s="254" t="s">
        <v>41</v>
      </c>
      <c r="C91" s="253">
        <v>1996</v>
      </c>
      <c r="D91" s="395" t="s">
        <v>88</v>
      </c>
      <c r="E91" s="394">
        <v>1743</v>
      </c>
      <c r="F91" s="493">
        <v>198005</v>
      </c>
      <c r="G91" s="505" t="s">
        <v>1399</v>
      </c>
      <c r="H91" s="113">
        <v>121825.81</v>
      </c>
      <c r="I91" s="99">
        <f t="shared" si="18"/>
        <v>121825.81</v>
      </c>
      <c r="J91" s="105">
        <f t="shared" si="20"/>
        <v>1</v>
      </c>
      <c r="K91" s="283">
        <v>121825.81</v>
      </c>
      <c r="L91" s="272">
        <v>0</v>
      </c>
      <c r="M91" s="283">
        <v>121825.81</v>
      </c>
      <c r="N91" s="272">
        <v>0</v>
      </c>
      <c r="O91" s="271">
        <f t="shared" si="13"/>
        <v>0</v>
      </c>
      <c r="P91" s="101">
        <f t="shared" si="14"/>
        <v>0</v>
      </c>
      <c r="Q91" s="101">
        <f t="shared" si="15"/>
        <v>0</v>
      </c>
      <c r="R91" s="101">
        <f t="shared" si="16"/>
        <v>121825.81</v>
      </c>
      <c r="S91" s="100">
        <f t="shared" si="17"/>
        <v>1</v>
      </c>
      <c r="T91" s="700">
        <f t="shared" si="19"/>
        <v>0</v>
      </c>
      <c r="U91" s="258" t="s">
        <v>340</v>
      </c>
    </row>
    <row r="92" spans="1:21" s="340" customFormat="1" ht="12" hidden="1" customHeight="1">
      <c r="A92" s="360" t="s">
        <v>93</v>
      </c>
      <c r="B92" s="252" t="s">
        <v>1419</v>
      </c>
      <c r="C92" s="253">
        <v>1996</v>
      </c>
      <c r="D92" s="395" t="s">
        <v>94</v>
      </c>
      <c r="E92" s="394">
        <v>1745</v>
      </c>
      <c r="F92" s="493">
        <v>871500</v>
      </c>
      <c r="G92" s="503"/>
      <c r="H92" s="113">
        <v>75000</v>
      </c>
      <c r="I92" s="99">
        <f t="shared" si="18"/>
        <v>75000</v>
      </c>
      <c r="J92" s="105">
        <f t="shared" si="20"/>
        <v>1</v>
      </c>
      <c r="K92" s="283">
        <v>75000</v>
      </c>
      <c r="L92" s="272">
        <v>0</v>
      </c>
      <c r="M92" s="283">
        <v>75000</v>
      </c>
      <c r="N92" s="272">
        <v>0</v>
      </c>
      <c r="O92" s="271">
        <f t="shared" si="13"/>
        <v>0</v>
      </c>
      <c r="P92" s="101">
        <f t="shared" si="14"/>
        <v>0</v>
      </c>
      <c r="Q92" s="101">
        <f t="shared" si="15"/>
        <v>0</v>
      </c>
      <c r="R92" s="101">
        <f t="shared" si="16"/>
        <v>75000</v>
      </c>
      <c r="S92" s="100">
        <f t="shared" si="17"/>
        <v>1</v>
      </c>
      <c r="T92" s="700">
        <f t="shared" si="19"/>
        <v>0</v>
      </c>
      <c r="U92" s="258" t="s">
        <v>340</v>
      </c>
    </row>
    <row r="93" spans="1:21" s="340" customFormat="1" ht="12" hidden="1" customHeight="1">
      <c r="A93" s="360" t="s">
        <v>1460</v>
      </c>
      <c r="B93" s="252" t="s">
        <v>1461</v>
      </c>
      <c r="C93" s="253">
        <v>1996</v>
      </c>
      <c r="D93" s="395" t="s">
        <v>37</v>
      </c>
      <c r="E93" s="394">
        <v>1746</v>
      </c>
      <c r="F93" s="493">
        <v>760096</v>
      </c>
      <c r="G93" s="499" t="s">
        <v>1399</v>
      </c>
      <c r="H93" s="113">
        <v>490000</v>
      </c>
      <c r="I93" s="99">
        <f t="shared" si="18"/>
        <v>490000</v>
      </c>
      <c r="J93" s="105">
        <f t="shared" si="20"/>
        <v>1</v>
      </c>
      <c r="K93" s="283">
        <v>490000</v>
      </c>
      <c r="L93" s="272">
        <v>0</v>
      </c>
      <c r="M93" s="283">
        <v>490000</v>
      </c>
      <c r="N93" s="272">
        <v>0</v>
      </c>
      <c r="O93" s="271">
        <f t="shared" si="13"/>
        <v>0</v>
      </c>
      <c r="P93" s="101">
        <f t="shared" si="14"/>
        <v>0</v>
      </c>
      <c r="Q93" s="101">
        <f t="shared" si="15"/>
        <v>0</v>
      </c>
      <c r="R93" s="101">
        <f t="shared" si="16"/>
        <v>490000</v>
      </c>
      <c r="S93" s="100">
        <f t="shared" si="17"/>
        <v>1</v>
      </c>
      <c r="T93" s="700">
        <f t="shared" si="19"/>
        <v>0</v>
      </c>
      <c r="U93" s="258" t="s">
        <v>340</v>
      </c>
    </row>
    <row r="94" spans="1:21" s="340" customFormat="1" ht="12" hidden="1" customHeight="1">
      <c r="A94" s="360" t="s">
        <v>1520</v>
      </c>
      <c r="B94" s="61" t="s">
        <v>1521</v>
      </c>
      <c r="C94" s="62">
        <v>1996</v>
      </c>
      <c r="D94" s="378" t="s">
        <v>47</v>
      </c>
      <c r="E94" s="392">
        <v>1747</v>
      </c>
      <c r="F94" s="480">
        <v>760001</v>
      </c>
      <c r="G94" s="499" t="s">
        <v>1399</v>
      </c>
      <c r="H94" s="112">
        <v>232806</v>
      </c>
      <c r="I94" s="99">
        <f t="shared" si="18"/>
        <v>232806</v>
      </c>
      <c r="J94" s="105">
        <f t="shared" si="20"/>
        <v>1</v>
      </c>
      <c r="K94" s="282">
        <v>232806</v>
      </c>
      <c r="L94" s="269">
        <v>0</v>
      </c>
      <c r="M94" s="282">
        <v>232806</v>
      </c>
      <c r="N94" s="269">
        <v>0</v>
      </c>
      <c r="O94" s="271">
        <f t="shared" si="13"/>
        <v>0</v>
      </c>
      <c r="P94" s="101">
        <f t="shared" si="14"/>
        <v>0</v>
      </c>
      <c r="Q94" s="101">
        <f t="shared" si="15"/>
        <v>0</v>
      </c>
      <c r="R94" s="101">
        <f t="shared" si="16"/>
        <v>232806</v>
      </c>
      <c r="S94" s="100">
        <f t="shared" si="17"/>
        <v>1</v>
      </c>
      <c r="T94" s="700">
        <f t="shared" si="19"/>
        <v>0</v>
      </c>
      <c r="U94" s="258" t="s">
        <v>340</v>
      </c>
    </row>
    <row r="95" spans="1:21" s="340" customFormat="1" ht="12" hidden="1" customHeight="1">
      <c r="A95" s="360" t="s">
        <v>1504</v>
      </c>
      <c r="B95" s="61" t="s">
        <v>1549</v>
      </c>
      <c r="C95" s="62">
        <v>1996</v>
      </c>
      <c r="D95" s="378" t="s">
        <v>83</v>
      </c>
      <c r="E95" s="392">
        <v>1749</v>
      </c>
      <c r="F95" s="480">
        <v>10081</v>
      </c>
      <c r="G95" s="499" t="s">
        <v>1399</v>
      </c>
      <c r="H95" s="112">
        <v>155000</v>
      </c>
      <c r="I95" s="99">
        <f t="shared" si="18"/>
        <v>155000</v>
      </c>
      <c r="J95" s="105">
        <f t="shared" si="20"/>
        <v>1</v>
      </c>
      <c r="K95" s="282">
        <v>155000</v>
      </c>
      <c r="L95" s="269">
        <v>0</v>
      </c>
      <c r="M95" s="282">
        <v>155000</v>
      </c>
      <c r="N95" s="269">
        <v>0</v>
      </c>
      <c r="O95" s="271">
        <f t="shared" si="13"/>
        <v>0</v>
      </c>
      <c r="P95" s="101">
        <f t="shared" ref="P95:P126" si="21">N95-L95</f>
        <v>0</v>
      </c>
      <c r="Q95" s="101">
        <f t="shared" ref="Q95:Q126" si="22">R95-I95</f>
        <v>0</v>
      </c>
      <c r="R95" s="101">
        <f t="shared" ref="R95:R126" si="23">(H95-T95)</f>
        <v>155000</v>
      </c>
      <c r="S95" s="100">
        <f t="shared" ref="S95:S126" si="24">+R95/H95</f>
        <v>1</v>
      </c>
      <c r="T95" s="700">
        <f t="shared" si="19"/>
        <v>0</v>
      </c>
      <c r="U95" s="258" t="s">
        <v>340</v>
      </c>
    </row>
    <row r="96" spans="1:21" s="340" customFormat="1" ht="12" hidden="1" customHeight="1">
      <c r="A96" s="360" t="s">
        <v>1547</v>
      </c>
      <c r="B96" s="252" t="s">
        <v>80</v>
      </c>
      <c r="C96" s="253">
        <v>1996</v>
      </c>
      <c r="D96" s="395" t="s">
        <v>21</v>
      </c>
      <c r="E96" s="394">
        <v>1751</v>
      </c>
      <c r="F96" s="493">
        <v>198007</v>
      </c>
      <c r="G96" s="505" t="s">
        <v>1399</v>
      </c>
      <c r="H96" s="113">
        <v>199781.15</v>
      </c>
      <c r="I96" s="99">
        <f t="shared" si="18"/>
        <v>199781.15</v>
      </c>
      <c r="J96" s="105">
        <f t="shared" si="20"/>
        <v>1</v>
      </c>
      <c r="K96" s="283">
        <v>199781.15</v>
      </c>
      <c r="L96" s="272">
        <v>0</v>
      </c>
      <c r="M96" s="283">
        <v>199781.15</v>
      </c>
      <c r="N96" s="272">
        <v>0</v>
      </c>
      <c r="O96" s="271">
        <f t="shared" si="13"/>
        <v>0</v>
      </c>
      <c r="P96" s="101">
        <f t="shared" si="21"/>
        <v>0</v>
      </c>
      <c r="Q96" s="101">
        <f t="shared" si="22"/>
        <v>0</v>
      </c>
      <c r="R96" s="101">
        <f t="shared" si="23"/>
        <v>199781.15</v>
      </c>
      <c r="S96" s="103">
        <f t="shared" si="24"/>
        <v>1</v>
      </c>
      <c r="T96" s="700">
        <f t="shared" si="19"/>
        <v>0</v>
      </c>
      <c r="U96" s="258" t="s">
        <v>340</v>
      </c>
    </row>
    <row r="97" spans="1:22" s="340" customFormat="1" ht="12" hidden="1" customHeight="1">
      <c r="A97" s="360" t="s">
        <v>55</v>
      </c>
      <c r="B97" s="61" t="s">
        <v>81</v>
      </c>
      <c r="C97" s="62">
        <v>1996</v>
      </c>
      <c r="D97" s="378" t="s">
        <v>21</v>
      </c>
      <c r="E97" s="392">
        <v>1752</v>
      </c>
      <c r="F97" s="480">
        <v>487021</v>
      </c>
      <c r="G97" s="503"/>
      <c r="H97" s="112">
        <v>199096.41</v>
      </c>
      <c r="I97" s="99">
        <f t="shared" si="18"/>
        <v>199096.41</v>
      </c>
      <c r="J97" s="105">
        <f t="shared" si="20"/>
        <v>1</v>
      </c>
      <c r="K97" s="282">
        <v>199096.41</v>
      </c>
      <c r="L97" s="269">
        <v>0</v>
      </c>
      <c r="M97" s="282">
        <v>199096.41</v>
      </c>
      <c r="N97" s="269">
        <v>0</v>
      </c>
      <c r="O97" s="271">
        <f t="shared" si="13"/>
        <v>0</v>
      </c>
      <c r="P97" s="101">
        <f t="shared" si="21"/>
        <v>0</v>
      </c>
      <c r="Q97" s="101">
        <f t="shared" si="22"/>
        <v>0</v>
      </c>
      <c r="R97" s="101">
        <f t="shared" si="23"/>
        <v>199096.41</v>
      </c>
      <c r="S97" s="100">
        <f t="shared" si="24"/>
        <v>1</v>
      </c>
      <c r="T97" s="700">
        <f t="shared" si="19"/>
        <v>0</v>
      </c>
      <c r="U97" s="258" t="s">
        <v>340</v>
      </c>
    </row>
    <row r="98" spans="1:22" s="340" customFormat="1" ht="12" hidden="1" customHeight="1">
      <c r="A98" s="360" t="s">
        <v>1538</v>
      </c>
      <c r="B98" s="149" t="s">
        <v>85</v>
      </c>
      <c r="C98" s="62">
        <v>1996</v>
      </c>
      <c r="D98" s="378" t="s">
        <v>86</v>
      </c>
      <c r="E98" s="391">
        <v>1753</v>
      </c>
      <c r="F98" s="480">
        <v>198004</v>
      </c>
      <c r="G98" s="499" t="s">
        <v>1399</v>
      </c>
      <c r="H98" s="112">
        <v>159903.35</v>
      </c>
      <c r="I98" s="99">
        <f t="shared" si="18"/>
        <v>159903.35</v>
      </c>
      <c r="J98" s="105">
        <f t="shared" si="20"/>
        <v>1</v>
      </c>
      <c r="K98" s="282">
        <v>159903.35</v>
      </c>
      <c r="L98" s="269">
        <v>0</v>
      </c>
      <c r="M98" s="282">
        <v>159903.35</v>
      </c>
      <c r="N98" s="269">
        <v>0</v>
      </c>
      <c r="O98" s="271">
        <f t="shared" si="13"/>
        <v>0</v>
      </c>
      <c r="P98" s="101">
        <f t="shared" si="21"/>
        <v>0</v>
      </c>
      <c r="Q98" s="101">
        <f t="shared" si="22"/>
        <v>0</v>
      </c>
      <c r="R98" s="101">
        <f t="shared" si="23"/>
        <v>159903.35</v>
      </c>
      <c r="S98" s="100">
        <f t="shared" si="24"/>
        <v>1</v>
      </c>
      <c r="T98" s="700">
        <f t="shared" si="19"/>
        <v>0</v>
      </c>
      <c r="U98" s="258" t="s">
        <v>340</v>
      </c>
    </row>
    <row r="99" spans="1:22" s="340" customFormat="1" ht="12" hidden="1" customHeight="1">
      <c r="A99" s="360" t="s">
        <v>1397</v>
      </c>
      <c r="B99" s="61" t="s">
        <v>1398</v>
      </c>
      <c r="C99" s="62">
        <v>1996</v>
      </c>
      <c r="D99" s="378" t="s">
        <v>11</v>
      </c>
      <c r="E99" s="392">
        <v>1755</v>
      </c>
      <c r="F99" s="480">
        <v>991755</v>
      </c>
      <c r="G99" s="499" t="s">
        <v>1399</v>
      </c>
      <c r="H99" s="112">
        <v>213161</v>
      </c>
      <c r="I99" s="99">
        <f t="shared" si="18"/>
        <v>213161</v>
      </c>
      <c r="J99" s="105">
        <f t="shared" si="20"/>
        <v>1</v>
      </c>
      <c r="K99" s="282">
        <v>213161</v>
      </c>
      <c r="L99" s="269">
        <v>0</v>
      </c>
      <c r="M99" s="282">
        <v>213161</v>
      </c>
      <c r="N99" s="269">
        <v>0</v>
      </c>
      <c r="O99" s="271">
        <f t="shared" si="13"/>
        <v>0</v>
      </c>
      <c r="P99" s="101">
        <f t="shared" si="21"/>
        <v>0</v>
      </c>
      <c r="Q99" s="101">
        <f t="shared" si="22"/>
        <v>0</v>
      </c>
      <c r="R99" s="101">
        <f t="shared" si="23"/>
        <v>213161</v>
      </c>
      <c r="S99" s="100">
        <f t="shared" si="24"/>
        <v>1</v>
      </c>
      <c r="T99" s="700">
        <f t="shared" si="19"/>
        <v>0</v>
      </c>
      <c r="U99" s="258" t="s">
        <v>340</v>
      </c>
    </row>
    <row r="100" spans="1:22" s="340" customFormat="1" ht="12" hidden="1" customHeight="1">
      <c r="A100" s="360" t="s">
        <v>1512</v>
      </c>
      <c r="B100" s="61" t="s">
        <v>49</v>
      </c>
      <c r="C100" s="62">
        <v>1996</v>
      </c>
      <c r="D100" s="378" t="s">
        <v>50</v>
      </c>
      <c r="E100" s="392">
        <v>1756</v>
      </c>
      <c r="F100" s="480">
        <v>380027</v>
      </c>
      <c r="G100" s="499" t="s">
        <v>1399</v>
      </c>
      <c r="H100" s="112">
        <v>158990</v>
      </c>
      <c r="I100" s="99">
        <f t="shared" si="18"/>
        <v>158990</v>
      </c>
      <c r="J100" s="105">
        <f t="shared" si="20"/>
        <v>1</v>
      </c>
      <c r="K100" s="282">
        <v>158990</v>
      </c>
      <c r="L100" s="269">
        <v>0</v>
      </c>
      <c r="M100" s="282">
        <v>158990</v>
      </c>
      <c r="N100" s="269">
        <v>0</v>
      </c>
      <c r="O100" s="271">
        <f t="shared" si="13"/>
        <v>0</v>
      </c>
      <c r="P100" s="101">
        <f t="shared" si="21"/>
        <v>0</v>
      </c>
      <c r="Q100" s="101">
        <f t="shared" si="22"/>
        <v>0</v>
      </c>
      <c r="R100" s="101">
        <f t="shared" si="23"/>
        <v>158990</v>
      </c>
      <c r="S100" s="100">
        <f t="shared" si="24"/>
        <v>1</v>
      </c>
      <c r="T100" s="700">
        <f t="shared" si="19"/>
        <v>0</v>
      </c>
      <c r="U100" s="258" t="s">
        <v>340</v>
      </c>
    </row>
    <row r="101" spans="1:22" s="340" customFormat="1" ht="12" hidden="1" customHeight="1">
      <c r="A101" s="360" t="s">
        <v>1539</v>
      </c>
      <c r="B101" s="61" t="s">
        <v>41</v>
      </c>
      <c r="C101" s="62">
        <v>1996</v>
      </c>
      <c r="D101" s="378" t="s">
        <v>43</v>
      </c>
      <c r="E101" s="392">
        <v>1764</v>
      </c>
      <c r="F101" s="480">
        <v>198065</v>
      </c>
      <c r="G101" s="499" t="s">
        <v>1399</v>
      </c>
      <c r="H101" s="112">
        <v>84961.88</v>
      </c>
      <c r="I101" s="99">
        <f t="shared" si="18"/>
        <v>84961.88</v>
      </c>
      <c r="J101" s="105">
        <f t="shared" si="20"/>
        <v>1</v>
      </c>
      <c r="K101" s="282">
        <v>84961.88</v>
      </c>
      <c r="L101" s="269">
        <v>0</v>
      </c>
      <c r="M101" s="282">
        <v>84961.88</v>
      </c>
      <c r="N101" s="269">
        <v>0</v>
      </c>
      <c r="O101" s="271">
        <f t="shared" si="13"/>
        <v>0</v>
      </c>
      <c r="P101" s="101">
        <f t="shared" si="21"/>
        <v>0</v>
      </c>
      <c r="Q101" s="101">
        <f t="shared" si="22"/>
        <v>0</v>
      </c>
      <c r="R101" s="101">
        <f t="shared" si="23"/>
        <v>84961.88</v>
      </c>
      <c r="S101" s="100">
        <f t="shared" si="24"/>
        <v>1</v>
      </c>
      <c r="T101" s="700">
        <f t="shared" si="19"/>
        <v>0</v>
      </c>
      <c r="U101" s="258" t="s">
        <v>340</v>
      </c>
    </row>
    <row r="102" spans="1:22" s="340" customFormat="1" ht="12" hidden="1" customHeight="1">
      <c r="A102" s="360" t="s">
        <v>17</v>
      </c>
      <c r="B102" s="61" t="s">
        <v>17</v>
      </c>
      <c r="C102" s="62">
        <v>1996</v>
      </c>
      <c r="D102" s="378" t="s">
        <v>18</v>
      </c>
      <c r="E102" s="392">
        <v>1765</v>
      </c>
      <c r="F102" s="480">
        <v>710012</v>
      </c>
      <c r="G102" s="499" t="s">
        <v>1399</v>
      </c>
      <c r="H102" s="112">
        <v>44538</v>
      </c>
      <c r="I102" s="99">
        <f t="shared" si="18"/>
        <v>44538</v>
      </c>
      <c r="J102" s="105">
        <f t="shared" si="20"/>
        <v>1</v>
      </c>
      <c r="K102" s="282">
        <v>44538</v>
      </c>
      <c r="L102" s="269">
        <v>0</v>
      </c>
      <c r="M102" s="282">
        <v>44538</v>
      </c>
      <c r="N102" s="269">
        <v>0</v>
      </c>
      <c r="O102" s="271">
        <f t="shared" si="13"/>
        <v>0</v>
      </c>
      <c r="P102" s="101">
        <f t="shared" si="21"/>
        <v>0</v>
      </c>
      <c r="Q102" s="101">
        <f t="shared" si="22"/>
        <v>0</v>
      </c>
      <c r="R102" s="101">
        <f t="shared" si="23"/>
        <v>44538</v>
      </c>
      <c r="S102" s="100">
        <f t="shared" si="24"/>
        <v>1</v>
      </c>
      <c r="T102" s="700">
        <f t="shared" si="19"/>
        <v>0</v>
      </c>
      <c r="U102" s="258" t="s">
        <v>340</v>
      </c>
    </row>
    <row r="103" spans="1:22" s="340" customFormat="1" ht="12" hidden="1" customHeight="1">
      <c r="A103" s="360" t="s">
        <v>1539</v>
      </c>
      <c r="B103" s="149" t="s">
        <v>41</v>
      </c>
      <c r="C103" s="62">
        <v>1996</v>
      </c>
      <c r="D103" s="378" t="s">
        <v>42</v>
      </c>
      <c r="E103" s="391">
        <v>1766</v>
      </c>
      <c r="F103" s="480">
        <v>198075</v>
      </c>
      <c r="G103" s="499" t="s">
        <v>1399</v>
      </c>
      <c r="H103" s="112">
        <v>8175.15</v>
      </c>
      <c r="I103" s="99">
        <f t="shared" si="18"/>
        <v>8175.15</v>
      </c>
      <c r="J103" s="105">
        <f t="shared" si="20"/>
        <v>1</v>
      </c>
      <c r="K103" s="282">
        <v>8175.15</v>
      </c>
      <c r="L103" s="269">
        <v>0</v>
      </c>
      <c r="M103" s="282">
        <v>8175.15</v>
      </c>
      <c r="N103" s="269">
        <v>0</v>
      </c>
      <c r="O103" s="271">
        <f t="shared" si="13"/>
        <v>0</v>
      </c>
      <c r="P103" s="101">
        <f t="shared" si="21"/>
        <v>0</v>
      </c>
      <c r="Q103" s="101">
        <f t="shared" si="22"/>
        <v>0</v>
      </c>
      <c r="R103" s="101">
        <f t="shared" si="23"/>
        <v>8175.15</v>
      </c>
      <c r="S103" s="100">
        <f t="shared" si="24"/>
        <v>1</v>
      </c>
      <c r="T103" s="700">
        <f t="shared" si="19"/>
        <v>0</v>
      </c>
      <c r="U103" s="258" t="s">
        <v>340</v>
      </c>
    </row>
    <row r="104" spans="1:22" s="340" customFormat="1" ht="12" hidden="1" customHeight="1">
      <c r="A104" s="360" t="s">
        <v>1534</v>
      </c>
      <c r="B104" s="61" t="s">
        <v>75</v>
      </c>
      <c r="C104" s="62">
        <v>1996</v>
      </c>
      <c r="D104" s="378" t="s">
        <v>76</v>
      </c>
      <c r="E104" s="388">
        <v>1777</v>
      </c>
      <c r="F104" s="480">
        <v>990043</v>
      </c>
      <c r="G104" s="503"/>
      <c r="H104" s="112">
        <v>220000</v>
      </c>
      <c r="I104" s="99">
        <f t="shared" si="18"/>
        <v>220000</v>
      </c>
      <c r="J104" s="105">
        <f t="shared" ref="J104:J128" si="25">I104/H104</f>
        <v>1</v>
      </c>
      <c r="K104" s="282">
        <v>220000</v>
      </c>
      <c r="L104" s="269">
        <v>0</v>
      </c>
      <c r="M104" s="282">
        <v>220000</v>
      </c>
      <c r="N104" s="269">
        <v>0</v>
      </c>
      <c r="O104" s="271">
        <f t="shared" si="13"/>
        <v>0</v>
      </c>
      <c r="P104" s="101">
        <f t="shared" si="21"/>
        <v>0</v>
      </c>
      <c r="Q104" s="101">
        <f t="shared" si="22"/>
        <v>0</v>
      </c>
      <c r="R104" s="101">
        <f t="shared" si="23"/>
        <v>220000</v>
      </c>
      <c r="S104" s="100">
        <f t="shared" si="24"/>
        <v>1</v>
      </c>
      <c r="T104" s="700">
        <f t="shared" si="19"/>
        <v>0</v>
      </c>
      <c r="U104" s="258" t="s">
        <v>340</v>
      </c>
    </row>
    <row r="105" spans="1:22" s="340" customFormat="1" ht="12" hidden="1" customHeight="1">
      <c r="A105" s="360" t="s">
        <v>1421</v>
      </c>
      <c r="B105" s="61" t="s">
        <v>1422</v>
      </c>
      <c r="C105" s="62">
        <v>1996</v>
      </c>
      <c r="D105" s="378" t="s">
        <v>109</v>
      </c>
      <c r="E105" s="388">
        <v>1777</v>
      </c>
      <c r="F105" s="480">
        <v>990044</v>
      </c>
      <c r="G105" s="499" t="s">
        <v>322</v>
      </c>
      <c r="H105" s="112">
        <v>160153.82</v>
      </c>
      <c r="I105" s="99">
        <f t="shared" si="18"/>
        <v>160153.82</v>
      </c>
      <c r="J105" s="105">
        <f t="shared" si="25"/>
        <v>1</v>
      </c>
      <c r="K105" s="282">
        <v>160153.82</v>
      </c>
      <c r="L105" s="269">
        <v>0</v>
      </c>
      <c r="M105" s="282">
        <v>160153.82</v>
      </c>
      <c r="N105" s="269">
        <v>0</v>
      </c>
      <c r="O105" s="271">
        <f t="shared" si="13"/>
        <v>0</v>
      </c>
      <c r="P105" s="101">
        <f t="shared" si="21"/>
        <v>0</v>
      </c>
      <c r="Q105" s="101">
        <f t="shared" si="22"/>
        <v>0</v>
      </c>
      <c r="R105" s="101">
        <f t="shared" si="23"/>
        <v>160153.82</v>
      </c>
      <c r="S105" s="100">
        <f t="shared" si="24"/>
        <v>1</v>
      </c>
      <c r="T105" s="700">
        <f t="shared" si="19"/>
        <v>0</v>
      </c>
      <c r="U105" s="258" t="s">
        <v>340</v>
      </c>
    </row>
    <row r="106" spans="1:22" s="340" customFormat="1" ht="12" hidden="1" customHeight="1">
      <c r="A106" s="360" t="s">
        <v>1582</v>
      </c>
      <c r="B106" s="61" t="s">
        <v>1430</v>
      </c>
      <c r="C106" s="62">
        <v>1996</v>
      </c>
      <c r="D106" s="378" t="s">
        <v>72</v>
      </c>
      <c r="E106" s="388">
        <v>1777</v>
      </c>
      <c r="F106" s="480">
        <v>990045</v>
      </c>
      <c r="G106" s="503"/>
      <c r="H106" s="112">
        <v>252572.98</v>
      </c>
      <c r="I106" s="99">
        <f t="shared" si="18"/>
        <v>252572.98</v>
      </c>
      <c r="J106" s="105">
        <f t="shared" si="25"/>
        <v>1</v>
      </c>
      <c r="K106" s="282">
        <v>252572.98</v>
      </c>
      <c r="L106" s="269">
        <v>0</v>
      </c>
      <c r="M106" s="282">
        <v>252572.98</v>
      </c>
      <c r="N106" s="269">
        <v>0</v>
      </c>
      <c r="O106" s="271">
        <f t="shared" si="13"/>
        <v>0</v>
      </c>
      <c r="P106" s="101">
        <f t="shared" si="21"/>
        <v>0</v>
      </c>
      <c r="Q106" s="101">
        <f t="shared" si="22"/>
        <v>0</v>
      </c>
      <c r="R106" s="101">
        <f t="shared" si="23"/>
        <v>252572.98</v>
      </c>
      <c r="S106" s="100">
        <f t="shared" si="24"/>
        <v>1</v>
      </c>
      <c r="T106" s="700">
        <f t="shared" si="19"/>
        <v>0</v>
      </c>
      <c r="U106" s="258" t="s">
        <v>340</v>
      </c>
    </row>
    <row r="107" spans="1:22" s="340" customFormat="1" ht="12" hidden="1" customHeight="1">
      <c r="A107" s="360" t="s">
        <v>114</v>
      </c>
      <c r="B107" s="61"/>
      <c r="C107" s="62">
        <v>1996</v>
      </c>
      <c r="D107" s="378"/>
      <c r="E107" s="388">
        <v>1777</v>
      </c>
      <c r="F107" s="504">
        <v>990042</v>
      </c>
      <c r="G107" s="503"/>
      <c r="H107" s="112">
        <v>0</v>
      </c>
      <c r="I107" s="99">
        <f t="shared" si="18"/>
        <v>0</v>
      </c>
      <c r="J107" s="105" t="s">
        <v>322</v>
      </c>
      <c r="K107" s="282">
        <v>0</v>
      </c>
      <c r="L107" s="269">
        <v>0</v>
      </c>
      <c r="M107" s="282">
        <v>0</v>
      </c>
      <c r="N107" s="269">
        <v>0</v>
      </c>
      <c r="O107" s="271">
        <f t="shared" si="13"/>
        <v>0</v>
      </c>
      <c r="P107" s="101">
        <f t="shared" si="21"/>
        <v>0</v>
      </c>
      <c r="Q107" s="101">
        <f t="shared" si="22"/>
        <v>0</v>
      </c>
      <c r="R107" s="101">
        <f t="shared" si="23"/>
        <v>0</v>
      </c>
      <c r="S107" s="100" t="e">
        <f t="shared" si="24"/>
        <v>#DIV/0!</v>
      </c>
      <c r="T107" s="700">
        <f t="shared" si="19"/>
        <v>0</v>
      </c>
      <c r="U107" s="258" t="s">
        <v>340</v>
      </c>
    </row>
    <row r="108" spans="1:22" s="340" customFormat="1" ht="12" hidden="1" customHeight="1">
      <c r="A108" s="360" t="s">
        <v>1421</v>
      </c>
      <c r="B108" s="61" t="s">
        <v>1422</v>
      </c>
      <c r="C108" s="62">
        <v>1996</v>
      </c>
      <c r="D108" s="378" t="s">
        <v>69</v>
      </c>
      <c r="E108" s="388">
        <v>1777</v>
      </c>
      <c r="F108" s="480">
        <v>990047</v>
      </c>
      <c r="G108" s="503"/>
      <c r="H108" s="112">
        <v>487103.9</v>
      </c>
      <c r="I108" s="99">
        <f t="shared" si="18"/>
        <v>487103.9</v>
      </c>
      <c r="J108" s="105">
        <f t="shared" si="25"/>
        <v>1</v>
      </c>
      <c r="K108" s="282">
        <v>487103.9</v>
      </c>
      <c r="L108" s="269">
        <v>0</v>
      </c>
      <c r="M108" s="282">
        <v>487103.9</v>
      </c>
      <c r="N108" s="269">
        <v>0</v>
      </c>
      <c r="O108" s="271">
        <f t="shared" si="13"/>
        <v>0</v>
      </c>
      <c r="P108" s="101">
        <f t="shared" si="21"/>
        <v>0</v>
      </c>
      <c r="Q108" s="101">
        <f t="shared" si="22"/>
        <v>0</v>
      </c>
      <c r="R108" s="101">
        <f t="shared" si="23"/>
        <v>487103.9</v>
      </c>
      <c r="S108" s="100">
        <f t="shared" si="24"/>
        <v>1</v>
      </c>
      <c r="T108" s="700">
        <f t="shared" si="19"/>
        <v>0</v>
      </c>
      <c r="U108" s="258" t="s">
        <v>340</v>
      </c>
    </row>
    <row r="109" spans="1:22" s="340" customFormat="1" ht="12" hidden="1" customHeight="1">
      <c r="A109" s="360" t="s">
        <v>17</v>
      </c>
      <c r="B109" s="61" t="s">
        <v>17</v>
      </c>
      <c r="C109" s="62">
        <v>1996</v>
      </c>
      <c r="D109" s="378" t="s">
        <v>16</v>
      </c>
      <c r="E109" s="388">
        <v>1777</v>
      </c>
      <c r="F109" s="480">
        <v>990049</v>
      </c>
      <c r="G109" s="503"/>
      <c r="H109" s="112">
        <v>380645.74</v>
      </c>
      <c r="I109" s="99">
        <f t="shared" si="18"/>
        <v>380645.74</v>
      </c>
      <c r="J109" s="105">
        <f t="shared" si="25"/>
        <v>1</v>
      </c>
      <c r="K109" s="282">
        <v>380645.74</v>
      </c>
      <c r="L109" s="269">
        <v>0</v>
      </c>
      <c r="M109" s="282">
        <v>380645.74</v>
      </c>
      <c r="N109" s="269">
        <v>0</v>
      </c>
      <c r="O109" s="271">
        <f t="shared" si="13"/>
        <v>0</v>
      </c>
      <c r="P109" s="101">
        <f t="shared" si="21"/>
        <v>0</v>
      </c>
      <c r="Q109" s="101">
        <f t="shared" si="22"/>
        <v>0</v>
      </c>
      <c r="R109" s="101">
        <f t="shared" si="23"/>
        <v>380645.74</v>
      </c>
      <c r="S109" s="100">
        <f t="shared" si="24"/>
        <v>1</v>
      </c>
      <c r="T109" s="700">
        <f t="shared" si="19"/>
        <v>0</v>
      </c>
      <c r="U109" s="258" t="s">
        <v>340</v>
      </c>
      <c r="V109" s="340" t="s">
        <v>322</v>
      </c>
    </row>
    <row r="110" spans="1:22" s="340" customFormat="1" ht="12" hidden="1" customHeight="1">
      <c r="A110" s="360" t="s">
        <v>1547</v>
      </c>
      <c r="B110" s="149" t="s">
        <v>20</v>
      </c>
      <c r="C110" s="62">
        <v>1996</v>
      </c>
      <c r="D110" s="378" t="s">
        <v>21</v>
      </c>
      <c r="E110" s="388">
        <v>1777</v>
      </c>
      <c r="F110" s="480">
        <v>990052</v>
      </c>
      <c r="G110" s="499" t="s">
        <v>322</v>
      </c>
      <c r="H110" s="112">
        <v>175218.85</v>
      </c>
      <c r="I110" s="99">
        <f t="shared" si="18"/>
        <v>175218.85</v>
      </c>
      <c r="J110" s="105">
        <f t="shared" si="25"/>
        <v>1</v>
      </c>
      <c r="K110" s="282">
        <v>175218.85</v>
      </c>
      <c r="L110" s="269">
        <v>0</v>
      </c>
      <c r="M110" s="282">
        <v>175218.85</v>
      </c>
      <c r="N110" s="269">
        <v>0</v>
      </c>
      <c r="O110" s="271">
        <f t="shared" si="13"/>
        <v>0</v>
      </c>
      <c r="P110" s="101">
        <f t="shared" si="21"/>
        <v>0</v>
      </c>
      <c r="Q110" s="101">
        <f t="shared" si="22"/>
        <v>0</v>
      </c>
      <c r="R110" s="101">
        <f t="shared" si="23"/>
        <v>175218.85</v>
      </c>
      <c r="S110" s="100">
        <f t="shared" si="24"/>
        <v>1</v>
      </c>
      <c r="T110" s="700">
        <f t="shared" si="19"/>
        <v>0</v>
      </c>
      <c r="U110" s="258" t="s">
        <v>340</v>
      </c>
    </row>
    <row r="111" spans="1:22" s="340" customFormat="1" ht="12" hidden="1" customHeight="1">
      <c r="A111" s="360" t="s">
        <v>111</v>
      </c>
      <c r="B111" s="61" t="s">
        <v>1464</v>
      </c>
      <c r="C111" s="62">
        <v>1996</v>
      </c>
      <c r="D111" s="378" t="s">
        <v>112</v>
      </c>
      <c r="E111" s="388">
        <v>1777</v>
      </c>
      <c r="F111" s="480">
        <v>990053</v>
      </c>
      <c r="G111" s="499" t="s">
        <v>322</v>
      </c>
      <c r="H111" s="112">
        <v>500000</v>
      </c>
      <c r="I111" s="99">
        <f t="shared" si="18"/>
        <v>500000</v>
      </c>
      <c r="J111" s="105">
        <f t="shared" si="25"/>
        <v>1</v>
      </c>
      <c r="K111" s="282">
        <v>500000</v>
      </c>
      <c r="L111" s="269">
        <v>0</v>
      </c>
      <c r="M111" s="282">
        <v>500000</v>
      </c>
      <c r="N111" s="269">
        <v>0</v>
      </c>
      <c r="O111" s="271">
        <f t="shared" si="13"/>
        <v>0</v>
      </c>
      <c r="P111" s="101">
        <f t="shared" si="21"/>
        <v>0</v>
      </c>
      <c r="Q111" s="101">
        <f t="shared" si="22"/>
        <v>0</v>
      </c>
      <c r="R111" s="101">
        <f t="shared" si="23"/>
        <v>500000</v>
      </c>
      <c r="S111" s="100">
        <f t="shared" si="24"/>
        <v>1</v>
      </c>
      <c r="T111" s="700">
        <f t="shared" si="19"/>
        <v>0</v>
      </c>
      <c r="U111" s="258" t="s">
        <v>340</v>
      </c>
    </row>
    <row r="112" spans="1:22" s="340" customFormat="1" ht="12" hidden="1" customHeight="1">
      <c r="A112" s="360" t="s">
        <v>1449</v>
      </c>
      <c r="B112" s="61" t="s">
        <v>26</v>
      </c>
      <c r="C112" s="62">
        <v>1996</v>
      </c>
      <c r="D112" s="378" t="s">
        <v>27</v>
      </c>
      <c r="E112" s="388">
        <v>1777</v>
      </c>
      <c r="F112" s="480">
        <v>990054</v>
      </c>
      <c r="G112" s="503"/>
      <c r="H112" s="112">
        <v>925000</v>
      </c>
      <c r="I112" s="99">
        <f t="shared" si="18"/>
        <v>925000</v>
      </c>
      <c r="J112" s="105">
        <f t="shared" si="25"/>
        <v>1</v>
      </c>
      <c r="K112" s="282">
        <v>925000</v>
      </c>
      <c r="L112" s="269">
        <v>0</v>
      </c>
      <c r="M112" s="282">
        <v>925000</v>
      </c>
      <c r="N112" s="269">
        <v>0</v>
      </c>
      <c r="O112" s="271">
        <f t="shared" si="13"/>
        <v>0</v>
      </c>
      <c r="P112" s="101">
        <f t="shared" si="21"/>
        <v>0</v>
      </c>
      <c r="Q112" s="101">
        <f t="shared" si="22"/>
        <v>0</v>
      </c>
      <c r="R112" s="101">
        <f t="shared" si="23"/>
        <v>925000</v>
      </c>
      <c r="S112" s="100">
        <f t="shared" si="24"/>
        <v>1</v>
      </c>
      <c r="T112" s="700">
        <f t="shared" si="19"/>
        <v>0</v>
      </c>
      <c r="U112" s="258" t="s">
        <v>340</v>
      </c>
    </row>
    <row r="113" spans="1:21" s="340" customFormat="1" ht="12" hidden="1" customHeight="1">
      <c r="A113" s="360" t="s">
        <v>1509</v>
      </c>
      <c r="B113" s="61" t="s">
        <v>71</v>
      </c>
      <c r="C113" s="62">
        <v>1996</v>
      </c>
      <c r="D113" s="378" t="s">
        <v>21</v>
      </c>
      <c r="E113" s="388">
        <v>1777</v>
      </c>
      <c r="F113" s="480">
        <v>990055</v>
      </c>
      <c r="G113" s="503"/>
      <c r="H113" s="112">
        <v>399803.07</v>
      </c>
      <c r="I113" s="99">
        <f t="shared" si="18"/>
        <v>399803.07</v>
      </c>
      <c r="J113" s="105">
        <f t="shared" si="25"/>
        <v>1</v>
      </c>
      <c r="K113" s="282">
        <v>399803.07</v>
      </c>
      <c r="L113" s="269">
        <v>0</v>
      </c>
      <c r="M113" s="282">
        <v>399803.07</v>
      </c>
      <c r="N113" s="269">
        <v>0</v>
      </c>
      <c r="O113" s="271">
        <f t="shared" si="13"/>
        <v>0</v>
      </c>
      <c r="P113" s="101">
        <f t="shared" si="21"/>
        <v>0</v>
      </c>
      <c r="Q113" s="101">
        <f t="shared" si="22"/>
        <v>0</v>
      </c>
      <c r="R113" s="101">
        <f t="shared" si="23"/>
        <v>399803.07</v>
      </c>
      <c r="S113" s="100">
        <f t="shared" si="24"/>
        <v>1</v>
      </c>
      <c r="T113" s="700">
        <f t="shared" si="19"/>
        <v>0</v>
      </c>
      <c r="U113" s="258" t="s">
        <v>340</v>
      </c>
    </row>
    <row r="114" spans="1:21" s="340" customFormat="1" ht="12" hidden="1" customHeight="1">
      <c r="A114" s="360" t="s">
        <v>1484</v>
      </c>
      <c r="B114" s="61" t="s">
        <v>1485</v>
      </c>
      <c r="C114" s="62">
        <v>1996</v>
      </c>
      <c r="D114" s="378" t="s">
        <v>52</v>
      </c>
      <c r="E114" s="388">
        <v>1777</v>
      </c>
      <c r="F114" s="480">
        <v>990056</v>
      </c>
      <c r="G114" s="499"/>
      <c r="H114" s="112">
        <v>379998.66</v>
      </c>
      <c r="I114" s="99">
        <f t="shared" si="18"/>
        <v>379998.66</v>
      </c>
      <c r="J114" s="105">
        <f t="shared" si="25"/>
        <v>1</v>
      </c>
      <c r="K114" s="282">
        <v>379998.66</v>
      </c>
      <c r="L114" s="269">
        <v>0</v>
      </c>
      <c r="M114" s="282">
        <v>379998.66</v>
      </c>
      <c r="N114" s="269">
        <v>0</v>
      </c>
      <c r="O114" s="271">
        <f t="shared" si="13"/>
        <v>0</v>
      </c>
      <c r="P114" s="101">
        <f t="shared" si="21"/>
        <v>0</v>
      </c>
      <c r="Q114" s="101">
        <f t="shared" si="22"/>
        <v>0</v>
      </c>
      <c r="R114" s="101">
        <f t="shared" si="23"/>
        <v>379998.66</v>
      </c>
      <c r="S114" s="100">
        <f t="shared" si="24"/>
        <v>1</v>
      </c>
      <c r="T114" s="700">
        <f t="shared" si="19"/>
        <v>0</v>
      </c>
      <c r="U114" s="258" t="s">
        <v>340</v>
      </c>
    </row>
    <row r="115" spans="1:21" s="340" customFormat="1" ht="12" hidden="1" customHeight="1">
      <c r="A115" s="360" t="s">
        <v>12</v>
      </c>
      <c r="B115" s="61" t="s">
        <v>1458</v>
      </c>
      <c r="C115" s="62">
        <v>1996</v>
      </c>
      <c r="D115" s="378" t="s">
        <v>13</v>
      </c>
      <c r="E115" s="388">
        <v>1777</v>
      </c>
      <c r="F115" s="480">
        <v>990057</v>
      </c>
      <c r="G115" s="503"/>
      <c r="H115" s="112">
        <v>265000</v>
      </c>
      <c r="I115" s="99">
        <f t="shared" si="18"/>
        <v>265000</v>
      </c>
      <c r="J115" s="105">
        <f t="shared" si="25"/>
        <v>1</v>
      </c>
      <c r="K115" s="282">
        <v>265000</v>
      </c>
      <c r="L115" s="269">
        <v>0</v>
      </c>
      <c r="M115" s="282">
        <v>265000</v>
      </c>
      <c r="N115" s="269">
        <v>0</v>
      </c>
      <c r="O115" s="271">
        <f t="shared" si="13"/>
        <v>0</v>
      </c>
      <c r="P115" s="101">
        <f t="shared" si="21"/>
        <v>0</v>
      </c>
      <c r="Q115" s="101">
        <f t="shared" si="22"/>
        <v>0</v>
      </c>
      <c r="R115" s="101">
        <f t="shared" si="23"/>
        <v>265000</v>
      </c>
      <c r="S115" s="100">
        <f t="shared" si="24"/>
        <v>1</v>
      </c>
      <c r="T115" s="700">
        <f t="shared" si="19"/>
        <v>0</v>
      </c>
      <c r="U115" s="258" t="s">
        <v>340</v>
      </c>
    </row>
    <row r="116" spans="1:21" s="340" customFormat="1" ht="12" hidden="1" customHeight="1">
      <c r="A116" s="360" t="s">
        <v>1580</v>
      </c>
      <c r="B116" s="61" t="s">
        <v>1482</v>
      </c>
      <c r="C116" s="62">
        <v>1996</v>
      </c>
      <c r="D116" s="378" t="s">
        <v>1407</v>
      </c>
      <c r="E116" s="388">
        <v>1777</v>
      </c>
      <c r="F116" s="480">
        <v>990058</v>
      </c>
      <c r="G116" s="503"/>
      <c r="H116" s="112">
        <v>1440.56</v>
      </c>
      <c r="I116" s="99">
        <f t="shared" si="18"/>
        <v>1440.56</v>
      </c>
      <c r="J116" s="105">
        <f t="shared" si="25"/>
        <v>1</v>
      </c>
      <c r="K116" s="282">
        <v>1440.56</v>
      </c>
      <c r="L116" s="269">
        <v>0</v>
      </c>
      <c r="M116" s="282">
        <v>1440.56</v>
      </c>
      <c r="N116" s="269">
        <v>0</v>
      </c>
      <c r="O116" s="271">
        <f t="shared" si="13"/>
        <v>0</v>
      </c>
      <c r="P116" s="101">
        <f t="shared" si="21"/>
        <v>0</v>
      </c>
      <c r="Q116" s="101">
        <f t="shared" si="22"/>
        <v>0</v>
      </c>
      <c r="R116" s="101">
        <f t="shared" si="23"/>
        <v>1440.56</v>
      </c>
      <c r="S116" s="100">
        <f t="shared" si="24"/>
        <v>1</v>
      </c>
      <c r="T116" s="700">
        <f t="shared" si="19"/>
        <v>0</v>
      </c>
      <c r="U116" s="258" t="s">
        <v>340</v>
      </c>
    </row>
    <row r="117" spans="1:21" s="340" customFormat="1" ht="12" hidden="1" customHeight="1">
      <c r="A117" s="360" t="s">
        <v>1595</v>
      </c>
      <c r="B117" s="61" t="s">
        <v>1455</v>
      </c>
      <c r="C117" s="62">
        <v>1996</v>
      </c>
      <c r="D117" s="378" t="s">
        <v>8</v>
      </c>
      <c r="E117" s="388">
        <v>1777</v>
      </c>
      <c r="F117" s="480">
        <v>990059</v>
      </c>
      <c r="G117" s="503"/>
      <c r="H117" s="112">
        <v>22639.18</v>
      </c>
      <c r="I117" s="99">
        <f t="shared" si="18"/>
        <v>22639.18</v>
      </c>
      <c r="J117" s="105">
        <f t="shared" si="25"/>
        <v>1</v>
      </c>
      <c r="K117" s="282">
        <v>22639.18</v>
      </c>
      <c r="L117" s="269">
        <v>0</v>
      </c>
      <c r="M117" s="282">
        <v>22639.18</v>
      </c>
      <c r="N117" s="269">
        <v>0</v>
      </c>
      <c r="O117" s="271">
        <f t="shared" si="13"/>
        <v>0</v>
      </c>
      <c r="P117" s="101">
        <f t="shared" si="21"/>
        <v>0</v>
      </c>
      <c r="Q117" s="101">
        <f t="shared" si="22"/>
        <v>0</v>
      </c>
      <c r="R117" s="101">
        <f t="shared" si="23"/>
        <v>22639.18</v>
      </c>
      <c r="S117" s="100">
        <f t="shared" si="24"/>
        <v>1</v>
      </c>
      <c r="T117" s="700">
        <f t="shared" si="19"/>
        <v>0</v>
      </c>
      <c r="U117" s="258" t="s">
        <v>340</v>
      </c>
    </row>
    <row r="118" spans="1:21" s="340" customFormat="1" ht="12" hidden="1" customHeight="1">
      <c r="A118" s="360" t="s">
        <v>1551</v>
      </c>
      <c r="B118" s="61" t="s">
        <v>149</v>
      </c>
      <c r="C118" s="62">
        <v>1996</v>
      </c>
      <c r="D118" s="378" t="s">
        <v>21</v>
      </c>
      <c r="E118" s="388">
        <v>1777</v>
      </c>
      <c r="F118" s="480">
        <v>990060</v>
      </c>
      <c r="G118" s="503"/>
      <c r="H118" s="112">
        <v>5874.8</v>
      </c>
      <c r="I118" s="99">
        <f t="shared" si="18"/>
        <v>5874.8</v>
      </c>
      <c r="J118" s="105">
        <f t="shared" si="25"/>
        <v>1</v>
      </c>
      <c r="K118" s="282">
        <v>5874.8</v>
      </c>
      <c r="L118" s="269">
        <v>0</v>
      </c>
      <c r="M118" s="282">
        <v>5874.8</v>
      </c>
      <c r="N118" s="269">
        <v>0</v>
      </c>
      <c r="O118" s="271">
        <f t="shared" si="13"/>
        <v>0</v>
      </c>
      <c r="P118" s="101">
        <f t="shared" si="21"/>
        <v>0</v>
      </c>
      <c r="Q118" s="101">
        <f t="shared" si="22"/>
        <v>0</v>
      </c>
      <c r="R118" s="101">
        <f t="shared" si="23"/>
        <v>5874.8</v>
      </c>
      <c r="S118" s="100">
        <f t="shared" si="24"/>
        <v>1</v>
      </c>
      <c r="T118" s="700">
        <f t="shared" si="19"/>
        <v>0</v>
      </c>
      <c r="U118" s="258" t="s">
        <v>340</v>
      </c>
    </row>
    <row r="119" spans="1:21" s="340" customFormat="1" ht="12" hidden="1" customHeight="1">
      <c r="A119" s="360" t="s">
        <v>1512</v>
      </c>
      <c r="B119" s="61" t="s">
        <v>15</v>
      </c>
      <c r="C119" s="62">
        <v>1996</v>
      </c>
      <c r="D119" s="378" t="s">
        <v>16</v>
      </c>
      <c r="E119" s="388">
        <v>1777</v>
      </c>
      <c r="F119" s="480">
        <v>990061</v>
      </c>
      <c r="G119" s="499"/>
      <c r="H119" s="112">
        <v>450000</v>
      </c>
      <c r="I119" s="99">
        <f t="shared" si="18"/>
        <v>450000</v>
      </c>
      <c r="J119" s="105">
        <f t="shared" si="25"/>
        <v>1</v>
      </c>
      <c r="K119" s="282">
        <v>450000</v>
      </c>
      <c r="L119" s="269">
        <v>0</v>
      </c>
      <c r="M119" s="282">
        <v>450000</v>
      </c>
      <c r="N119" s="269">
        <v>0</v>
      </c>
      <c r="O119" s="271">
        <f t="shared" si="13"/>
        <v>0</v>
      </c>
      <c r="P119" s="101">
        <f t="shared" si="21"/>
        <v>0</v>
      </c>
      <c r="Q119" s="101">
        <f t="shared" si="22"/>
        <v>0</v>
      </c>
      <c r="R119" s="101">
        <f t="shared" si="23"/>
        <v>450000</v>
      </c>
      <c r="S119" s="100">
        <f t="shared" si="24"/>
        <v>1</v>
      </c>
      <c r="T119" s="700">
        <f t="shared" si="19"/>
        <v>0</v>
      </c>
      <c r="U119" s="258" t="s">
        <v>340</v>
      </c>
    </row>
    <row r="120" spans="1:21" s="340" customFormat="1" ht="12" hidden="1" customHeight="1">
      <c r="A120" s="360" t="s">
        <v>1522</v>
      </c>
      <c r="B120" s="149" t="s">
        <v>1521</v>
      </c>
      <c r="C120" s="62">
        <v>1996</v>
      </c>
      <c r="D120" s="378" t="s">
        <v>21</v>
      </c>
      <c r="E120" s="388">
        <v>1777</v>
      </c>
      <c r="F120" s="480">
        <v>990063</v>
      </c>
      <c r="G120" s="499"/>
      <c r="H120" s="112">
        <v>249391.71</v>
      </c>
      <c r="I120" s="99">
        <f t="shared" si="18"/>
        <v>249391.71</v>
      </c>
      <c r="J120" s="105">
        <f t="shared" si="25"/>
        <v>1</v>
      </c>
      <c r="K120" s="282">
        <v>249391.71</v>
      </c>
      <c r="L120" s="269">
        <v>0</v>
      </c>
      <c r="M120" s="282">
        <v>249391.71</v>
      </c>
      <c r="N120" s="269">
        <v>0</v>
      </c>
      <c r="O120" s="271">
        <f t="shared" si="13"/>
        <v>0</v>
      </c>
      <c r="P120" s="101">
        <f t="shared" si="21"/>
        <v>0</v>
      </c>
      <c r="Q120" s="101">
        <f t="shared" si="22"/>
        <v>0</v>
      </c>
      <c r="R120" s="101">
        <f t="shared" si="23"/>
        <v>249391.71</v>
      </c>
      <c r="S120" s="100">
        <f t="shared" si="24"/>
        <v>1</v>
      </c>
      <c r="T120" s="700">
        <f t="shared" si="19"/>
        <v>0</v>
      </c>
      <c r="U120" s="258" t="s">
        <v>340</v>
      </c>
    </row>
    <row r="121" spans="1:21" s="340" customFormat="1" ht="12" hidden="1" customHeight="1">
      <c r="A121" s="360" t="s">
        <v>1415</v>
      </c>
      <c r="B121" s="149" t="s">
        <v>1416</v>
      </c>
      <c r="C121" s="62">
        <v>1996</v>
      </c>
      <c r="D121" s="378" t="s">
        <v>21</v>
      </c>
      <c r="E121" s="388">
        <v>1777</v>
      </c>
      <c r="F121" s="480">
        <v>990064</v>
      </c>
      <c r="G121" s="499" t="s">
        <v>322</v>
      </c>
      <c r="H121" s="112">
        <v>300000</v>
      </c>
      <c r="I121" s="99">
        <f t="shared" si="18"/>
        <v>300000</v>
      </c>
      <c r="J121" s="105">
        <f t="shared" si="25"/>
        <v>1</v>
      </c>
      <c r="K121" s="282">
        <v>300000</v>
      </c>
      <c r="L121" s="269">
        <v>0</v>
      </c>
      <c r="M121" s="282">
        <v>300000</v>
      </c>
      <c r="N121" s="269">
        <v>0</v>
      </c>
      <c r="O121" s="271">
        <f t="shared" si="13"/>
        <v>0</v>
      </c>
      <c r="P121" s="101">
        <f t="shared" si="21"/>
        <v>0</v>
      </c>
      <c r="Q121" s="101">
        <f t="shared" si="22"/>
        <v>0</v>
      </c>
      <c r="R121" s="101">
        <f t="shared" si="23"/>
        <v>300000</v>
      </c>
      <c r="S121" s="100">
        <f t="shared" si="24"/>
        <v>1</v>
      </c>
      <c r="T121" s="700">
        <f t="shared" si="19"/>
        <v>0</v>
      </c>
      <c r="U121" s="258" t="s">
        <v>340</v>
      </c>
    </row>
    <row r="122" spans="1:21" s="340" customFormat="1" ht="12" hidden="1" customHeight="1">
      <c r="A122" s="360" t="s">
        <v>1538</v>
      </c>
      <c r="B122" s="149" t="s">
        <v>45</v>
      </c>
      <c r="C122" s="62">
        <v>1996</v>
      </c>
      <c r="D122" s="378" t="s">
        <v>46</v>
      </c>
      <c r="E122" s="388">
        <v>1777</v>
      </c>
      <c r="F122" s="480">
        <v>990065</v>
      </c>
      <c r="G122" s="499"/>
      <c r="H122" s="112">
        <v>788144.39</v>
      </c>
      <c r="I122" s="99">
        <f t="shared" si="18"/>
        <v>788144.39</v>
      </c>
      <c r="J122" s="105">
        <f t="shared" si="25"/>
        <v>1</v>
      </c>
      <c r="K122" s="282">
        <v>788144.39</v>
      </c>
      <c r="L122" s="269">
        <v>0</v>
      </c>
      <c r="M122" s="282">
        <v>788144.39</v>
      </c>
      <c r="N122" s="269">
        <v>0</v>
      </c>
      <c r="O122" s="271">
        <f t="shared" si="13"/>
        <v>0</v>
      </c>
      <c r="P122" s="101">
        <f t="shared" si="21"/>
        <v>0</v>
      </c>
      <c r="Q122" s="101">
        <f t="shared" si="22"/>
        <v>0</v>
      </c>
      <c r="R122" s="101">
        <f t="shared" si="23"/>
        <v>788144.39</v>
      </c>
      <c r="S122" s="100">
        <f t="shared" si="24"/>
        <v>1</v>
      </c>
      <c r="T122" s="700">
        <f t="shared" si="19"/>
        <v>0</v>
      </c>
      <c r="U122" s="258" t="s">
        <v>340</v>
      </c>
    </row>
    <row r="123" spans="1:21" s="340" customFormat="1" ht="12" hidden="1" customHeight="1">
      <c r="A123" s="360" t="s">
        <v>1421</v>
      </c>
      <c r="B123" s="61" t="s">
        <v>1422</v>
      </c>
      <c r="C123" s="62">
        <v>1996</v>
      </c>
      <c r="D123" s="378" t="s">
        <v>68</v>
      </c>
      <c r="E123" s="388">
        <v>1777</v>
      </c>
      <c r="F123" s="480">
        <v>990067</v>
      </c>
      <c r="G123" s="499" t="s">
        <v>322</v>
      </c>
      <c r="H123" s="112">
        <v>622301</v>
      </c>
      <c r="I123" s="99">
        <f t="shared" si="18"/>
        <v>622301</v>
      </c>
      <c r="J123" s="105">
        <f t="shared" si="25"/>
        <v>1</v>
      </c>
      <c r="K123" s="282">
        <v>622301</v>
      </c>
      <c r="L123" s="269">
        <v>0</v>
      </c>
      <c r="M123" s="282">
        <v>622301</v>
      </c>
      <c r="N123" s="269">
        <v>0</v>
      </c>
      <c r="O123" s="271">
        <f t="shared" si="13"/>
        <v>0</v>
      </c>
      <c r="P123" s="101">
        <f t="shared" si="21"/>
        <v>0</v>
      </c>
      <c r="Q123" s="101">
        <f t="shared" si="22"/>
        <v>0</v>
      </c>
      <c r="R123" s="101">
        <f t="shared" si="23"/>
        <v>622301</v>
      </c>
      <c r="S123" s="100">
        <f t="shared" si="24"/>
        <v>1</v>
      </c>
      <c r="T123" s="700">
        <f t="shared" si="19"/>
        <v>0</v>
      </c>
      <c r="U123" s="258" t="s">
        <v>340</v>
      </c>
    </row>
    <row r="124" spans="1:21" s="340" customFormat="1" ht="12" hidden="1" customHeight="1">
      <c r="A124" s="360" t="s">
        <v>1401</v>
      </c>
      <c r="B124" s="61" t="s">
        <v>1402</v>
      </c>
      <c r="C124" s="62">
        <v>1996</v>
      </c>
      <c r="D124" s="378" t="s">
        <v>73</v>
      </c>
      <c r="E124" s="388">
        <v>1777</v>
      </c>
      <c r="F124" s="480">
        <v>990069</v>
      </c>
      <c r="G124" s="499" t="s">
        <v>322</v>
      </c>
      <c r="H124" s="112">
        <v>244000</v>
      </c>
      <c r="I124" s="99">
        <f t="shared" si="18"/>
        <v>244000</v>
      </c>
      <c r="J124" s="105">
        <f t="shared" si="25"/>
        <v>1</v>
      </c>
      <c r="K124" s="282">
        <v>244000</v>
      </c>
      <c r="L124" s="269">
        <v>0</v>
      </c>
      <c r="M124" s="282">
        <v>244000</v>
      </c>
      <c r="N124" s="269">
        <v>0</v>
      </c>
      <c r="O124" s="271">
        <f t="shared" si="13"/>
        <v>0</v>
      </c>
      <c r="P124" s="101">
        <f t="shared" si="21"/>
        <v>0</v>
      </c>
      <c r="Q124" s="101">
        <f t="shared" si="22"/>
        <v>0</v>
      </c>
      <c r="R124" s="101">
        <f t="shared" si="23"/>
        <v>244000</v>
      </c>
      <c r="S124" s="100">
        <f t="shared" si="24"/>
        <v>1</v>
      </c>
      <c r="T124" s="700">
        <f t="shared" si="19"/>
        <v>0</v>
      </c>
      <c r="U124" s="258" t="s">
        <v>340</v>
      </c>
    </row>
    <row r="125" spans="1:21" s="340" customFormat="1" ht="12" hidden="1" customHeight="1">
      <c r="A125" s="360" t="s">
        <v>95</v>
      </c>
      <c r="B125" s="149" t="s">
        <v>1489</v>
      </c>
      <c r="C125" s="62">
        <v>1996</v>
      </c>
      <c r="D125" s="378" t="s">
        <v>96</v>
      </c>
      <c r="E125" s="388">
        <v>1777</v>
      </c>
      <c r="F125" s="480">
        <v>990071</v>
      </c>
      <c r="G125" s="499" t="s">
        <v>322</v>
      </c>
      <c r="H125" s="112">
        <v>65000</v>
      </c>
      <c r="I125" s="99">
        <f t="shared" si="18"/>
        <v>65000</v>
      </c>
      <c r="J125" s="105">
        <f t="shared" si="25"/>
        <v>1</v>
      </c>
      <c r="K125" s="282">
        <v>65000</v>
      </c>
      <c r="L125" s="269">
        <v>0</v>
      </c>
      <c r="M125" s="282">
        <v>65000</v>
      </c>
      <c r="N125" s="269">
        <v>0</v>
      </c>
      <c r="O125" s="271">
        <f t="shared" si="13"/>
        <v>0</v>
      </c>
      <c r="P125" s="101">
        <f t="shared" si="21"/>
        <v>0</v>
      </c>
      <c r="Q125" s="101">
        <f t="shared" si="22"/>
        <v>0</v>
      </c>
      <c r="R125" s="101">
        <f t="shared" si="23"/>
        <v>65000</v>
      </c>
      <c r="S125" s="100">
        <f t="shared" si="24"/>
        <v>1</v>
      </c>
      <c r="T125" s="700">
        <f t="shared" si="19"/>
        <v>0</v>
      </c>
      <c r="U125" s="258" t="s">
        <v>340</v>
      </c>
    </row>
    <row r="126" spans="1:21" s="340" customFormat="1" ht="12" hidden="1" customHeight="1">
      <c r="A126" s="360" t="s">
        <v>1421</v>
      </c>
      <c r="B126" s="149" t="s">
        <v>1422</v>
      </c>
      <c r="C126" s="62">
        <v>1996</v>
      </c>
      <c r="D126" s="378" t="s">
        <v>110</v>
      </c>
      <c r="E126" s="388">
        <v>1777</v>
      </c>
      <c r="F126" s="480">
        <v>990072</v>
      </c>
      <c r="G126" s="499"/>
      <c r="H126" s="112">
        <v>139223.81</v>
      </c>
      <c r="I126" s="99">
        <f t="shared" si="18"/>
        <v>139223.81</v>
      </c>
      <c r="J126" s="105">
        <f t="shared" si="25"/>
        <v>1</v>
      </c>
      <c r="K126" s="282">
        <v>139223.81</v>
      </c>
      <c r="L126" s="269">
        <v>0</v>
      </c>
      <c r="M126" s="282">
        <v>139223.81</v>
      </c>
      <c r="N126" s="269">
        <v>0</v>
      </c>
      <c r="O126" s="271">
        <f t="shared" si="13"/>
        <v>0</v>
      </c>
      <c r="P126" s="101">
        <f t="shared" si="21"/>
        <v>0</v>
      </c>
      <c r="Q126" s="101">
        <f t="shared" si="22"/>
        <v>0</v>
      </c>
      <c r="R126" s="101">
        <f t="shared" si="23"/>
        <v>139223.81</v>
      </c>
      <c r="S126" s="100">
        <f t="shared" si="24"/>
        <v>1</v>
      </c>
      <c r="T126" s="700">
        <f t="shared" si="19"/>
        <v>0</v>
      </c>
      <c r="U126" s="258" t="s">
        <v>340</v>
      </c>
    </row>
    <row r="127" spans="1:21" s="340" customFormat="1" ht="12" hidden="1" customHeight="1">
      <c r="A127" s="360" t="s">
        <v>1553</v>
      </c>
      <c r="B127" s="61" t="s">
        <v>1554</v>
      </c>
      <c r="C127" s="62">
        <v>1996</v>
      </c>
      <c r="D127" s="378" t="s">
        <v>89</v>
      </c>
      <c r="E127" s="388">
        <v>1777</v>
      </c>
      <c r="F127" s="480">
        <v>990073</v>
      </c>
      <c r="G127" s="499" t="s">
        <v>322</v>
      </c>
      <c r="H127" s="112">
        <v>100000</v>
      </c>
      <c r="I127" s="99">
        <f t="shared" si="18"/>
        <v>100000</v>
      </c>
      <c r="J127" s="105">
        <f t="shared" si="25"/>
        <v>1</v>
      </c>
      <c r="K127" s="282">
        <v>100000</v>
      </c>
      <c r="L127" s="269">
        <v>0</v>
      </c>
      <c r="M127" s="282">
        <v>100000</v>
      </c>
      <c r="N127" s="269">
        <v>0</v>
      </c>
      <c r="O127" s="271">
        <f t="shared" ref="O127:O155" si="26">N127-L127</f>
        <v>0</v>
      </c>
      <c r="P127" s="101">
        <f t="shared" ref="P127:P154" si="27">N127-L127</f>
        <v>0</v>
      </c>
      <c r="Q127" s="101">
        <f t="shared" ref="Q127:Q154" si="28">R127-I127</f>
        <v>0</v>
      </c>
      <c r="R127" s="101">
        <f t="shared" ref="R127:R154" si="29">(H127-T127)</f>
        <v>100000</v>
      </c>
      <c r="S127" s="100">
        <f t="shared" ref="S127:S156" si="30">+R127/H127</f>
        <v>1</v>
      </c>
      <c r="T127" s="700">
        <f t="shared" si="19"/>
        <v>0</v>
      </c>
      <c r="U127" s="258" t="s">
        <v>340</v>
      </c>
    </row>
    <row r="128" spans="1:21" s="340" customFormat="1" ht="12" hidden="1" customHeight="1">
      <c r="A128" s="360" t="s">
        <v>1397</v>
      </c>
      <c r="B128" s="61" t="s">
        <v>1398</v>
      </c>
      <c r="C128" s="62">
        <v>1996</v>
      </c>
      <c r="D128" s="378" t="s">
        <v>108</v>
      </c>
      <c r="E128" s="388">
        <v>1777</v>
      </c>
      <c r="F128" s="480">
        <v>990074</v>
      </c>
      <c r="G128" s="499" t="s">
        <v>322</v>
      </c>
      <c r="H128" s="112">
        <v>3800</v>
      </c>
      <c r="I128" s="99">
        <f t="shared" ref="I128:I154" si="31">K128+L128</f>
        <v>3800</v>
      </c>
      <c r="J128" s="105">
        <f t="shared" si="25"/>
        <v>1</v>
      </c>
      <c r="K128" s="282">
        <v>3800</v>
      </c>
      <c r="L128" s="269">
        <v>0</v>
      </c>
      <c r="M128" s="282">
        <v>3800</v>
      </c>
      <c r="N128" s="269">
        <v>0</v>
      </c>
      <c r="O128" s="271">
        <f t="shared" si="26"/>
        <v>0</v>
      </c>
      <c r="P128" s="101">
        <f t="shared" si="27"/>
        <v>0</v>
      </c>
      <c r="Q128" s="101">
        <f t="shared" si="28"/>
        <v>0</v>
      </c>
      <c r="R128" s="101">
        <f t="shared" si="29"/>
        <v>3800</v>
      </c>
      <c r="S128" s="100">
        <f t="shared" si="30"/>
        <v>1</v>
      </c>
      <c r="T128" s="700">
        <f t="shared" ref="T128:T155" si="32">H128-M128-N128</f>
        <v>0</v>
      </c>
      <c r="U128" s="258" t="s">
        <v>340</v>
      </c>
    </row>
    <row r="129" spans="1:21" s="340" customFormat="1" ht="12" hidden="1" customHeight="1">
      <c r="A129" s="360" t="s">
        <v>1421</v>
      </c>
      <c r="B129" s="61" t="s">
        <v>1422</v>
      </c>
      <c r="C129" s="62">
        <v>1996</v>
      </c>
      <c r="D129" s="378" t="s">
        <v>51</v>
      </c>
      <c r="E129" s="388">
        <v>1777</v>
      </c>
      <c r="F129" s="480">
        <v>990078</v>
      </c>
      <c r="G129" s="503"/>
      <c r="H129" s="112">
        <v>0</v>
      </c>
      <c r="I129" s="99">
        <f t="shared" si="31"/>
        <v>0</v>
      </c>
      <c r="J129" s="105"/>
      <c r="K129" s="282">
        <v>0</v>
      </c>
      <c r="L129" s="269">
        <v>0</v>
      </c>
      <c r="M129" s="282">
        <v>0</v>
      </c>
      <c r="N129" s="269">
        <v>0</v>
      </c>
      <c r="O129" s="271">
        <f t="shared" si="26"/>
        <v>0</v>
      </c>
      <c r="P129" s="101">
        <f t="shared" si="27"/>
        <v>0</v>
      </c>
      <c r="Q129" s="101">
        <f t="shared" si="28"/>
        <v>0</v>
      </c>
      <c r="R129" s="101">
        <f t="shared" si="29"/>
        <v>0</v>
      </c>
      <c r="S129" s="100" t="e">
        <f t="shared" si="30"/>
        <v>#DIV/0!</v>
      </c>
      <c r="T129" s="700">
        <f t="shared" si="32"/>
        <v>0</v>
      </c>
      <c r="U129" s="258" t="s">
        <v>340</v>
      </c>
    </row>
    <row r="130" spans="1:21" s="70" customFormat="1" ht="12" hidden="1" customHeight="1">
      <c r="A130" s="360" t="s">
        <v>23</v>
      </c>
      <c r="B130" s="61" t="s">
        <v>77</v>
      </c>
      <c r="C130" s="62">
        <v>1996</v>
      </c>
      <c r="D130" s="378" t="s">
        <v>78</v>
      </c>
      <c r="E130" s="388">
        <v>1777</v>
      </c>
      <c r="F130" s="480">
        <v>990079</v>
      </c>
      <c r="G130" s="503"/>
      <c r="H130" s="112">
        <v>212001.94</v>
      </c>
      <c r="I130" s="99">
        <f t="shared" si="31"/>
        <v>212001.94</v>
      </c>
      <c r="J130" s="105">
        <f t="shared" ref="J130:J155" si="33">I130/H130</f>
        <v>1</v>
      </c>
      <c r="K130" s="282">
        <v>212001.94</v>
      </c>
      <c r="L130" s="269">
        <v>0</v>
      </c>
      <c r="M130" s="282">
        <v>212001.94</v>
      </c>
      <c r="N130" s="269">
        <v>0</v>
      </c>
      <c r="O130" s="271">
        <f t="shared" si="26"/>
        <v>0</v>
      </c>
      <c r="P130" s="101">
        <f t="shared" si="27"/>
        <v>0</v>
      </c>
      <c r="Q130" s="101">
        <f t="shared" si="28"/>
        <v>0</v>
      </c>
      <c r="R130" s="101">
        <f t="shared" si="29"/>
        <v>212001.94</v>
      </c>
      <c r="S130" s="100">
        <f t="shared" si="30"/>
        <v>1</v>
      </c>
      <c r="T130" s="700">
        <f t="shared" si="32"/>
        <v>0</v>
      </c>
      <c r="U130" s="642" t="s">
        <v>340</v>
      </c>
    </row>
    <row r="131" spans="1:21" s="340" customFormat="1" ht="12" hidden="1" customHeight="1">
      <c r="A131" s="360" t="s">
        <v>55</v>
      </c>
      <c r="B131" s="61" t="s">
        <v>81</v>
      </c>
      <c r="C131" s="62">
        <v>1996</v>
      </c>
      <c r="D131" s="378" t="s">
        <v>101</v>
      </c>
      <c r="E131" s="388">
        <v>1777</v>
      </c>
      <c r="F131" s="480">
        <v>990080</v>
      </c>
      <c r="G131" s="503"/>
      <c r="H131" s="112">
        <v>31903.59</v>
      </c>
      <c r="I131" s="99">
        <f t="shared" si="31"/>
        <v>31903.59</v>
      </c>
      <c r="J131" s="105">
        <f t="shared" si="33"/>
        <v>1</v>
      </c>
      <c r="K131" s="282">
        <v>31903.59</v>
      </c>
      <c r="L131" s="269">
        <v>0</v>
      </c>
      <c r="M131" s="282">
        <v>31903.59</v>
      </c>
      <c r="N131" s="269">
        <v>0</v>
      </c>
      <c r="O131" s="271">
        <f t="shared" si="26"/>
        <v>0</v>
      </c>
      <c r="P131" s="101">
        <f t="shared" si="27"/>
        <v>0</v>
      </c>
      <c r="Q131" s="101">
        <f t="shared" si="28"/>
        <v>0</v>
      </c>
      <c r="R131" s="101">
        <f t="shared" si="29"/>
        <v>31903.59</v>
      </c>
      <c r="S131" s="100">
        <f t="shared" si="30"/>
        <v>1</v>
      </c>
      <c r="T131" s="700">
        <f t="shared" si="32"/>
        <v>0</v>
      </c>
      <c r="U131" s="258" t="s">
        <v>340</v>
      </c>
    </row>
    <row r="132" spans="1:21" s="340" customFormat="1" ht="12" hidden="1" customHeight="1">
      <c r="A132" s="360" t="s">
        <v>23</v>
      </c>
      <c r="B132" s="61" t="s">
        <v>24</v>
      </c>
      <c r="C132" s="62">
        <v>1996</v>
      </c>
      <c r="D132" s="378" t="s">
        <v>25</v>
      </c>
      <c r="E132" s="388">
        <v>1777</v>
      </c>
      <c r="F132" s="480">
        <v>990081</v>
      </c>
      <c r="G132" s="503"/>
      <c r="H132" s="112">
        <v>29531.89</v>
      </c>
      <c r="I132" s="99">
        <f t="shared" si="31"/>
        <v>29531.89</v>
      </c>
      <c r="J132" s="105">
        <f t="shared" si="33"/>
        <v>1</v>
      </c>
      <c r="K132" s="282">
        <v>29531.89</v>
      </c>
      <c r="L132" s="269">
        <v>0</v>
      </c>
      <c r="M132" s="282">
        <v>29531.89</v>
      </c>
      <c r="N132" s="269">
        <v>0</v>
      </c>
      <c r="O132" s="271">
        <f t="shared" si="26"/>
        <v>0</v>
      </c>
      <c r="P132" s="101">
        <f t="shared" si="27"/>
        <v>0</v>
      </c>
      <c r="Q132" s="101">
        <f t="shared" si="28"/>
        <v>0</v>
      </c>
      <c r="R132" s="101">
        <f t="shared" si="29"/>
        <v>29531.89</v>
      </c>
      <c r="S132" s="100">
        <f t="shared" si="30"/>
        <v>1</v>
      </c>
      <c r="T132" s="700">
        <f t="shared" si="32"/>
        <v>0</v>
      </c>
      <c r="U132" s="258" t="s">
        <v>340</v>
      </c>
    </row>
    <row r="133" spans="1:21" s="340" customFormat="1" ht="12" hidden="1" customHeight="1">
      <c r="A133" s="360" t="s">
        <v>55</v>
      </c>
      <c r="B133" s="61" t="s">
        <v>58</v>
      </c>
      <c r="C133" s="62">
        <v>1996</v>
      </c>
      <c r="D133" s="378" t="s">
        <v>97</v>
      </c>
      <c r="E133" s="388">
        <v>1777</v>
      </c>
      <c r="F133" s="480">
        <v>990082</v>
      </c>
      <c r="G133" s="499" t="s">
        <v>322</v>
      </c>
      <c r="H133" s="112">
        <v>52427.45</v>
      </c>
      <c r="I133" s="99">
        <f t="shared" si="31"/>
        <v>52427.45</v>
      </c>
      <c r="J133" s="105">
        <f t="shared" si="33"/>
        <v>1</v>
      </c>
      <c r="K133" s="282">
        <v>52427.45</v>
      </c>
      <c r="L133" s="269">
        <v>0</v>
      </c>
      <c r="M133" s="282">
        <v>52427.45</v>
      </c>
      <c r="N133" s="269">
        <v>0</v>
      </c>
      <c r="O133" s="271">
        <f t="shared" si="26"/>
        <v>0</v>
      </c>
      <c r="P133" s="101">
        <f t="shared" si="27"/>
        <v>0</v>
      </c>
      <c r="Q133" s="101">
        <f t="shared" si="28"/>
        <v>0</v>
      </c>
      <c r="R133" s="101">
        <f t="shared" si="29"/>
        <v>52427.45</v>
      </c>
      <c r="S133" s="100">
        <f t="shared" si="30"/>
        <v>1</v>
      </c>
      <c r="T133" s="700">
        <f t="shared" si="32"/>
        <v>0</v>
      </c>
      <c r="U133" s="258" t="s">
        <v>340</v>
      </c>
    </row>
    <row r="134" spans="1:21" s="340" customFormat="1" ht="12" hidden="1" customHeight="1">
      <c r="A134" s="360" t="s">
        <v>1501</v>
      </c>
      <c r="B134" s="61" t="s">
        <v>1427</v>
      </c>
      <c r="C134" s="62">
        <v>1996</v>
      </c>
      <c r="D134" s="378" t="s">
        <v>329</v>
      </c>
      <c r="E134" s="388">
        <v>1777</v>
      </c>
      <c r="F134" s="480">
        <v>990083</v>
      </c>
      <c r="G134" s="499"/>
      <c r="H134" s="112">
        <v>101625.41</v>
      </c>
      <c r="I134" s="99">
        <f t="shared" si="31"/>
        <v>101625.41</v>
      </c>
      <c r="J134" s="105">
        <f t="shared" si="33"/>
        <v>1</v>
      </c>
      <c r="K134" s="282">
        <v>101625.41</v>
      </c>
      <c r="L134" s="269">
        <v>0</v>
      </c>
      <c r="M134" s="282">
        <v>101625.41</v>
      </c>
      <c r="N134" s="269">
        <v>0</v>
      </c>
      <c r="O134" s="271">
        <f t="shared" si="26"/>
        <v>0</v>
      </c>
      <c r="P134" s="101">
        <f t="shared" si="27"/>
        <v>0</v>
      </c>
      <c r="Q134" s="101">
        <f t="shared" si="28"/>
        <v>0</v>
      </c>
      <c r="R134" s="101">
        <f t="shared" si="29"/>
        <v>101625.41</v>
      </c>
      <c r="S134" s="100">
        <f t="shared" si="30"/>
        <v>1</v>
      </c>
      <c r="T134" s="700">
        <f t="shared" si="32"/>
        <v>0</v>
      </c>
      <c r="U134" s="642" t="s">
        <v>340</v>
      </c>
    </row>
    <row r="135" spans="1:21" s="340" customFormat="1" ht="12" hidden="1" customHeight="1">
      <c r="A135" s="360" t="s">
        <v>103</v>
      </c>
      <c r="B135" s="61" t="s">
        <v>482</v>
      </c>
      <c r="C135" s="62">
        <v>1996</v>
      </c>
      <c r="D135" s="378" t="s">
        <v>97</v>
      </c>
      <c r="E135" s="388">
        <v>1777</v>
      </c>
      <c r="F135" s="480">
        <v>990084</v>
      </c>
      <c r="G135" s="503"/>
      <c r="H135" s="112">
        <v>1846.17</v>
      </c>
      <c r="I135" s="99">
        <f t="shared" si="31"/>
        <v>1846.17</v>
      </c>
      <c r="J135" s="105">
        <f t="shared" si="33"/>
        <v>1</v>
      </c>
      <c r="K135" s="282">
        <v>1846.17</v>
      </c>
      <c r="L135" s="269">
        <v>0</v>
      </c>
      <c r="M135" s="282">
        <v>1846.17</v>
      </c>
      <c r="N135" s="269">
        <v>0</v>
      </c>
      <c r="O135" s="271">
        <f t="shared" si="26"/>
        <v>0</v>
      </c>
      <c r="P135" s="101">
        <f t="shared" si="27"/>
        <v>0</v>
      </c>
      <c r="Q135" s="101">
        <f t="shared" si="28"/>
        <v>0</v>
      </c>
      <c r="R135" s="101">
        <f t="shared" si="29"/>
        <v>1846.17</v>
      </c>
      <c r="S135" s="100">
        <f t="shared" si="30"/>
        <v>1</v>
      </c>
      <c r="T135" s="700">
        <f t="shared" si="32"/>
        <v>0</v>
      </c>
      <c r="U135" s="258" t="s">
        <v>340</v>
      </c>
    </row>
    <row r="136" spans="1:21" s="340" customFormat="1" ht="12" hidden="1" customHeight="1">
      <c r="A136" s="360" t="s">
        <v>17</v>
      </c>
      <c r="B136" s="61" t="s">
        <v>17</v>
      </c>
      <c r="C136" s="62">
        <v>1996</v>
      </c>
      <c r="D136" s="378" t="s">
        <v>19</v>
      </c>
      <c r="E136" s="392">
        <v>1779</v>
      </c>
      <c r="F136" s="480">
        <v>710009</v>
      </c>
      <c r="G136" s="499" t="s">
        <v>1399</v>
      </c>
      <c r="H136" s="112">
        <v>138622.35</v>
      </c>
      <c r="I136" s="99">
        <f t="shared" si="31"/>
        <v>138622.35</v>
      </c>
      <c r="J136" s="105">
        <f t="shared" si="33"/>
        <v>1</v>
      </c>
      <c r="K136" s="282">
        <v>138622.35</v>
      </c>
      <c r="L136" s="269">
        <v>0</v>
      </c>
      <c r="M136" s="282">
        <v>138622.35</v>
      </c>
      <c r="N136" s="269">
        <v>0</v>
      </c>
      <c r="O136" s="271">
        <f t="shared" si="26"/>
        <v>0</v>
      </c>
      <c r="P136" s="101">
        <f t="shared" si="27"/>
        <v>0</v>
      </c>
      <c r="Q136" s="101">
        <f t="shared" si="28"/>
        <v>0</v>
      </c>
      <c r="R136" s="101">
        <f t="shared" si="29"/>
        <v>138622.35</v>
      </c>
      <c r="S136" s="100">
        <f t="shared" si="30"/>
        <v>1</v>
      </c>
      <c r="T136" s="700">
        <f t="shared" si="32"/>
        <v>0</v>
      </c>
      <c r="U136" s="258" t="s">
        <v>340</v>
      </c>
    </row>
    <row r="137" spans="1:21" s="340" customFormat="1" ht="12" hidden="1" customHeight="1">
      <c r="A137" s="360" t="s">
        <v>1539</v>
      </c>
      <c r="B137" s="61" t="s">
        <v>41</v>
      </c>
      <c r="C137" s="62">
        <v>1996</v>
      </c>
      <c r="D137" s="378" t="s">
        <v>100</v>
      </c>
      <c r="E137" s="392">
        <v>1780</v>
      </c>
      <c r="F137" s="480">
        <v>198015</v>
      </c>
      <c r="G137" s="499" t="s">
        <v>1399</v>
      </c>
      <c r="H137" s="112">
        <v>35000</v>
      </c>
      <c r="I137" s="99">
        <f t="shared" si="31"/>
        <v>35000</v>
      </c>
      <c r="J137" s="105">
        <f t="shared" si="33"/>
        <v>1</v>
      </c>
      <c r="K137" s="282">
        <v>35000</v>
      </c>
      <c r="L137" s="269">
        <v>0</v>
      </c>
      <c r="M137" s="282">
        <v>35000</v>
      </c>
      <c r="N137" s="269">
        <v>0</v>
      </c>
      <c r="O137" s="271">
        <f t="shared" si="26"/>
        <v>0</v>
      </c>
      <c r="P137" s="101">
        <f t="shared" si="27"/>
        <v>0</v>
      </c>
      <c r="Q137" s="101">
        <f t="shared" si="28"/>
        <v>0</v>
      </c>
      <c r="R137" s="101">
        <f t="shared" si="29"/>
        <v>35000</v>
      </c>
      <c r="S137" s="100">
        <f t="shared" si="30"/>
        <v>1</v>
      </c>
      <c r="T137" s="700">
        <f t="shared" si="32"/>
        <v>0</v>
      </c>
      <c r="U137" s="258" t="s">
        <v>340</v>
      </c>
    </row>
    <row r="138" spans="1:21" s="340" customFormat="1" ht="12" hidden="1" customHeight="1">
      <c r="A138" s="360" t="s">
        <v>1397</v>
      </c>
      <c r="B138" s="61" t="s">
        <v>1398</v>
      </c>
      <c r="C138" s="62">
        <v>1996</v>
      </c>
      <c r="D138" s="378" t="s">
        <v>107</v>
      </c>
      <c r="E138" s="392">
        <v>1781</v>
      </c>
      <c r="F138" s="480">
        <v>991781</v>
      </c>
      <c r="G138" s="499" t="s">
        <v>1399</v>
      </c>
      <c r="H138" s="112">
        <v>4790</v>
      </c>
      <c r="I138" s="99">
        <f t="shared" si="31"/>
        <v>4790</v>
      </c>
      <c r="J138" s="105">
        <f t="shared" si="33"/>
        <v>1</v>
      </c>
      <c r="K138" s="282">
        <v>4790</v>
      </c>
      <c r="L138" s="269">
        <v>0</v>
      </c>
      <c r="M138" s="282">
        <v>4790</v>
      </c>
      <c r="N138" s="269">
        <v>0</v>
      </c>
      <c r="O138" s="271">
        <f t="shared" si="26"/>
        <v>0</v>
      </c>
      <c r="P138" s="101">
        <f t="shared" si="27"/>
        <v>0</v>
      </c>
      <c r="Q138" s="101">
        <f t="shared" si="28"/>
        <v>0</v>
      </c>
      <c r="R138" s="101">
        <f t="shared" si="29"/>
        <v>4790</v>
      </c>
      <c r="S138" s="100">
        <f t="shared" si="30"/>
        <v>1</v>
      </c>
      <c r="T138" s="700">
        <f t="shared" si="32"/>
        <v>0</v>
      </c>
      <c r="U138" s="258" t="s">
        <v>340</v>
      </c>
    </row>
    <row r="139" spans="1:21" s="340" customFormat="1" ht="12" hidden="1" customHeight="1">
      <c r="A139" s="360" t="s">
        <v>55</v>
      </c>
      <c r="B139" s="61" t="s">
        <v>56</v>
      </c>
      <c r="C139" s="62">
        <v>1996</v>
      </c>
      <c r="D139" s="378" t="s">
        <v>57</v>
      </c>
      <c r="E139" s="392">
        <v>1782</v>
      </c>
      <c r="F139" s="480">
        <v>287022</v>
      </c>
      <c r="G139" s="499" t="s">
        <v>1399</v>
      </c>
      <c r="H139" s="112">
        <v>21366.76</v>
      </c>
      <c r="I139" s="99">
        <f t="shared" si="31"/>
        <v>21366.76</v>
      </c>
      <c r="J139" s="105">
        <f t="shared" si="33"/>
        <v>1</v>
      </c>
      <c r="K139" s="282">
        <v>21366.76</v>
      </c>
      <c r="L139" s="269">
        <v>0</v>
      </c>
      <c r="M139" s="282">
        <v>21366.76</v>
      </c>
      <c r="N139" s="269">
        <v>0</v>
      </c>
      <c r="O139" s="271">
        <f t="shared" si="26"/>
        <v>0</v>
      </c>
      <c r="P139" s="101">
        <f t="shared" si="27"/>
        <v>0</v>
      </c>
      <c r="Q139" s="101">
        <f t="shared" si="28"/>
        <v>0</v>
      </c>
      <c r="R139" s="101">
        <f t="shared" si="29"/>
        <v>21366.76</v>
      </c>
      <c r="S139" s="100">
        <f t="shared" si="30"/>
        <v>1</v>
      </c>
      <c r="T139" s="700">
        <f t="shared" si="32"/>
        <v>0</v>
      </c>
      <c r="U139" s="258" t="s">
        <v>340</v>
      </c>
    </row>
    <row r="140" spans="1:21" s="340" customFormat="1" ht="12" hidden="1" customHeight="1">
      <c r="A140" s="360" t="s">
        <v>1553</v>
      </c>
      <c r="B140" s="61" t="s">
        <v>1554</v>
      </c>
      <c r="C140" s="62">
        <v>1996</v>
      </c>
      <c r="D140" s="378" t="s">
        <v>79</v>
      </c>
      <c r="E140" s="392">
        <v>1783</v>
      </c>
      <c r="F140" s="480">
        <v>871977</v>
      </c>
      <c r="G140" s="499" t="s">
        <v>1399</v>
      </c>
      <c r="H140" s="112">
        <v>209670</v>
      </c>
      <c r="I140" s="99">
        <f t="shared" si="31"/>
        <v>209670</v>
      </c>
      <c r="J140" s="105">
        <f t="shared" si="33"/>
        <v>1</v>
      </c>
      <c r="K140" s="282">
        <v>209670</v>
      </c>
      <c r="L140" s="269">
        <v>0</v>
      </c>
      <c r="M140" s="282">
        <v>209670</v>
      </c>
      <c r="N140" s="269">
        <v>0</v>
      </c>
      <c r="O140" s="271">
        <f t="shared" si="26"/>
        <v>0</v>
      </c>
      <c r="P140" s="101">
        <f t="shared" si="27"/>
        <v>0</v>
      </c>
      <c r="Q140" s="101">
        <f t="shared" si="28"/>
        <v>0</v>
      </c>
      <c r="R140" s="101">
        <f t="shared" si="29"/>
        <v>209670</v>
      </c>
      <c r="S140" s="100">
        <f t="shared" si="30"/>
        <v>1</v>
      </c>
      <c r="T140" s="700">
        <f t="shared" si="32"/>
        <v>0</v>
      </c>
      <c r="U140" s="258" t="s">
        <v>340</v>
      </c>
    </row>
    <row r="141" spans="1:21" s="340" customFormat="1" ht="12" hidden="1" customHeight="1">
      <c r="A141" s="360" t="s">
        <v>1432</v>
      </c>
      <c r="B141" s="149" t="s">
        <v>1433</v>
      </c>
      <c r="C141" s="62">
        <v>1996</v>
      </c>
      <c r="D141" s="378" t="s">
        <v>70</v>
      </c>
      <c r="E141" s="392">
        <v>1784</v>
      </c>
      <c r="F141" s="480">
        <v>888870</v>
      </c>
      <c r="G141" s="499" t="s">
        <v>1399</v>
      </c>
      <c r="H141" s="112">
        <v>444800</v>
      </c>
      <c r="I141" s="99">
        <f t="shared" si="31"/>
        <v>444800</v>
      </c>
      <c r="J141" s="105">
        <f t="shared" si="33"/>
        <v>1</v>
      </c>
      <c r="K141" s="282">
        <v>444800</v>
      </c>
      <c r="L141" s="269">
        <v>0</v>
      </c>
      <c r="M141" s="282">
        <v>444800</v>
      </c>
      <c r="N141" s="269">
        <v>0</v>
      </c>
      <c r="O141" s="271">
        <f t="shared" si="26"/>
        <v>0</v>
      </c>
      <c r="P141" s="101">
        <f t="shared" si="27"/>
        <v>0</v>
      </c>
      <c r="Q141" s="101">
        <f t="shared" si="28"/>
        <v>0</v>
      </c>
      <c r="R141" s="101">
        <f t="shared" si="29"/>
        <v>444800</v>
      </c>
      <c r="S141" s="100">
        <f t="shared" si="30"/>
        <v>1</v>
      </c>
      <c r="T141" s="700">
        <f t="shared" si="32"/>
        <v>0</v>
      </c>
      <c r="U141" s="258" t="s">
        <v>340</v>
      </c>
    </row>
    <row r="142" spans="1:21" s="340" customFormat="1" ht="12" hidden="1" customHeight="1">
      <c r="A142" s="360" t="s">
        <v>17</v>
      </c>
      <c r="B142" s="61" t="s">
        <v>17</v>
      </c>
      <c r="C142" s="62">
        <v>1996</v>
      </c>
      <c r="D142" s="378" t="s">
        <v>67</v>
      </c>
      <c r="E142" s="392">
        <v>1785</v>
      </c>
      <c r="F142" s="480">
        <v>710011</v>
      </c>
      <c r="G142" s="499" t="s">
        <v>1399</v>
      </c>
      <c r="H142" s="112">
        <v>62378.26</v>
      </c>
      <c r="I142" s="99">
        <f t="shared" si="31"/>
        <v>62378.26</v>
      </c>
      <c r="J142" s="105">
        <f t="shared" si="33"/>
        <v>1</v>
      </c>
      <c r="K142" s="282">
        <v>62378.26</v>
      </c>
      <c r="L142" s="269">
        <v>0</v>
      </c>
      <c r="M142" s="282">
        <v>62378.26</v>
      </c>
      <c r="N142" s="269">
        <v>0</v>
      </c>
      <c r="O142" s="271">
        <f t="shared" si="26"/>
        <v>0</v>
      </c>
      <c r="P142" s="101">
        <f t="shared" si="27"/>
        <v>0</v>
      </c>
      <c r="Q142" s="101">
        <f t="shared" si="28"/>
        <v>0</v>
      </c>
      <c r="R142" s="101">
        <f t="shared" si="29"/>
        <v>62378.26</v>
      </c>
      <c r="S142" s="100">
        <f t="shared" si="30"/>
        <v>1</v>
      </c>
      <c r="T142" s="700">
        <f t="shared" si="32"/>
        <v>0</v>
      </c>
      <c r="U142" s="258" t="s">
        <v>340</v>
      </c>
    </row>
    <row r="143" spans="1:21" s="340" customFormat="1" ht="12" hidden="1" customHeight="1">
      <c r="A143" s="360" t="s">
        <v>1449</v>
      </c>
      <c r="B143" s="61" t="s">
        <v>26</v>
      </c>
      <c r="C143" s="62">
        <v>1996</v>
      </c>
      <c r="D143" s="378" t="s">
        <v>8</v>
      </c>
      <c r="E143" s="392">
        <v>1786</v>
      </c>
      <c r="F143" s="480">
        <v>871200</v>
      </c>
      <c r="G143" s="503"/>
      <c r="H143" s="112">
        <v>9576.7199999999993</v>
      </c>
      <c r="I143" s="99">
        <f t="shared" si="31"/>
        <v>9576.7199999999993</v>
      </c>
      <c r="J143" s="105">
        <f t="shared" si="33"/>
        <v>1</v>
      </c>
      <c r="K143" s="282">
        <v>9576.7199999999993</v>
      </c>
      <c r="L143" s="269">
        <v>0</v>
      </c>
      <c r="M143" s="282">
        <v>9576.7199999999993</v>
      </c>
      <c r="N143" s="269">
        <v>0</v>
      </c>
      <c r="O143" s="271">
        <f t="shared" si="26"/>
        <v>0</v>
      </c>
      <c r="P143" s="101">
        <f t="shared" si="27"/>
        <v>0</v>
      </c>
      <c r="Q143" s="101">
        <f t="shared" si="28"/>
        <v>0</v>
      </c>
      <c r="R143" s="101">
        <f t="shared" si="29"/>
        <v>9576.7199999999993</v>
      </c>
      <c r="S143" s="100">
        <f t="shared" si="30"/>
        <v>1</v>
      </c>
      <c r="T143" s="700">
        <f t="shared" si="32"/>
        <v>0</v>
      </c>
      <c r="U143" s="258" t="s">
        <v>340</v>
      </c>
    </row>
    <row r="144" spans="1:21" s="340" customFormat="1" ht="12" hidden="1" customHeight="1">
      <c r="A144" s="360" t="s">
        <v>1397</v>
      </c>
      <c r="B144" s="61" t="s">
        <v>1398</v>
      </c>
      <c r="C144" s="62">
        <v>1996</v>
      </c>
      <c r="D144" s="378" t="s">
        <v>74</v>
      </c>
      <c r="E144" s="392">
        <v>1787</v>
      </c>
      <c r="F144" s="480">
        <v>991787</v>
      </c>
      <c r="G144" s="503"/>
      <c r="H144" s="112">
        <v>229354.8</v>
      </c>
      <c r="I144" s="99">
        <f t="shared" si="31"/>
        <v>229354.8</v>
      </c>
      <c r="J144" s="105">
        <f t="shared" si="33"/>
        <v>1</v>
      </c>
      <c r="K144" s="282">
        <v>229354.8</v>
      </c>
      <c r="L144" s="269">
        <v>0</v>
      </c>
      <c r="M144" s="282">
        <v>229354.8</v>
      </c>
      <c r="N144" s="269">
        <v>0</v>
      </c>
      <c r="O144" s="271">
        <f t="shared" si="26"/>
        <v>0</v>
      </c>
      <c r="P144" s="101">
        <f t="shared" si="27"/>
        <v>0</v>
      </c>
      <c r="Q144" s="101">
        <f t="shared" si="28"/>
        <v>0</v>
      </c>
      <c r="R144" s="101">
        <f t="shared" si="29"/>
        <v>229354.8</v>
      </c>
      <c r="S144" s="100">
        <f t="shared" si="30"/>
        <v>1</v>
      </c>
      <c r="T144" s="700">
        <f t="shared" si="32"/>
        <v>0</v>
      </c>
      <c r="U144" s="258" t="s">
        <v>340</v>
      </c>
    </row>
    <row r="145" spans="1:22" s="340" customFormat="1" ht="12" hidden="1" customHeight="1">
      <c r="A145" s="360" t="s">
        <v>1545</v>
      </c>
      <c r="B145" s="61" t="s">
        <v>1546</v>
      </c>
      <c r="C145" s="62">
        <v>1996</v>
      </c>
      <c r="D145" s="378" t="s">
        <v>62</v>
      </c>
      <c r="E145" s="392">
        <v>1788</v>
      </c>
      <c r="F145" s="480">
        <v>171011</v>
      </c>
      <c r="G145" s="499" t="s">
        <v>1399</v>
      </c>
      <c r="H145" s="112">
        <v>75000</v>
      </c>
      <c r="I145" s="99">
        <f t="shared" si="31"/>
        <v>75000</v>
      </c>
      <c r="J145" s="105">
        <f t="shared" si="33"/>
        <v>1</v>
      </c>
      <c r="K145" s="282">
        <v>75000</v>
      </c>
      <c r="L145" s="269">
        <v>0</v>
      </c>
      <c r="M145" s="282">
        <v>75000</v>
      </c>
      <c r="N145" s="269">
        <v>0</v>
      </c>
      <c r="O145" s="271">
        <f t="shared" si="26"/>
        <v>0</v>
      </c>
      <c r="P145" s="101">
        <f t="shared" si="27"/>
        <v>0</v>
      </c>
      <c r="Q145" s="101">
        <f t="shared" si="28"/>
        <v>0</v>
      </c>
      <c r="R145" s="101">
        <f t="shared" si="29"/>
        <v>75000</v>
      </c>
      <c r="S145" s="100">
        <f t="shared" si="30"/>
        <v>1</v>
      </c>
      <c r="T145" s="700">
        <f t="shared" si="32"/>
        <v>0</v>
      </c>
      <c r="U145" s="258" t="s">
        <v>340</v>
      </c>
    </row>
    <row r="146" spans="1:22" s="340" customFormat="1" ht="12" hidden="1" customHeight="1">
      <c r="A146" s="360" t="s">
        <v>1539</v>
      </c>
      <c r="B146" s="61" t="s">
        <v>41</v>
      </c>
      <c r="C146" s="62">
        <v>1996</v>
      </c>
      <c r="D146" s="378" t="s">
        <v>113</v>
      </c>
      <c r="E146" s="392">
        <v>1790</v>
      </c>
      <c r="F146" s="480">
        <v>198095</v>
      </c>
      <c r="G146" s="499" t="s">
        <v>1399</v>
      </c>
      <c r="H146" s="112">
        <v>5038.12</v>
      </c>
      <c r="I146" s="99">
        <f t="shared" si="31"/>
        <v>5038.12</v>
      </c>
      <c r="J146" s="105">
        <f t="shared" si="33"/>
        <v>1</v>
      </c>
      <c r="K146" s="282">
        <v>5038.12</v>
      </c>
      <c r="L146" s="269">
        <v>0</v>
      </c>
      <c r="M146" s="282">
        <v>5038.12</v>
      </c>
      <c r="N146" s="269">
        <v>0</v>
      </c>
      <c r="O146" s="271">
        <f t="shared" si="26"/>
        <v>0</v>
      </c>
      <c r="P146" s="101">
        <f t="shared" si="27"/>
        <v>0</v>
      </c>
      <c r="Q146" s="101">
        <f t="shared" si="28"/>
        <v>0</v>
      </c>
      <c r="R146" s="101">
        <f t="shared" si="29"/>
        <v>5038.12</v>
      </c>
      <c r="S146" s="100">
        <f t="shared" si="30"/>
        <v>1</v>
      </c>
      <c r="T146" s="700">
        <f t="shared" si="32"/>
        <v>0</v>
      </c>
      <c r="U146" s="258" t="s">
        <v>340</v>
      </c>
    </row>
    <row r="147" spans="1:22" s="340" customFormat="1" ht="12" hidden="1" customHeight="1">
      <c r="A147" s="360" t="s">
        <v>1535</v>
      </c>
      <c r="B147" s="61" t="s">
        <v>35</v>
      </c>
      <c r="C147" s="62">
        <v>1996</v>
      </c>
      <c r="D147" s="378" t="s">
        <v>349</v>
      </c>
      <c r="E147" s="392">
        <v>1791</v>
      </c>
      <c r="F147" s="480">
        <v>710333</v>
      </c>
      <c r="G147" s="499" t="s">
        <v>1399</v>
      </c>
      <c r="H147" s="112">
        <v>16000</v>
      </c>
      <c r="I147" s="99">
        <f t="shared" si="31"/>
        <v>16000</v>
      </c>
      <c r="J147" s="105">
        <f t="shared" si="33"/>
        <v>1</v>
      </c>
      <c r="K147" s="282">
        <v>16000</v>
      </c>
      <c r="L147" s="269">
        <v>0</v>
      </c>
      <c r="M147" s="282">
        <v>16000</v>
      </c>
      <c r="N147" s="269">
        <v>0</v>
      </c>
      <c r="O147" s="271">
        <f t="shared" si="26"/>
        <v>0</v>
      </c>
      <c r="P147" s="101">
        <f t="shared" si="27"/>
        <v>0</v>
      </c>
      <c r="Q147" s="101">
        <f t="shared" si="28"/>
        <v>0</v>
      </c>
      <c r="R147" s="101">
        <f t="shared" si="29"/>
        <v>16000</v>
      </c>
      <c r="S147" s="100">
        <f t="shared" si="30"/>
        <v>1</v>
      </c>
      <c r="T147" s="700">
        <f t="shared" si="32"/>
        <v>0</v>
      </c>
      <c r="U147" s="258" t="s">
        <v>340</v>
      </c>
    </row>
    <row r="148" spans="1:22" s="340" customFormat="1" ht="12" hidden="1" customHeight="1">
      <c r="A148" s="360" t="s">
        <v>1596</v>
      </c>
      <c r="B148" s="61" t="s">
        <v>1597</v>
      </c>
      <c r="C148" s="62">
        <v>1996</v>
      </c>
      <c r="D148" s="378" t="s">
        <v>350</v>
      </c>
      <c r="E148" s="392">
        <v>1792</v>
      </c>
      <c r="F148" s="480">
        <v>210233</v>
      </c>
      <c r="G148" s="499" t="s">
        <v>1399</v>
      </c>
      <c r="H148" s="112">
        <v>5370.8</v>
      </c>
      <c r="I148" s="99">
        <f t="shared" si="31"/>
        <v>5370.8</v>
      </c>
      <c r="J148" s="105">
        <f t="shared" si="33"/>
        <v>1</v>
      </c>
      <c r="K148" s="282">
        <v>5370.8</v>
      </c>
      <c r="L148" s="269">
        <v>0</v>
      </c>
      <c r="M148" s="282">
        <v>5370.8</v>
      </c>
      <c r="N148" s="269">
        <v>0</v>
      </c>
      <c r="O148" s="271">
        <f t="shared" si="26"/>
        <v>0</v>
      </c>
      <c r="P148" s="101">
        <f t="shared" si="27"/>
        <v>0</v>
      </c>
      <c r="Q148" s="101">
        <f t="shared" si="28"/>
        <v>0</v>
      </c>
      <c r="R148" s="101">
        <f t="shared" si="29"/>
        <v>5370.8</v>
      </c>
      <c r="S148" s="100">
        <f t="shared" si="30"/>
        <v>1</v>
      </c>
      <c r="T148" s="700">
        <f t="shared" si="32"/>
        <v>0</v>
      </c>
      <c r="U148" s="258" t="s">
        <v>340</v>
      </c>
    </row>
    <row r="149" spans="1:22" s="340" customFormat="1" ht="12" hidden="1" customHeight="1">
      <c r="A149" s="360" t="s">
        <v>1516</v>
      </c>
      <c r="B149" s="61" t="s">
        <v>1549</v>
      </c>
      <c r="C149" s="62">
        <v>1996</v>
      </c>
      <c r="D149" s="378" t="s">
        <v>351</v>
      </c>
      <c r="E149" s="392">
        <v>1793</v>
      </c>
      <c r="F149" s="480">
        <v>991793</v>
      </c>
      <c r="G149" s="499" t="s">
        <v>1399</v>
      </c>
      <c r="H149" s="112">
        <v>15743.96</v>
      </c>
      <c r="I149" s="99">
        <f t="shared" si="31"/>
        <v>15743.96</v>
      </c>
      <c r="J149" s="105">
        <f t="shared" si="33"/>
        <v>1</v>
      </c>
      <c r="K149" s="282">
        <v>15743.96</v>
      </c>
      <c r="L149" s="269">
        <v>0</v>
      </c>
      <c r="M149" s="282">
        <v>15743.96</v>
      </c>
      <c r="N149" s="269">
        <v>0</v>
      </c>
      <c r="O149" s="271">
        <f t="shared" si="26"/>
        <v>0</v>
      </c>
      <c r="P149" s="101">
        <f t="shared" si="27"/>
        <v>0</v>
      </c>
      <c r="Q149" s="101">
        <f t="shared" si="28"/>
        <v>0</v>
      </c>
      <c r="R149" s="101">
        <f t="shared" si="29"/>
        <v>15743.96</v>
      </c>
      <c r="S149" s="100">
        <f t="shared" si="30"/>
        <v>1</v>
      </c>
      <c r="T149" s="700">
        <f t="shared" si="32"/>
        <v>0</v>
      </c>
      <c r="U149" s="258" t="s">
        <v>340</v>
      </c>
    </row>
    <row r="150" spans="1:22" s="340" customFormat="1" ht="12" hidden="1" customHeight="1">
      <c r="A150" s="360" t="s">
        <v>1520</v>
      </c>
      <c r="B150" s="61" t="s">
        <v>1521</v>
      </c>
      <c r="C150" s="62">
        <v>1996</v>
      </c>
      <c r="D150" s="378" t="s">
        <v>453</v>
      </c>
      <c r="E150" s="392">
        <v>1794</v>
      </c>
      <c r="F150" s="480">
        <v>760008</v>
      </c>
      <c r="G150" s="499" t="s">
        <v>1399</v>
      </c>
      <c r="H150" s="112">
        <v>4194</v>
      </c>
      <c r="I150" s="99">
        <f t="shared" si="31"/>
        <v>4194</v>
      </c>
      <c r="J150" s="105">
        <f t="shared" si="33"/>
        <v>1</v>
      </c>
      <c r="K150" s="282">
        <v>4194</v>
      </c>
      <c r="L150" s="269">
        <v>0</v>
      </c>
      <c r="M150" s="282">
        <v>4194</v>
      </c>
      <c r="N150" s="269">
        <v>0</v>
      </c>
      <c r="O150" s="271">
        <f t="shared" si="26"/>
        <v>0</v>
      </c>
      <c r="P150" s="101">
        <f t="shared" si="27"/>
        <v>0</v>
      </c>
      <c r="Q150" s="101">
        <f t="shared" si="28"/>
        <v>0</v>
      </c>
      <c r="R150" s="101">
        <f t="shared" si="29"/>
        <v>4194</v>
      </c>
      <c r="S150" s="100">
        <f t="shared" si="30"/>
        <v>1</v>
      </c>
      <c r="T150" s="700">
        <f t="shared" si="32"/>
        <v>0</v>
      </c>
      <c r="U150" s="258" t="s">
        <v>340</v>
      </c>
    </row>
    <row r="151" spans="1:22" s="340" customFormat="1" ht="12" hidden="1" customHeight="1">
      <c r="A151" s="360" t="s">
        <v>1509</v>
      </c>
      <c r="B151" s="61" t="s">
        <v>71</v>
      </c>
      <c r="C151" s="62">
        <v>1996</v>
      </c>
      <c r="D151" s="378" t="s">
        <v>368</v>
      </c>
      <c r="E151" s="392">
        <v>1796</v>
      </c>
      <c r="F151" s="480">
        <v>991796</v>
      </c>
      <c r="G151" s="499" t="s">
        <v>1399</v>
      </c>
      <c r="H151" s="112">
        <v>5389.53</v>
      </c>
      <c r="I151" s="99">
        <f t="shared" si="31"/>
        <v>5389.53</v>
      </c>
      <c r="J151" s="105">
        <f t="shared" si="33"/>
        <v>1</v>
      </c>
      <c r="K151" s="282">
        <v>5389.53</v>
      </c>
      <c r="L151" s="269">
        <v>0</v>
      </c>
      <c r="M151" s="282">
        <v>5389.53</v>
      </c>
      <c r="N151" s="269">
        <v>0</v>
      </c>
      <c r="O151" s="271">
        <f t="shared" si="26"/>
        <v>0</v>
      </c>
      <c r="P151" s="101">
        <f t="shared" si="27"/>
        <v>0</v>
      </c>
      <c r="Q151" s="101">
        <f t="shared" si="28"/>
        <v>0</v>
      </c>
      <c r="R151" s="101">
        <f t="shared" si="29"/>
        <v>5389.53</v>
      </c>
      <c r="S151" s="100">
        <f t="shared" si="30"/>
        <v>1</v>
      </c>
      <c r="T151" s="700">
        <f t="shared" si="32"/>
        <v>0</v>
      </c>
      <c r="U151" s="258" t="s">
        <v>340</v>
      </c>
    </row>
    <row r="152" spans="1:22" s="340" customFormat="1" ht="12" hidden="1" customHeight="1">
      <c r="A152" s="360" t="s">
        <v>1535</v>
      </c>
      <c r="B152" s="61" t="s">
        <v>35</v>
      </c>
      <c r="C152" s="62">
        <v>1996</v>
      </c>
      <c r="D152" s="378" t="s">
        <v>459</v>
      </c>
      <c r="E152" s="392">
        <v>1798</v>
      </c>
      <c r="F152" s="480">
        <v>710336</v>
      </c>
      <c r="G152" s="499" t="s">
        <v>1399</v>
      </c>
      <c r="H152" s="112">
        <v>100</v>
      </c>
      <c r="I152" s="99">
        <f t="shared" si="31"/>
        <v>100</v>
      </c>
      <c r="J152" s="105">
        <f t="shared" si="33"/>
        <v>1</v>
      </c>
      <c r="K152" s="282">
        <v>100</v>
      </c>
      <c r="L152" s="269">
        <v>0</v>
      </c>
      <c r="M152" s="282">
        <v>100</v>
      </c>
      <c r="N152" s="269">
        <v>0</v>
      </c>
      <c r="O152" s="271">
        <f t="shared" si="26"/>
        <v>0</v>
      </c>
      <c r="P152" s="101">
        <f t="shared" si="27"/>
        <v>0</v>
      </c>
      <c r="Q152" s="101">
        <f t="shared" si="28"/>
        <v>0</v>
      </c>
      <c r="R152" s="101">
        <f t="shared" si="29"/>
        <v>100</v>
      </c>
      <c r="S152" s="100">
        <f t="shared" si="30"/>
        <v>1</v>
      </c>
      <c r="T152" s="700">
        <f t="shared" si="32"/>
        <v>0</v>
      </c>
      <c r="U152" s="258" t="s">
        <v>340</v>
      </c>
    </row>
    <row r="153" spans="1:22" s="340" customFormat="1" ht="12" hidden="1" customHeight="1">
      <c r="A153" s="360" t="s">
        <v>1460</v>
      </c>
      <c r="B153" s="61" t="s">
        <v>1461</v>
      </c>
      <c r="C153" s="62">
        <v>1996</v>
      </c>
      <c r="D153" s="378" t="s">
        <v>489</v>
      </c>
      <c r="E153" s="392">
        <v>1799</v>
      </c>
      <c r="F153" s="480">
        <v>881018</v>
      </c>
      <c r="G153" s="499" t="s">
        <v>1399</v>
      </c>
      <c r="H153" s="112">
        <v>355.84</v>
      </c>
      <c r="I153" s="99">
        <f t="shared" si="31"/>
        <v>355.84</v>
      </c>
      <c r="J153" s="105">
        <f t="shared" si="33"/>
        <v>1</v>
      </c>
      <c r="K153" s="282">
        <v>355.84</v>
      </c>
      <c r="L153" s="269">
        <v>0</v>
      </c>
      <c r="M153" s="282">
        <v>355.84</v>
      </c>
      <c r="N153" s="269">
        <v>0</v>
      </c>
      <c r="O153" s="271">
        <f t="shared" si="26"/>
        <v>0</v>
      </c>
      <c r="P153" s="101">
        <f t="shared" si="27"/>
        <v>0</v>
      </c>
      <c r="Q153" s="101">
        <f t="shared" si="28"/>
        <v>0</v>
      </c>
      <c r="R153" s="101">
        <f t="shared" si="29"/>
        <v>355.84</v>
      </c>
      <c r="S153" s="100">
        <f t="shared" si="30"/>
        <v>1</v>
      </c>
      <c r="T153" s="700">
        <f t="shared" si="32"/>
        <v>0</v>
      </c>
      <c r="U153" s="258" t="s">
        <v>340</v>
      </c>
    </row>
    <row r="154" spans="1:22" s="340" customFormat="1" ht="12" hidden="1" customHeight="1">
      <c r="A154" s="360" t="s">
        <v>562</v>
      </c>
      <c r="B154" s="61" t="s">
        <v>1473</v>
      </c>
      <c r="C154" s="62">
        <v>1996</v>
      </c>
      <c r="D154" s="378" t="s">
        <v>561</v>
      </c>
      <c r="E154" s="392">
        <v>1800</v>
      </c>
      <c r="F154" s="480">
        <v>991800</v>
      </c>
      <c r="G154" s="499" t="s">
        <v>1399</v>
      </c>
      <c r="H154" s="112">
        <v>11083.83</v>
      </c>
      <c r="I154" s="99">
        <f t="shared" si="31"/>
        <v>11083.83</v>
      </c>
      <c r="J154" s="105">
        <f t="shared" si="33"/>
        <v>1</v>
      </c>
      <c r="K154" s="282">
        <v>11083.83</v>
      </c>
      <c r="L154" s="269">
        <v>0</v>
      </c>
      <c r="M154" s="282">
        <v>11083.83</v>
      </c>
      <c r="N154" s="269">
        <v>0</v>
      </c>
      <c r="O154" s="271">
        <f t="shared" si="26"/>
        <v>0</v>
      </c>
      <c r="P154" s="101">
        <f t="shared" si="27"/>
        <v>0</v>
      </c>
      <c r="Q154" s="101">
        <f t="shared" si="28"/>
        <v>0</v>
      </c>
      <c r="R154" s="101">
        <f t="shared" si="29"/>
        <v>11083.83</v>
      </c>
      <c r="S154" s="100">
        <f t="shared" si="30"/>
        <v>1</v>
      </c>
      <c r="T154" s="700">
        <f t="shared" si="32"/>
        <v>0</v>
      </c>
      <c r="U154" s="258" t="s">
        <v>340</v>
      </c>
    </row>
    <row r="155" spans="1:22" s="340" customFormat="1" ht="12" customHeight="1" thickBot="1">
      <c r="A155" s="360" t="s">
        <v>1569</v>
      </c>
      <c r="B155" s="252"/>
      <c r="C155" s="255">
        <v>1996</v>
      </c>
      <c r="D155" s="381"/>
      <c r="E155" s="393"/>
      <c r="F155" s="491"/>
      <c r="G155" s="506"/>
      <c r="H155" s="578">
        <f>SUM(H63:H154)</f>
        <v>16000000.000000004</v>
      </c>
      <c r="I155" s="120">
        <f>SUM(I63:I154)</f>
        <v>16000000.000000004</v>
      </c>
      <c r="J155" s="754">
        <f t="shared" si="33"/>
        <v>1</v>
      </c>
      <c r="K155" s="918">
        <f>H155</f>
        <v>16000000.000000004</v>
      </c>
      <c r="L155" s="924">
        <f>SUM(L63:L154)</f>
        <v>0</v>
      </c>
      <c r="M155" s="918">
        <f>H155</f>
        <v>16000000.000000004</v>
      </c>
      <c r="N155" s="273">
        <f>SUM(N63:N154)</f>
        <v>0</v>
      </c>
      <c r="O155" s="271">
        <f t="shared" si="26"/>
        <v>0</v>
      </c>
      <c r="P155" s="271">
        <f>SUM(P63:P154)</f>
        <v>0</v>
      </c>
      <c r="Q155" s="271">
        <f>SUM(Q63:Q154)</f>
        <v>0</v>
      </c>
      <c r="R155" s="579">
        <f>SUM(R63:R154)</f>
        <v>16000000.000000004</v>
      </c>
      <c r="S155" s="100">
        <f t="shared" si="30"/>
        <v>1</v>
      </c>
      <c r="T155" s="700">
        <f t="shared" si="32"/>
        <v>0</v>
      </c>
      <c r="U155" s="258"/>
    </row>
    <row r="156" spans="1:22" s="568" customFormat="1" ht="12.75" customHeight="1" thickTop="1" thickBot="1">
      <c r="A156" s="659"/>
      <c r="B156" s="436"/>
      <c r="C156" s="469"/>
      <c r="D156" s="474" t="s">
        <v>115</v>
      </c>
      <c r="E156" s="439"/>
      <c r="F156" s="507"/>
      <c r="G156" s="508"/>
      <c r="H156" s="361">
        <f>SUM(H63:H154)</f>
        <v>16000000.000000004</v>
      </c>
      <c r="I156" s="309">
        <f>SUM(I63:I154)</f>
        <v>16000000.000000004</v>
      </c>
      <c r="J156" s="107">
        <f>+I156/H156</f>
        <v>1</v>
      </c>
      <c r="K156" s="383">
        <f>SUM(K63:K154)</f>
        <v>16000000.000000004</v>
      </c>
      <c r="L156" s="384">
        <f>SUM(L63:L154)</f>
        <v>0</v>
      </c>
      <c r="M156" s="383">
        <f t="shared" ref="M156:R156" si="34">SUM(M63:M154)</f>
        <v>16000000.000000004</v>
      </c>
      <c r="N156" s="384">
        <f t="shared" si="34"/>
        <v>0</v>
      </c>
      <c r="O156" s="309">
        <f t="shared" si="34"/>
        <v>0</v>
      </c>
      <c r="P156" s="309">
        <f t="shared" si="34"/>
        <v>0</v>
      </c>
      <c r="Q156" s="309">
        <f t="shared" si="34"/>
        <v>0</v>
      </c>
      <c r="R156" s="309">
        <f t="shared" si="34"/>
        <v>16000000.000000004</v>
      </c>
      <c r="S156" s="438">
        <f t="shared" si="30"/>
        <v>1</v>
      </c>
      <c r="T156" s="706">
        <f>SUM(T63:T154)</f>
        <v>0</v>
      </c>
      <c r="U156" s="646"/>
    </row>
    <row r="157" spans="1:22" s="340" customFormat="1" ht="12.75" customHeight="1" thickTop="1">
      <c r="A157" s="657" t="s">
        <v>322</v>
      </c>
      <c r="B157" s="159"/>
      <c r="C157" s="334"/>
      <c r="D157" s="335"/>
      <c r="E157" s="336"/>
      <c r="F157" s="77"/>
      <c r="G157" s="77"/>
      <c r="H157" s="337"/>
      <c r="I157" s="337"/>
      <c r="J157" s="339"/>
      <c r="K157" s="338"/>
      <c r="L157" s="338"/>
      <c r="M157" s="338"/>
      <c r="N157" s="338"/>
      <c r="O157" s="337"/>
      <c r="P157" s="337"/>
      <c r="Q157" s="337"/>
      <c r="R157" s="337"/>
      <c r="S157" s="144"/>
      <c r="T157" s="703"/>
      <c r="U157" s="258"/>
    </row>
    <row r="158" spans="1:22" s="70" customFormat="1" ht="12.75" customHeight="1">
      <c r="A158" s="655" t="s">
        <v>527</v>
      </c>
      <c r="B158" s="64"/>
      <c r="C158" s="65"/>
      <c r="D158" s="64"/>
      <c r="E158" s="65"/>
      <c r="F158" s="77"/>
      <c r="G158" s="77"/>
      <c r="H158" s="341"/>
      <c r="I158" s="341"/>
      <c r="J158" s="342"/>
      <c r="K158" s="148"/>
      <c r="L158" s="148"/>
      <c r="M158" s="148"/>
      <c r="N158" s="148"/>
      <c r="O158" s="341"/>
      <c r="P158" s="341"/>
      <c r="Q158" s="341"/>
      <c r="R158" s="341"/>
      <c r="S158" s="342"/>
      <c r="T158" s="707"/>
      <c r="U158" s="642"/>
    </row>
    <row r="159" spans="1:22" s="296" customFormat="1" ht="12.75" hidden="1" customHeight="1">
      <c r="A159" s="127" t="s">
        <v>553</v>
      </c>
      <c r="B159" s="138" t="s">
        <v>1433</v>
      </c>
      <c r="C159" s="139">
        <v>1998</v>
      </c>
      <c r="D159" s="259" t="s">
        <v>117</v>
      </c>
      <c r="E159" s="152">
        <v>1821</v>
      </c>
      <c r="F159" s="480">
        <v>991821</v>
      </c>
      <c r="G159" s="499" t="s">
        <v>1399</v>
      </c>
      <c r="H159" s="112">
        <v>4069869</v>
      </c>
      <c r="I159" s="99">
        <f t="shared" ref="I159:I173" si="35">K159+L159</f>
        <v>4069869</v>
      </c>
      <c r="J159" s="105">
        <f>I159/H159</f>
        <v>1</v>
      </c>
      <c r="K159" s="282">
        <v>4069869</v>
      </c>
      <c r="L159" s="269">
        <v>0</v>
      </c>
      <c r="M159" s="282">
        <v>4069869</v>
      </c>
      <c r="N159" s="269">
        <v>0</v>
      </c>
      <c r="O159" s="271">
        <f t="shared" ref="O159:O173" si="36">N159-L159</f>
        <v>0</v>
      </c>
      <c r="P159" s="101">
        <f t="shared" ref="P159:P172" si="37">N159-L159</f>
        <v>0</v>
      </c>
      <c r="Q159" s="101">
        <f t="shared" ref="Q159:Q172" si="38">R159-I159</f>
        <v>0</v>
      </c>
      <c r="R159" s="101">
        <f t="shared" ref="R159:R172" si="39">(H159-T159)</f>
        <v>4069869</v>
      </c>
      <c r="S159" s="100">
        <f t="shared" ref="S159:S174" si="40">+R159/H159</f>
        <v>1</v>
      </c>
      <c r="T159" s="700">
        <f t="shared" ref="T159:T173" si="41">H159-M159-N159</f>
        <v>0</v>
      </c>
      <c r="U159" s="645" t="s">
        <v>340</v>
      </c>
      <c r="V159" s="153"/>
    </row>
    <row r="160" spans="1:22" s="296" customFormat="1" ht="12.75" hidden="1" customHeight="1">
      <c r="A160" s="127" t="s">
        <v>1520</v>
      </c>
      <c r="B160" s="138" t="s">
        <v>1521</v>
      </c>
      <c r="C160" s="139">
        <v>1998</v>
      </c>
      <c r="D160" s="259" t="s">
        <v>119</v>
      </c>
      <c r="E160" s="152">
        <v>1810</v>
      </c>
      <c r="F160" s="480">
        <v>760006</v>
      </c>
      <c r="G160" s="499" t="s">
        <v>1399</v>
      </c>
      <c r="H160" s="112">
        <v>500000</v>
      </c>
      <c r="I160" s="99">
        <f t="shared" si="35"/>
        <v>500000</v>
      </c>
      <c r="J160" s="105">
        <f>I160/H160</f>
        <v>1</v>
      </c>
      <c r="K160" s="282">
        <v>500000</v>
      </c>
      <c r="L160" s="269">
        <v>0</v>
      </c>
      <c r="M160" s="282">
        <v>500000</v>
      </c>
      <c r="N160" s="269">
        <v>0</v>
      </c>
      <c r="O160" s="271">
        <f t="shared" si="36"/>
        <v>0</v>
      </c>
      <c r="P160" s="101">
        <f t="shared" si="37"/>
        <v>0</v>
      </c>
      <c r="Q160" s="101">
        <f t="shared" si="38"/>
        <v>0</v>
      </c>
      <c r="R160" s="101">
        <f t="shared" si="39"/>
        <v>500000</v>
      </c>
      <c r="S160" s="100">
        <f t="shared" si="40"/>
        <v>1</v>
      </c>
      <c r="T160" s="700">
        <f t="shared" si="41"/>
        <v>0</v>
      </c>
      <c r="U160" s="645" t="s">
        <v>340</v>
      </c>
      <c r="V160" s="671" t="s">
        <v>831</v>
      </c>
    </row>
    <row r="161" spans="1:22" s="296" customFormat="1" ht="12.75" hidden="1" customHeight="1">
      <c r="A161" s="127" t="s">
        <v>1580</v>
      </c>
      <c r="B161" s="138" t="s">
        <v>1452</v>
      </c>
      <c r="C161" s="139">
        <v>1998</v>
      </c>
      <c r="D161" s="259" t="s">
        <v>122</v>
      </c>
      <c r="E161" s="152">
        <v>1805</v>
      </c>
      <c r="F161" s="480">
        <v>137825</v>
      </c>
      <c r="G161" s="499" t="s">
        <v>1399</v>
      </c>
      <c r="H161" s="112">
        <v>1720000</v>
      </c>
      <c r="I161" s="99">
        <f t="shared" si="35"/>
        <v>1720000</v>
      </c>
      <c r="J161" s="105">
        <f t="shared" ref="J161:J172" si="42">I161/H161</f>
        <v>1</v>
      </c>
      <c r="K161" s="282">
        <v>1720000</v>
      </c>
      <c r="L161" s="269">
        <v>0</v>
      </c>
      <c r="M161" s="282">
        <v>1720000</v>
      </c>
      <c r="N161" s="269">
        <v>0</v>
      </c>
      <c r="O161" s="271">
        <f t="shared" si="36"/>
        <v>0</v>
      </c>
      <c r="P161" s="101">
        <f t="shared" si="37"/>
        <v>0</v>
      </c>
      <c r="Q161" s="101">
        <f t="shared" si="38"/>
        <v>0</v>
      </c>
      <c r="R161" s="101">
        <f t="shared" si="39"/>
        <v>1720000</v>
      </c>
      <c r="S161" s="100">
        <f t="shared" si="40"/>
        <v>1</v>
      </c>
      <c r="T161" s="700">
        <f t="shared" si="41"/>
        <v>0</v>
      </c>
      <c r="U161" s="645" t="s">
        <v>340</v>
      </c>
      <c r="V161" s="671" t="s">
        <v>831</v>
      </c>
    </row>
    <row r="162" spans="1:22" s="296" customFormat="1" ht="12.75" hidden="1" customHeight="1">
      <c r="A162" s="127" t="s">
        <v>1401</v>
      </c>
      <c r="B162" s="138" t="s">
        <v>1402</v>
      </c>
      <c r="C162" s="139">
        <v>1998</v>
      </c>
      <c r="D162" s="259" t="s">
        <v>120</v>
      </c>
      <c r="E162" s="152">
        <v>1815</v>
      </c>
      <c r="F162" s="480">
        <v>875002</v>
      </c>
      <c r="G162" s="499" t="s">
        <v>1399</v>
      </c>
      <c r="H162" s="112">
        <v>303886.02</v>
      </c>
      <c r="I162" s="99">
        <f t="shared" si="35"/>
        <v>303886.02</v>
      </c>
      <c r="J162" s="105">
        <f>I162/H162</f>
        <v>1</v>
      </c>
      <c r="K162" s="282">
        <v>303886.02</v>
      </c>
      <c r="L162" s="269">
        <v>0</v>
      </c>
      <c r="M162" s="282">
        <v>303886.02</v>
      </c>
      <c r="N162" s="269">
        <v>0</v>
      </c>
      <c r="O162" s="271">
        <f t="shared" si="36"/>
        <v>0</v>
      </c>
      <c r="P162" s="101">
        <f t="shared" si="37"/>
        <v>0</v>
      </c>
      <c r="Q162" s="101">
        <f t="shared" si="38"/>
        <v>0</v>
      </c>
      <c r="R162" s="101">
        <f t="shared" si="39"/>
        <v>303886.02</v>
      </c>
      <c r="S162" s="100">
        <f t="shared" si="40"/>
        <v>1</v>
      </c>
      <c r="T162" s="700">
        <f t="shared" si="41"/>
        <v>0</v>
      </c>
      <c r="U162" s="645" t="s">
        <v>340</v>
      </c>
      <c r="V162" s="670"/>
    </row>
    <row r="163" spans="1:22" s="296" customFormat="1" ht="12.75" hidden="1" customHeight="1">
      <c r="A163" s="127" t="s">
        <v>553</v>
      </c>
      <c r="B163" s="138" t="s">
        <v>1433</v>
      </c>
      <c r="C163" s="139">
        <v>1998</v>
      </c>
      <c r="D163" s="259" t="s">
        <v>126</v>
      </c>
      <c r="E163" s="152">
        <v>1820</v>
      </c>
      <c r="F163" s="480">
        <v>998045</v>
      </c>
      <c r="G163" s="329"/>
      <c r="H163" s="112">
        <v>47296</v>
      </c>
      <c r="I163" s="99">
        <f t="shared" si="35"/>
        <v>47296</v>
      </c>
      <c r="J163" s="105">
        <f t="shared" si="42"/>
        <v>1</v>
      </c>
      <c r="K163" s="282">
        <v>47296</v>
      </c>
      <c r="L163" s="269">
        <v>0</v>
      </c>
      <c r="M163" s="282">
        <v>47296</v>
      </c>
      <c r="N163" s="269">
        <v>0</v>
      </c>
      <c r="O163" s="271">
        <f t="shared" si="36"/>
        <v>0</v>
      </c>
      <c r="P163" s="101">
        <f t="shared" si="37"/>
        <v>0</v>
      </c>
      <c r="Q163" s="101">
        <f t="shared" si="38"/>
        <v>0</v>
      </c>
      <c r="R163" s="101">
        <f t="shared" si="39"/>
        <v>47296</v>
      </c>
      <c r="S163" s="100">
        <f t="shared" si="40"/>
        <v>1</v>
      </c>
      <c r="T163" s="700">
        <f t="shared" si="41"/>
        <v>0</v>
      </c>
      <c r="U163" s="645" t="s">
        <v>340</v>
      </c>
      <c r="V163" s="670"/>
    </row>
    <row r="164" spans="1:22" s="296" customFormat="1" ht="12.75" hidden="1" customHeight="1">
      <c r="A164" s="127" t="s">
        <v>116</v>
      </c>
      <c r="B164" s="138" t="s">
        <v>1433</v>
      </c>
      <c r="C164" s="139">
        <v>1998</v>
      </c>
      <c r="D164" s="259" t="s">
        <v>125</v>
      </c>
      <c r="E164" s="152">
        <v>1820</v>
      </c>
      <c r="F164" s="480">
        <v>998046</v>
      </c>
      <c r="G164" s="329"/>
      <c r="H164" s="112">
        <v>133168</v>
      </c>
      <c r="I164" s="99">
        <f t="shared" si="35"/>
        <v>133168</v>
      </c>
      <c r="J164" s="105">
        <f t="shared" si="42"/>
        <v>1</v>
      </c>
      <c r="K164" s="282">
        <v>133168</v>
      </c>
      <c r="L164" s="269">
        <v>0</v>
      </c>
      <c r="M164" s="282">
        <v>133168</v>
      </c>
      <c r="N164" s="269">
        <v>0</v>
      </c>
      <c r="O164" s="271">
        <f t="shared" si="36"/>
        <v>0</v>
      </c>
      <c r="P164" s="101">
        <f t="shared" si="37"/>
        <v>0</v>
      </c>
      <c r="Q164" s="101">
        <f t="shared" si="38"/>
        <v>0</v>
      </c>
      <c r="R164" s="101">
        <f t="shared" si="39"/>
        <v>133168</v>
      </c>
      <c r="S164" s="100">
        <f t="shared" si="40"/>
        <v>1</v>
      </c>
      <c r="T164" s="700">
        <f t="shared" si="41"/>
        <v>0</v>
      </c>
      <c r="U164" s="645" t="s">
        <v>340</v>
      </c>
      <c r="V164" s="670"/>
    </row>
    <row r="165" spans="1:22" s="296" customFormat="1" ht="12.75" hidden="1" customHeight="1">
      <c r="A165" s="127" t="s">
        <v>116</v>
      </c>
      <c r="B165" s="138" t="s">
        <v>1433</v>
      </c>
      <c r="C165" s="139">
        <v>1998</v>
      </c>
      <c r="D165" s="259" t="s">
        <v>129</v>
      </c>
      <c r="E165" s="152">
        <v>1820</v>
      </c>
      <c r="F165" s="480">
        <v>998047</v>
      </c>
      <c r="G165" s="329"/>
      <c r="H165" s="112">
        <v>3827</v>
      </c>
      <c r="I165" s="99">
        <f t="shared" si="35"/>
        <v>3827</v>
      </c>
      <c r="J165" s="105">
        <f t="shared" si="42"/>
        <v>1</v>
      </c>
      <c r="K165" s="282">
        <v>3827</v>
      </c>
      <c r="L165" s="269">
        <v>0</v>
      </c>
      <c r="M165" s="282">
        <v>3827</v>
      </c>
      <c r="N165" s="269">
        <v>0</v>
      </c>
      <c r="O165" s="271">
        <f t="shared" si="36"/>
        <v>0</v>
      </c>
      <c r="P165" s="101">
        <f t="shared" si="37"/>
        <v>0</v>
      </c>
      <c r="Q165" s="101">
        <f t="shared" si="38"/>
        <v>0</v>
      </c>
      <c r="R165" s="101">
        <f t="shared" si="39"/>
        <v>3827</v>
      </c>
      <c r="S165" s="100">
        <f t="shared" si="40"/>
        <v>1</v>
      </c>
      <c r="T165" s="700">
        <f t="shared" si="41"/>
        <v>0</v>
      </c>
      <c r="U165" s="645" t="s">
        <v>340</v>
      </c>
      <c r="V165" s="670"/>
    </row>
    <row r="166" spans="1:22" s="296" customFormat="1" ht="12.75" hidden="1" customHeight="1">
      <c r="A166" s="127" t="s">
        <v>116</v>
      </c>
      <c r="B166" s="138" t="s">
        <v>1433</v>
      </c>
      <c r="C166" s="139">
        <v>1998</v>
      </c>
      <c r="D166" s="259" t="s">
        <v>123</v>
      </c>
      <c r="E166" s="152">
        <v>1820</v>
      </c>
      <c r="F166" s="480">
        <v>998048</v>
      </c>
      <c r="G166" s="329"/>
      <c r="H166" s="112">
        <v>774000</v>
      </c>
      <c r="I166" s="99">
        <f t="shared" si="35"/>
        <v>774000</v>
      </c>
      <c r="J166" s="105">
        <f t="shared" si="42"/>
        <v>1</v>
      </c>
      <c r="K166" s="282">
        <v>774000</v>
      </c>
      <c r="L166" s="269">
        <v>0</v>
      </c>
      <c r="M166" s="282">
        <v>774000</v>
      </c>
      <c r="N166" s="269">
        <v>0</v>
      </c>
      <c r="O166" s="271">
        <f t="shared" si="36"/>
        <v>0</v>
      </c>
      <c r="P166" s="101">
        <f t="shared" si="37"/>
        <v>0</v>
      </c>
      <c r="Q166" s="101">
        <f t="shared" si="38"/>
        <v>0</v>
      </c>
      <c r="R166" s="101">
        <f t="shared" si="39"/>
        <v>774000</v>
      </c>
      <c r="S166" s="100">
        <f t="shared" si="40"/>
        <v>1</v>
      </c>
      <c r="T166" s="700">
        <f t="shared" si="41"/>
        <v>0</v>
      </c>
      <c r="U166" s="645" t="s">
        <v>340</v>
      </c>
      <c r="V166" s="670"/>
    </row>
    <row r="167" spans="1:22" s="296" customFormat="1" ht="12.75" hidden="1" customHeight="1">
      <c r="A167" s="127" t="s">
        <v>116</v>
      </c>
      <c r="B167" s="138" t="s">
        <v>1433</v>
      </c>
      <c r="C167" s="139">
        <v>1998</v>
      </c>
      <c r="D167" s="259" t="s">
        <v>127</v>
      </c>
      <c r="E167" s="152">
        <v>1825</v>
      </c>
      <c r="F167" s="480">
        <v>998049</v>
      </c>
      <c r="G167" s="329"/>
      <c r="H167" s="112">
        <v>15000</v>
      </c>
      <c r="I167" s="99">
        <f t="shared" si="35"/>
        <v>15000</v>
      </c>
      <c r="J167" s="105">
        <f t="shared" si="42"/>
        <v>1</v>
      </c>
      <c r="K167" s="282">
        <v>15000</v>
      </c>
      <c r="L167" s="269">
        <v>0</v>
      </c>
      <c r="M167" s="282">
        <v>15000</v>
      </c>
      <c r="N167" s="269">
        <v>0</v>
      </c>
      <c r="O167" s="271">
        <f t="shared" si="36"/>
        <v>0</v>
      </c>
      <c r="P167" s="101">
        <f t="shared" si="37"/>
        <v>0</v>
      </c>
      <c r="Q167" s="101">
        <f t="shared" si="38"/>
        <v>0</v>
      </c>
      <c r="R167" s="101">
        <f t="shared" si="39"/>
        <v>15000</v>
      </c>
      <c r="S167" s="100">
        <f t="shared" si="40"/>
        <v>1</v>
      </c>
      <c r="T167" s="700">
        <f t="shared" si="41"/>
        <v>0</v>
      </c>
      <c r="U167" s="645" t="s">
        <v>340</v>
      </c>
      <c r="V167" s="670"/>
    </row>
    <row r="168" spans="1:22" s="296" customFormat="1" ht="12.75" hidden="1" customHeight="1">
      <c r="A168" s="127" t="s">
        <v>116</v>
      </c>
      <c r="B168" s="138" t="s">
        <v>1433</v>
      </c>
      <c r="C168" s="139">
        <v>1998</v>
      </c>
      <c r="D168" s="259" t="s">
        <v>128</v>
      </c>
      <c r="E168" s="152">
        <v>1825</v>
      </c>
      <c r="F168" s="480">
        <v>998050</v>
      </c>
      <c r="G168" s="329"/>
      <c r="H168" s="112">
        <v>13605</v>
      </c>
      <c r="I168" s="99">
        <f t="shared" si="35"/>
        <v>13605</v>
      </c>
      <c r="J168" s="105">
        <f t="shared" si="42"/>
        <v>1</v>
      </c>
      <c r="K168" s="282">
        <v>13605</v>
      </c>
      <c r="L168" s="269">
        <v>0</v>
      </c>
      <c r="M168" s="282">
        <v>13605</v>
      </c>
      <c r="N168" s="269">
        <v>0</v>
      </c>
      <c r="O168" s="271">
        <f t="shared" si="36"/>
        <v>0</v>
      </c>
      <c r="P168" s="101">
        <f t="shared" si="37"/>
        <v>0</v>
      </c>
      <c r="Q168" s="101">
        <f t="shared" si="38"/>
        <v>0</v>
      </c>
      <c r="R168" s="101">
        <f t="shared" si="39"/>
        <v>13605</v>
      </c>
      <c r="S168" s="100">
        <f t="shared" si="40"/>
        <v>1</v>
      </c>
      <c r="T168" s="700">
        <f t="shared" si="41"/>
        <v>0</v>
      </c>
      <c r="U168" s="645" t="s">
        <v>340</v>
      </c>
      <c r="V168" s="670"/>
    </row>
    <row r="169" spans="1:22" s="296" customFormat="1" ht="12.75" hidden="1" customHeight="1">
      <c r="A169" s="127" t="s">
        <v>116</v>
      </c>
      <c r="B169" s="138" t="s">
        <v>1433</v>
      </c>
      <c r="C169" s="139">
        <v>1998</v>
      </c>
      <c r="D169" s="259" t="s">
        <v>124</v>
      </c>
      <c r="E169" s="152">
        <v>1825</v>
      </c>
      <c r="F169" s="480">
        <v>998051</v>
      </c>
      <c r="G169" s="329"/>
      <c r="H169" s="112">
        <v>696000</v>
      </c>
      <c r="I169" s="99">
        <f t="shared" si="35"/>
        <v>696000</v>
      </c>
      <c r="J169" s="105">
        <f t="shared" si="42"/>
        <v>1</v>
      </c>
      <c r="K169" s="282">
        <v>696000</v>
      </c>
      <c r="L169" s="269">
        <v>0</v>
      </c>
      <c r="M169" s="282">
        <v>696000</v>
      </c>
      <c r="N169" s="269">
        <v>0</v>
      </c>
      <c r="O169" s="271">
        <f t="shared" si="36"/>
        <v>0</v>
      </c>
      <c r="P169" s="101">
        <f t="shared" si="37"/>
        <v>0</v>
      </c>
      <c r="Q169" s="101">
        <f t="shared" si="38"/>
        <v>0</v>
      </c>
      <c r="R169" s="101">
        <f t="shared" si="39"/>
        <v>696000</v>
      </c>
      <c r="S169" s="100">
        <f t="shared" si="40"/>
        <v>1</v>
      </c>
      <c r="T169" s="700">
        <f t="shared" si="41"/>
        <v>0</v>
      </c>
      <c r="U169" s="645" t="s">
        <v>340</v>
      </c>
      <c r="V169" s="670"/>
    </row>
    <row r="170" spans="1:22" s="296" customFormat="1" ht="12.75" hidden="1" customHeight="1">
      <c r="A170" s="127" t="s">
        <v>553</v>
      </c>
      <c r="B170" s="138" t="s">
        <v>1433</v>
      </c>
      <c r="C170" s="139">
        <v>1998</v>
      </c>
      <c r="D170" s="259" t="s">
        <v>118</v>
      </c>
      <c r="E170" s="152">
        <v>1826</v>
      </c>
      <c r="F170" s="480">
        <v>991826</v>
      </c>
      <c r="G170" s="499" t="s">
        <v>1399</v>
      </c>
      <c r="H170" s="112">
        <v>2420395</v>
      </c>
      <c r="I170" s="99">
        <f t="shared" si="35"/>
        <v>2420395</v>
      </c>
      <c r="J170" s="105">
        <f t="shared" si="42"/>
        <v>1</v>
      </c>
      <c r="K170" s="282">
        <v>2420395</v>
      </c>
      <c r="L170" s="269">
        <v>0</v>
      </c>
      <c r="M170" s="282">
        <v>2420395</v>
      </c>
      <c r="N170" s="269">
        <v>0</v>
      </c>
      <c r="O170" s="271">
        <f t="shared" si="36"/>
        <v>0</v>
      </c>
      <c r="P170" s="101">
        <f t="shared" si="37"/>
        <v>0</v>
      </c>
      <c r="Q170" s="101">
        <f t="shared" si="38"/>
        <v>0</v>
      </c>
      <c r="R170" s="101">
        <f t="shared" si="39"/>
        <v>2420395</v>
      </c>
      <c r="S170" s="100">
        <f t="shared" si="40"/>
        <v>1</v>
      </c>
      <c r="T170" s="700">
        <f t="shared" si="41"/>
        <v>0</v>
      </c>
      <c r="U170" s="645" t="s">
        <v>340</v>
      </c>
      <c r="V170" s="670"/>
    </row>
    <row r="171" spans="1:22" s="296" customFormat="1" ht="12.75" hidden="1" customHeight="1">
      <c r="A171" s="127" t="s">
        <v>553</v>
      </c>
      <c r="B171" s="138" t="s">
        <v>1433</v>
      </c>
      <c r="C171" s="139">
        <v>1998</v>
      </c>
      <c r="D171" s="259" t="s">
        <v>121</v>
      </c>
      <c r="E171" s="152">
        <v>1830</v>
      </c>
      <c r="F171" s="480">
        <v>998052</v>
      </c>
      <c r="G171" s="499"/>
      <c r="H171" s="112">
        <v>350000</v>
      </c>
      <c r="I171" s="99">
        <f t="shared" si="35"/>
        <v>350000</v>
      </c>
      <c r="J171" s="105">
        <f t="shared" si="42"/>
        <v>1</v>
      </c>
      <c r="K171" s="282">
        <v>350000</v>
      </c>
      <c r="L171" s="269">
        <v>0</v>
      </c>
      <c r="M171" s="282">
        <v>350000</v>
      </c>
      <c r="N171" s="269">
        <v>0</v>
      </c>
      <c r="O171" s="271">
        <f t="shared" si="36"/>
        <v>0</v>
      </c>
      <c r="P171" s="101">
        <f t="shared" si="37"/>
        <v>0</v>
      </c>
      <c r="Q171" s="101">
        <f t="shared" si="38"/>
        <v>0</v>
      </c>
      <c r="R171" s="101">
        <f t="shared" si="39"/>
        <v>350000</v>
      </c>
      <c r="S171" s="100">
        <f t="shared" si="40"/>
        <v>1</v>
      </c>
      <c r="T171" s="700">
        <f t="shared" si="41"/>
        <v>0</v>
      </c>
      <c r="U171" s="645" t="s">
        <v>340</v>
      </c>
      <c r="V171" s="670"/>
    </row>
    <row r="172" spans="1:22" s="296" customFormat="1" ht="12.75" hidden="1" customHeight="1">
      <c r="A172" s="127" t="s">
        <v>553</v>
      </c>
      <c r="B172" s="138" t="s">
        <v>1433</v>
      </c>
      <c r="C172" s="139">
        <v>1998</v>
      </c>
      <c r="D172" s="259" t="s">
        <v>538</v>
      </c>
      <c r="E172" s="152">
        <v>1831</v>
      </c>
      <c r="F172" s="480">
        <v>991831</v>
      </c>
      <c r="G172" s="499" t="s">
        <v>1399</v>
      </c>
      <c r="H172" s="112">
        <v>335000</v>
      </c>
      <c r="I172" s="99">
        <f t="shared" si="35"/>
        <v>335000</v>
      </c>
      <c r="J172" s="105">
        <f t="shared" si="42"/>
        <v>1</v>
      </c>
      <c r="K172" s="282">
        <v>335000</v>
      </c>
      <c r="L172" s="269">
        <v>0</v>
      </c>
      <c r="M172" s="282">
        <v>335000</v>
      </c>
      <c r="N172" s="269">
        <v>0</v>
      </c>
      <c r="O172" s="271">
        <f t="shared" si="36"/>
        <v>0</v>
      </c>
      <c r="P172" s="101">
        <f t="shared" si="37"/>
        <v>0</v>
      </c>
      <c r="Q172" s="101">
        <f t="shared" si="38"/>
        <v>0</v>
      </c>
      <c r="R172" s="101">
        <f t="shared" si="39"/>
        <v>335000</v>
      </c>
      <c r="S172" s="100">
        <f t="shared" si="40"/>
        <v>1</v>
      </c>
      <c r="T172" s="700">
        <f t="shared" si="41"/>
        <v>0</v>
      </c>
      <c r="U172" s="645" t="s">
        <v>340</v>
      </c>
      <c r="V172" s="257"/>
    </row>
    <row r="173" spans="1:22" s="296" customFormat="1" ht="12.75" customHeight="1" thickBot="1">
      <c r="A173" s="125" t="s">
        <v>1569</v>
      </c>
      <c r="B173" s="138"/>
      <c r="C173" s="374">
        <v>1998</v>
      </c>
      <c r="D173" s="379"/>
      <c r="E173" s="390"/>
      <c r="F173" s="491"/>
      <c r="G173" s="500"/>
      <c r="H173" s="117">
        <f>SUM(H159:H172)</f>
        <v>11382046.02</v>
      </c>
      <c r="I173" s="99">
        <f t="shared" si="35"/>
        <v>11382046.02</v>
      </c>
      <c r="J173" s="754">
        <f>+I173/H173</f>
        <v>1</v>
      </c>
      <c r="K173" s="918">
        <f>H173</f>
        <v>11382046.02</v>
      </c>
      <c r="L173" s="924">
        <v>0</v>
      </c>
      <c r="M173" s="918">
        <f>H173</f>
        <v>11382046.02</v>
      </c>
      <c r="N173" s="273">
        <v>0</v>
      </c>
      <c r="O173" s="271">
        <f t="shared" si="36"/>
        <v>0</v>
      </c>
      <c r="P173" s="271">
        <f>SUM(P159:P172)</f>
        <v>0</v>
      </c>
      <c r="Q173" s="271">
        <f>SUM(Q159:Q172)</f>
        <v>0</v>
      </c>
      <c r="R173" s="104">
        <f>SUM(R159:R172)</f>
        <v>11382046.02</v>
      </c>
      <c r="S173" s="103">
        <f t="shared" si="40"/>
        <v>1</v>
      </c>
      <c r="T173" s="700">
        <f t="shared" si="41"/>
        <v>0</v>
      </c>
      <c r="U173" s="645"/>
    </row>
    <row r="174" spans="1:22" s="296" customFormat="1" ht="12.75" customHeight="1" thickTop="1" thickBot="1">
      <c r="A174" s="660"/>
      <c r="B174" s="71"/>
      <c r="C174" s="469"/>
      <c r="D174" s="474" t="s">
        <v>130</v>
      </c>
      <c r="E174" s="89"/>
      <c r="F174" s="501"/>
      <c r="G174" s="502"/>
      <c r="H174" s="115">
        <f>SUM(H159:H172)</f>
        <v>11382046.02</v>
      </c>
      <c r="I174" s="96">
        <f>SUM(I159:I172)</f>
        <v>11382046.02</v>
      </c>
      <c r="J174" s="106">
        <f>+I174/H174</f>
        <v>1</v>
      </c>
      <c r="K174" s="97">
        <f>SUM(K159:K172)</f>
        <v>11382046.02</v>
      </c>
      <c r="L174" s="98">
        <f>SUM(L159:L172)</f>
        <v>0</v>
      </c>
      <c r="M174" s="97">
        <f t="shared" ref="M174:R174" si="43">SUM(M159:M172)</f>
        <v>11382046.02</v>
      </c>
      <c r="N174" s="98">
        <f t="shared" si="43"/>
        <v>0</v>
      </c>
      <c r="O174" s="96">
        <f t="shared" si="43"/>
        <v>0</v>
      </c>
      <c r="P174" s="96">
        <f t="shared" si="43"/>
        <v>0</v>
      </c>
      <c r="Q174" s="96">
        <f t="shared" si="43"/>
        <v>0</v>
      </c>
      <c r="R174" s="96">
        <f t="shared" si="43"/>
        <v>11382046.02</v>
      </c>
      <c r="S174" s="121">
        <f t="shared" si="40"/>
        <v>1</v>
      </c>
      <c r="T174" s="704">
        <f>SUM(T159:T172)</f>
        <v>0</v>
      </c>
      <c r="U174" s="645"/>
    </row>
    <row r="175" spans="1:22" s="296" customFormat="1" ht="12.75" customHeight="1" thickTop="1">
      <c r="A175" s="647"/>
      <c r="B175" s="71"/>
      <c r="C175" s="334"/>
      <c r="D175" s="335"/>
      <c r="E175" s="336"/>
      <c r="F175" s="77"/>
      <c r="G175" s="77"/>
      <c r="H175" s="337"/>
      <c r="I175" s="337"/>
      <c r="J175" s="339"/>
      <c r="K175" s="338"/>
      <c r="L175" s="338"/>
      <c r="M175" s="338"/>
      <c r="N175" s="338"/>
      <c r="O175" s="337"/>
      <c r="P175" s="337"/>
      <c r="Q175" s="337"/>
      <c r="R175" s="337"/>
      <c r="S175" s="339"/>
      <c r="T175" s="708"/>
      <c r="U175" s="645"/>
    </row>
    <row r="176" spans="1:22" s="71" customFormat="1" ht="18.75" customHeight="1">
      <c r="A176" s="655" t="s">
        <v>528</v>
      </c>
      <c r="C176" s="72"/>
      <c r="E176" s="72"/>
      <c r="F176" s="77"/>
      <c r="G176" s="77"/>
      <c r="H176" s="73"/>
      <c r="I176" s="73"/>
      <c r="J176" s="342"/>
      <c r="K176" s="140"/>
      <c r="L176" s="140"/>
      <c r="M176" s="140"/>
      <c r="N176" s="140"/>
      <c r="O176" s="68"/>
      <c r="P176" s="68"/>
      <c r="Q176" s="68"/>
      <c r="R176" s="73"/>
      <c r="S176" s="67"/>
      <c r="T176" s="709"/>
      <c r="U176" s="647"/>
    </row>
    <row r="177" spans="1:21" s="296" customFormat="1" ht="12.75" hidden="1" customHeight="1">
      <c r="A177" s="127" t="s">
        <v>185</v>
      </c>
      <c r="B177" s="138"/>
      <c r="C177" s="139">
        <v>1998</v>
      </c>
      <c r="D177" s="259" t="s">
        <v>186</v>
      </c>
      <c r="E177" s="152">
        <v>1877</v>
      </c>
      <c r="F177" s="480">
        <v>998000</v>
      </c>
      <c r="G177" s="294"/>
      <c r="H177" s="112">
        <v>0</v>
      </c>
      <c r="I177" s="99">
        <f t="shared" ref="I177:I237" si="44">K177+L177</f>
        <v>0</v>
      </c>
      <c r="J177" s="105"/>
      <c r="K177" s="282">
        <v>0</v>
      </c>
      <c r="L177" s="269">
        <v>0</v>
      </c>
      <c r="M177" s="282">
        <v>0</v>
      </c>
      <c r="N177" s="269">
        <v>0</v>
      </c>
      <c r="O177" s="271">
        <f t="shared" ref="O177:O237" si="45">N177-L177</f>
        <v>0</v>
      </c>
      <c r="P177" s="101">
        <f t="shared" ref="P177:P208" si="46">N177-L177</f>
        <v>0</v>
      </c>
      <c r="Q177" s="101">
        <f t="shared" ref="Q177:Q208" si="47">R177-I177</f>
        <v>0</v>
      </c>
      <c r="R177" s="101">
        <f t="shared" ref="R177:R208" si="48">(H177-T177)</f>
        <v>0</v>
      </c>
      <c r="S177" s="100"/>
      <c r="T177" s="700">
        <f t="shared" ref="T177:T237" si="49">H177-M177-N177</f>
        <v>0</v>
      </c>
      <c r="U177" s="645" t="s">
        <v>340</v>
      </c>
    </row>
    <row r="178" spans="1:21" s="296" customFormat="1" ht="12.75" hidden="1" customHeight="1">
      <c r="A178" s="127" t="s">
        <v>183</v>
      </c>
      <c r="B178" s="138" t="s">
        <v>183</v>
      </c>
      <c r="C178" s="139">
        <v>1998</v>
      </c>
      <c r="D178" s="259" t="s">
        <v>184</v>
      </c>
      <c r="E178" s="152">
        <v>1877</v>
      </c>
      <c r="F178" s="480">
        <v>998066</v>
      </c>
      <c r="G178" s="481"/>
      <c r="H178" s="112">
        <v>353261.07</v>
      </c>
      <c r="I178" s="99">
        <f t="shared" si="44"/>
        <v>353261.07</v>
      </c>
      <c r="J178" s="105">
        <f t="shared" ref="J178:J209" si="50">I178/H178</f>
        <v>1</v>
      </c>
      <c r="K178" s="282">
        <v>353261.07</v>
      </c>
      <c r="L178" s="269">
        <v>0</v>
      </c>
      <c r="M178" s="282">
        <v>353261.07</v>
      </c>
      <c r="N178" s="269">
        <v>0</v>
      </c>
      <c r="O178" s="271">
        <f t="shared" si="45"/>
        <v>0</v>
      </c>
      <c r="P178" s="101">
        <f t="shared" si="46"/>
        <v>0</v>
      </c>
      <c r="Q178" s="101">
        <f t="shared" si="47"/>
        <v>0</v>
      </c>
      <c r="R178" s="101">
        <f t="shared" si="48"/>
        <v>353261.07</v>
      </c>
      <c r="S178" s="100">
        <f t="shared" ref="S178:S209" si="51">+R178/H178</f>
        <v>1</v>
      </c>
      <c r="T178" s="700">
        <f t="shared" si="49"/>
        <v>0</v>
      </c>
      <c r="U178" s="645" t="s">
        <v>340</v>
      </c>
    </row>
    <row r="179" spans="1:21" s="296" customFormat="1" ht="12.75" hidden="1" customHeight="1">
      <c r="A179" s="127" t="s">
        <v>1437</v>
      </c>
      <c r="B179" s="138" t="s">
        <v>1433</v>
      </c>
      <c r="C179" s="139">
        <v>1998</v>
      </c>
      <c r="D179" s="259" t="s">
        <v>21</v>
      </c>
      <c r="E179" s="152">
        <v>1877</v>
      </c>
      <c r="F179" s="480">
        <v>998068</v>
      </c>
      <c r="G179" s="481"/>
      <c r="H179" s="112">
        <v>546187.6</v>
      </c>
      <c r="I179" s="99">
        <f t="shared" si="44"/>
        <v>546187.6</v>
      </c>
      <c r="J179" s="105">
        <f t="shared" si="50"/>
        <v>1</v>
      </c>
      <c r="K179" s="282">
        <v>546187.6</v>
      </c>
      <c r="L179" s="269">
        <v>0</v>
      </c>
      <c r="M179" s="282">
        <v>546187.6</v>
      </c>
      <c r="N179" s="269">
        <v>0</v>
      </c>
      <c r="O179" s="271">
        <f t="shared" si="45"/>
        <v>0</v>
      </c>
      <c r="P179" s="101">
        <f t="shared" si="46"/>
        <v>0</v>
      </c>
      <c r="Q179" s="101">
        <f t="shared" si="47"/>
        <v>0</v>
      </c>
      <c r="R179" s="101">
        <f t="shared" si="48"/>
        <v>546187.6</v>
      </c>
      <c r="S179" s="100">
        <f t="shared" si="51"/>
        <v>1</v>
      </c>
      <c r="T179" s="700">
        <f t="shared" si="49"/>
        <v>0</v>
      </c>
      <c r="U179" s="645" t="s">
        <v>340</v>
      </c>
    </row>
    <row r="180" spans="1:21" s="296" customFormat="1" ht="12.75" hidden="1" customHeight="1">
      <c r="A180" s="127" t="s">
        <v>1580</v>
      </c>
      <c r="B180" s="138" t="s">
        <v>1452</v>
      </c>
      <c r="C180" s="139">
        <v>1998</v>
      </c>
      <c r="D180" s="259" t="s">
        <v>344</v>
      </c>
      <c r="E180" s="152">
        <v>1877</v>
      </c>
      <c r="F180" s="480">
        <v>998071</v>
      </c>
      <c r="G180" s="481"/>
      <c r="H180" s="112">
        <v>3865</v>
      </c>
      <c r="I180" s="99">
        <f t="shared" si="44"/>
        <v>3865</v>
      </c>
      <c r="J180" s="105">
        <f t="shared" si="50"/>
        <v>1</v>
      </c>
      <c r="K180" s="282">
        <v>3865</v>
      </c>
      <c r="L180" s="269">
        <v>0</v>
      </c>
      <c r="M180" s="282">
        <v>3865</v>
      </c>
      <c r="N180" s="269">
        <v>0</v>
      </c>
      <c r="O180" s="271">
        <f t="shared" si="45"/>
        <v>0</v>
      </c>
      <c r="P180" s="101">
        <f t="shared" si="46"/>
        <v>0</v>
      </c>
      <c r="Q180" s="101">
        <f t="shared" si="47"/>
        <v>0</v>
      </c>
      <c r="R180" s="101">
        <f t="shared" si="48"/>
        <v>3865</v>
      </c>
      <c r="S180" s="100">
        <f t="shared" si="51"/>
        <v>1</v>
      </c>
      <c r="T180" s="700">
        <f t="shared" si="49"/>
        <v>0</v>
      </c>
      <c r="U180" s="645" t="s">
        <v>340</v>
      </c>
    </row>
    <row r="181" spans="1:21" s="296" customFormat="1" ht="12.75" hidden="1" customHeight="1">
      <c r="A181" s="127" t="s">
        <v>1449</v>
      </c>
      <c r="B181" s="138" t="s">
        <v>26</v>
      </c>
      <c r="C181" s="139">
        <v>1998</v>
      </c>
      <c r="D181" s="259" t="s">
        <v>358</v>
      </c>
      <c r="E181" s="152">
        <v>1877</v>
      </c>
      <c r="F181" s="480">
        <v>998072</v>
      </c>
      <c r="G181" s="294"/>
      <c r="H181" s="112">
        <v>6688.85</v>
      </c>
      <c r="I181" s="99">
        <f t="shared" si="44"/>
        <v>6688.85</v>
      </c>
      <c r="J181" s="105">
        <f t="shared" si="50"/>
        <v>1</v>
      </c>
      <c r="K181" s="282">
        <v>6688.85</v>
      </c>
      <c r="L181" s="269">
        <v>0</v>
      </c>
      <c r="M181" s="282">
        <v>6688.85</v>
      </c>
      <c r="N181" s="269">
        <v>0</v>
      </c>
      <c r="O181" s="271">
        <f t="shared" si="45"/>
        <v>0</v>
      </c>
      <c r="P181" s="101">
        <f t="shared" si="46"/>
        <v>0</v>
      </c>
      <c r="Q181" s="101">
        <f t="shared" si="47"/>
        <v>0</v>
      </c>
      <c r="R181" s="101">
        <f t="shared" si="48"/>
        <v>6688.85</v>
      </c>
      <c r="S181" s="100">
        <f t="shared" si="51"/>
        <v>1</v>
      </c>
      <c r="T181" s="700">
        <f t="shared" si="49"/>
        <v>0</v>
      </c>
      <c r="U181" s="645" t="s">
        <v>340</v>
      </c>
    </row>
    <row r="182" spans="1:21" s="296" customFormat="1" ht="12.75" hidden="1" customHeight="1">
      <c r="A182" s="127" t="s">
        <v>1545</v>
      </c>
      <c r="B182" s="138" t="s">
        <v>1546</v>
      </c>
      <c r="C182" s="139">
        <v>1998</v>
      </c>
      <c r="D182" s="259" t="s">
        <v>177</v>
      </c>
      <c r="E182" s="152">
        <v>1878</v>
      </c>
      <c r="F182" s="480">
        <v>998001</v>
      </c>
      <c r="G182" s="481"/>
      <c r="H182" s="112">
        <v>78196.649999999994</v>
      </c>
      <c r="I182" s="99">
        <f t="shared" si="44"/>
        <v>78196.649999999994</v>
      </c>
      <c r="J182" s="105">
        <f t="shared" si="50"/>
        <v>1</v>
      </c>
      <c r="K182" s="282">
        <v>78196.649999999994</v>
      </c>
      <c r="L182" s="269">
        <v>0</v>
      </c>
      <c r="M182" s="282">
        <v>78196.649999999994</v>
      </c>
      <c r="N182" s="269">
        <v>0</v>
      </c>
      <c r="O182" s="271">
        <f t="shared" si="45"/>
        <v>0</v>
      </c>
      <c r="P182" s="101">
        <f t="shared" si="46"/>
        <v>0</v>
      </c>
      <c r="Q182" s="101">
        <f t="shared" si="47"/>
        <v>0</v>
      </c>
      <c r="R182" s="101">
        <f t="shared" si="48"/>
        <v>78196.649999999994</v>
      </c>
      <c r="S182" s="100">
        <f t="shared" si="51"/>
        <v>1</v>
      </c>
      <c r="T182" s="700">
        <f t="shared" si="49"/>
        <v>0</v>
      </c>
      <c r="U182" s="645" t="s">
        <v>340</v>
      </c>
    </row>
    <row r="183" spans="1:21" s="296" customFormat="1" ht="12.75" hidden="1" customHeight="1">
      <c r="A183" s="127" t="s">
        <v>95</v>
      </c>
      <c r="B183" s="138" t="s">
        <v>1489</v>
      </c>
      <c r="C183" s="139">
        <v>1998</v>
      </c>
      <c r="D183" s="259" t="s">
        <v>21</v>
      </c>
      <c r="E183" s="152">
        <v>1878</v>
      </c>
      <c r="F183" s="480">
        <v>998002</v>
      </c>
      <c r="G183" s="481"/>
      <c r="H183" s="435">
        <v>614017.82999999996</v>
      </c>
      <c r="I183" s="99">
        <f t="shared" si="44"/>
        <v>614017.82999999996</v>
      </c>
      <c r="J183" s="105">
        <f t="shared" si="50"/>
        <v>1</v>
      </c>
      <c r="K183" s="282">
        <v>614017.82999999996</v>
      </c>
      <c r="L183" s="269">
        <v>0</v>
      </c>
      <c r="M183" s="282">
        <v>614017.82999999996</v>
      </c>
      <c r="N183" s="269">
        <v>0</v>
      </c>
      <c r="O183" s="271">
        <f t="shared" si="45"/>
        <v>0</v>
      </c>
      <c r="P183" s="101">
        <f t="shared" si="46"/>
        <v>0</v>
      </c>
      <c r="Q183" s="101">
        <f t="shared" si="47"/>
        <v>0</v>
      </c>
      <c r="R183" s="101">
        <f t="shared" si="48"/>
        <v>614017.82999999996</v>
      </c>
      <c r="S183" s="100">
        <f t="shared" si="51"/>
        <v>1</v>
      </c>
      <c r="T183" s="700">
        <f t="shared" si="49"/>
        <v>0</v>
      </c>
      <c r="U183" s="645" t="s">
        <v>340</v>
      </c>
    </row>
    <row r="184" spans="1:21" s="296" customFormat="1" ht="12.75" hidden="1" customHeight="1">
      <c r="A184" s="127" t="s">
        <v>1580</v>
      </c>
      <c r="B184" s="138" t="s">
        <v>1482</v>
      </c>
      <c r="C184" s="139">
        <v>1998</v>
      </c>
      <c r="D184" s="259" t="s">
        <v>21</v>
      </c>
      <c r="E184" s="152">
        <v>1878</v>
      </c>
      <c r="F184" s="480">
        <v>998003</v>
      </c>
      <c r="G184" s="481"/>
      <c r="H184" s="112">
        <v>15320.55</v>
      </c>
      <c r="I184" s="99">
        <f t="shared" si="44"/>
        <v>15320.55</v>
      </c>
      <c r="J184" s="105">
        <f t="shared" si="50"/>
        <v>1</v>
      </c>
      <c r="K184" s="282">
        <v>15320.55</v>
      </c>
      <c r="L184" s="269">
        <v>0</v>
      </c>
      <c r="M184" s="282">
        <v>15320.55</v>
      </c>
      <c r="N184" s="269">
        <v>0</v>
      </c>
      <c r="O184" s="271">
        <f t="shared" si="45"/>
        <v>0</v>
      </c>
      <c r="P184" s="101">
        <f t="shared" si="46"/>
        <v>0</v>
      </c>
      <c r="Q184" s="101">
        <f t="shared" si="47"/>
        <v>0</v>
      </c>
      <c r="R184" s="101">
        <f t="shared" si="48"/>
        <v>15320.55</v>
      </c>
      <c r="S184" s="100">
        <f t="shared" si="51"/>
        <v>1</v>
      </c>
      <c r="T184" s="700">
        <f t="shared" si="49"/>
        <v>0</v>
      </c>
      <c r="U184" s="645" t="s">
        <v>340</v>
      </c>
    </row>
    <row r="185" spans="1:21" s="296" customFormat="1" ht="12.75" hidden="1" customHeight="1">
      <c r="A185" s="127" t="s">
        <v>1401</v>
      </c>
      <c r="B185" s="138" t="s">
        <v>1402</v>
      </c>
      <c r="C185" s="139">
        <v>1998</v>
      </c>
      <c r="D185" s="259" t="s">
        <v>155</v>
      </c>
      <c r="E185" s="152">
        <v>1878</v>
      </c>
      <c r="F185" s="480">
        <v>998004</v>
      </c>
      <c r="G185" s="481"/>
      <c r="H185" s="112">
        <v>56868.92</v>
      </c>
      <c r="I185" s="99">
        <f t="shared" si="44"/>
        <v>56868.92</v>
      </c>
      <c r="J185" s="105">
        <f t="shared" si="50"/>
        <v>1</v>
      </c>
      <c r="K185" s="282">
        <v>56868.92</v>
      </c>
      <c r="L185" s="269">
        <v>0</v>
      </c>
      <c r="M185" s="282">
        <v>56868.92</v>
      </c>
      <c r="N185" s="269">
        <v>0</v>
      </c>
      <c r="O185" s="271">
        <f t="shared" si="45"/>
        <v>0</v>
      </c>
      <c r="P185" s="101">
        <f t="shared" si="46"/>
        <v>0</v>
      </c>
      <c r="Q185" s="101">
        <f t="shared" si="47"/>
        <v>0</v>
      </c>
      <c r="R185" s="101">
        <f t="shared" si="48"/>
        <v>56868.92</v>
      </c>
      <c r="S185" s="100">
        <f t="shared" si="51"/>
        <v>1</v>
      </c>
      <c r="T185" s="700">
        <f t="shared" si="49"/>
        <v>0</v>
      </c>
      <c r="U185" s="645" t="s">
        <v>340</v>
      </c>
    </row>
    <row r="186" spans="1:21" s="296" customFormat="1" ht="12.75" hidden="1" customHeight="1">
      <c r="A186" s="127" t="s">
        <v>1401</v>
      </c>
      <c r="B186" s="138" t="s">
        <v>1402</v>
      </c>
      <c r="C186" s="139">
        <v>1998</v>
      </c>
      <c r="D186" s="259" t="s">
        <v>140</v>
      </c>
      <c r="E186" s="152">
        <v>1878</v>
      </c>
      <c r="F186" s="480">
        <v>998005</v>
      </c>
      <c r="G186" s="481"/>
      <c r="H186" s="112">
        <v>507319.33</v>
      </c>
      <c r="I186" s="99">
        <f t="shared" si="44"/>
        <v>507319.33</v>
      </c>
      <c r="J186" s="105">
        <f t="shared" si="50"/>
        <v>1</v>
      </c>
      <c r="K186" s="282">
        <v>507319.33</v>
      </c>
      <c r="L186" s="269">
        <v>0</v>
      </c>
      <c r="M186" s="282">
        <v>507319.33</v>
      </c>
      <c r="N186" s="269">
        <v>0</v>
      </c>
      <c r="O186" s="271">
        <f t="shared" si="45"/>
        <v>0</v>
      </c>
      <c r="P186" s="101">
        <f t="shared" si="46"/>
        <v>0</v>
      </c>
      <c r="Q186" s="101">
        <f t="shared" si="47"/>
        <v>0</v>
      </c>
      <c r="R186" s="101">
        <f t="shared" si="48"/>
        <v>507319.33</v>
      </c>
      <c r="S186" s="100">
        <f t="shared" si="51"/>
        <v>1</v>
      </c>
      <c r="T186" s="700">
        <f t="shared" si="49"/>
        <v>0</v>
      </c>
      <c r="U186" s="645" t="s">
        <v>340</v>
      </c>
    </row>
    <row r="187" spans="1:21" s="296" customFormat="1" ht="12.75" hidden="1" customHeight="1">
      <c r="A187" s="127" t="s">
        <v>169</v>
      </c>
      <c r="B187" s="138" t="s">
        <v>169</v>
      </c>
      <c r="C187" s="139">
        <v>1998</v>
      </c>
      <c r="D187" s="259" t="s">
        <v>170</v>
      </c>
      <c r="E187" s="152">
        <v>1878</v>
      </c>
      <c r="F187" s="480">
        <v>998006</v>
      </c>
      <c r="G187" s="481"/>
      <c r="H187" s="112">
        <v>38000.9</v>
      </c>
      <c r="I187" s="99">
        <f t="shared" si="44"/>
        <v>38000.9</v>
      </c>
      <c r="J187" s="105">
        <f t="shared" si="50"/>
        <v>1</v>
      </c>
      <c r="K187" s="282">
        <v>38000.9</v>
      </c>
      <c r="L187" s="269">
        <v>0</v>
      </c>
      <c r="M187" s="282">
        <v>38000.9</v>
      </c>
      <c r="N187" s="269">
        <v>0</v>
      </c>
      <c r="O187" s="271">
        <f t="shared" si="45"/>
        <v>0</v>
      </c>
      <c r="P187" s="101">
        <f t="shared" si="46"/>
        <v>0</v>
      </c>
      <c r="Q187" s="101">
        <f t="shared" si="47"/>
        <v>0</v>
      </c>
      <c r="R187" s="101">
        <f t="shared" si="48"/>
        <v>38000.9</v>
      </c>
      <c r="S187" s="100">
        <f t="shared" si="51"/>
        <v>1</v>
      </c>
      <c r="T187" s="700">
        <f t="shared" si="49"/>
        <v>0</v>
      </c>
      <c r="U187" s="645" t="s">
        <v>340</v>
      </c>
    </row>
    <row r="188" spans="1:21" s="296" customFormat="1" ht="12.75" hidden="1" customHeight="1">
      <c r="A188" s="127" t="s">
        <v>1437</v>
      </c>
      <c r="B188" s="138" t="s">
        <v>300</v>
      </c>
      <c r="C188" s="139">
        <v>1998</v>
      </c>
      <c r="D188" s="259" t="s">
        <v>365</v>
      </c>
      <c r="E188" s="152">
        <v>1878</v>
      </c>
      <c r="F188" s="480">
        <v>998007</v>
      </c>
      <c r="G188" s="481"/>
      <c r="H188" s="112">
        <v>19733.419999999998</v>
      </c>
      <c r="I188" s="99">
        <f t="shared" si="44"/>
        <v>19733.419999999998</v>
      </c>
      <c r="J188" s="105">
        <f t="shared" si="50"/>
        <v>1</v>
      </c>
      <c r="K188" s="282">
        <v>19733.419999999998</v>
      </c>
      <c r="L188" s="269">
        <v>0</v>
      </c>
      <c r="M188" s="282">
        <v>19733.419999999998</v>
      </c>
      <c r="N188" s="269">
        <v>0</v>
      </c>
      <c r="O188" s="271">
        <f t="shared" si="45"/>
        <v>0</v>
      </c>
      <c r="P188" s="101">
        <f t="shared" si="46"/>
        <v>0</v>
      </c>
      <c r="Q188" s="101">
        <f t="shared" si="47"/>
        <v>0</v>
      </c>
      <c r="R188" s="101">
        <f t="shared" si="48"/>
        <v>19733.419999999998</v>
      </c>
      <c r="S188" s="100">
        <f t="shared" si="51"/>
        <v>1</v>
      </c>
      <c r="T188" s="700">
        <f t="shared" si="49"/>
        <v>0</v>
      </c>
      <c r="U188" s="645" t="s">
        <v>340</v>
      </c>
    </row>
    <row r="189" spans="1:21" s="296" customFormat="1" ht="12.75" hidden="1" customHeight="1">
      <c r="A189" s="127" t="s">
        <v>111</v>
      </c>
      <c r="B189" s="138" t="s">
        <v>1464</v>
      </c>
      <c r="C189" s="139">
        <v>1998</v>
      </c>
      <c r="D189" s="259" t="s">
        <v>142</v>
      </c>
      <c r="E189" s="152">
        <v>1878</v>
      </c>
      <c r="F189" s="480">
        <v>998008</v>
      </c>
      <c r="G189" s="294"/>
      <c r="H189" s="112">
        <v>373500</v>
      </c>
      <c r="I189" s="99">
        <f t="shared" si="44"/>
        <v>373500</v>
      </c>
      <c r="J189" s="105">
        <f t="shared" si="50"/>
        <v>1</v>
      </c>
      <c r="K189" s="282">
        <v>373500</v>
      </c>
      <c r="L189" s="269">
        <v>0</v>
      </c>
      <c r="M189" s="282">
        <v>373500</v>
      </c>
      <c r="N189" s="269">
        <v>0</v>
      </c>
      <c r="O189" s="271">
        <f t="shared" si="45"/>
        <v>0</v>
      </c>
      <c r="P189" s="101">
        <f t="shared" si="46"/>
        <v>0</v>
      </c>
      <c r="Q189" s="101">
        <f t="shared" si="47"/>
        <v>0</v>
      </c>
      <c r="R189" s="101">
        <f t="shared" si="48"/>
        <v>373500</v>
      </c>
      <c r="S189" s="100">
        <f t="shared" si="51"/>
        <v>1</v>
      </c>
      <c r="T189" s="700">
        <f t="shared" si="49"/>
        <v>0</v>
      </c>
      <c r="U189" s="645" t="s">
        <v>340</v>
      </c>
    </row>
    <row r="190" spans="1:21" s="296" customFormat="1" ht="12.75" hidden="1" customHeight="1">
      <c r="A190" s="127" t="s">
        <v>1551</v>
      </c>
      <c r="B190" s="138" t="s">
        <v>149</v>
      </c>
      <c r="C190" s="139">
        <v>1998</v>
      </c>
      <c r="D190" s="259" t="s">
        <v>150</v>
      </c>
      <c r="E190" s="152">
        <v>1878</v>
      </c>
      <c r="F190" s="480">
        <v>998009</v>
      </c>
      <c r="G190" s="481"/>
      <c r="H190" s="112">
        <v>214300.2</v>
      </c>
      <c r="I190" s="99">
        <f t="shared" si="44"/>
        <v>214300.2</v>
      </c>
      <c r="J190" s="105">
        <f t="shared" si="50"/>
        <v>1</v>
      </c>
      <c r="K190" s="282">
        <v>214300.2</v>
      </c>
      <c r="L190" s="269">
        <v>0</v>
      </c>
      <c r="M190" s="282">
        <v>214300.2</v>
      </c>
      <c r="N190" s="269">
        <v>0</v>
      </c>
      <c r="O190" s="271">
        <f t="shared" si="45"/>
        <v>0</v>
      </c>
      <c r="P190" s="101">
        <f t="shared" si="46"/>
        <v>0</v>
      </c>
      <c r="Q190" s="101">
        <f t="shared" si="47"/>
        <v>0</v>
      </c>
      <c r="R190" s="101">
        <f t="shared" si="48"/>
        <v>214300.2</v>
      </c>
      <c r="S190" s="100">
        <f t="shared" si="51"/>
        <v>1</v>
      </c>
      <c r="T190" s="700">
        <f t="shared" si="49"/>
        <v>0</v>
      </c>
      <c r="U190" s="645" t="s">
        <v>340</v>
      </c>
    </row>
    <row r="191" spans="1:21" s="296" customFormat="1" ht="12.75" hidden="1" customHeight="1">
      <c r="A191" s="127" t="s">
        <v>134</v>
      </c>
      <c r="B191" s="138" t="s">
        <v>135</v>
      </c>
      <c r="C191" s="139">
        <v>1998</v>
      </c>
      <c r="D191" s="259" t="s">
        <v>136</v>
      </c>
      <c r="E191" s="152">
        <v>1878</v>
      </c>
      <c r="F191" s="480">
        <v>998010</v>
      </c>
      <c r="G191" s="481"/>
      <c r="H191" s="112">
        <v>523880.25</v>
      </c>
      <c r="I191" s="99">
        <f t="shared" si="44"/>
        <v>523880.25</v>
      </c>
      <c r="J191" s="105">
        <f t="shared" si="50"/>
        <v>1</v>
      </c>
      <c r="K191" s="282">
        <v>523880.25</v>
      </c>
      <c r="L191" s="269">
        <v>0</v>
      </c>
      <c r="M191" s="282">
        <v>523880.25</v>
      </c>
      <c r="N191" s="269">
        <v>0</v>
      </c>
      <c r="O191" s="271">
        <f t="shared" si="45"/>
        <v>0</v>
      </c>
      <c r="P191" s="101">
        <f t="shared" si="46"/>
        <v>0</v>
      </c>
      <c r="Q191" s="101">
        <f t="shared" si="47"/>
        <v>0</v>
      </c>
      <c r="R191" s="101">
        <f t="shared" si="48"/>
        <v>523880.25</v>
      </c>
      <c r="S191" s="100">
        <f t="shared" si="51"/>
        <v>1</v>
      </c>
      <c r="T191" s="700">
        <f t="shared" si="49"/>
        <v>0</v>
      </c>
      <c r="U191" s="645" t="s">
        <v>340</v>
      </c>
    </row>
    <row r="192" spans="1:21" s="296" customFormat="1" ht="12.75" hidden="1" customHeight="1">
      <c r="A192" s="127" t="s">
        <v>173</v>
      </c>
      <c r="B192" s="138" t="s">
        <v>174</v>
      </c>
      <c r="C192" s="139">
        <v>1998</v>
      </c>
      <c r="D192" s="259" t="s">
        <v>175</v>
      </c>
      <c r="E192" s="152">
        <v>1878</v>
      </c>
      <c r="F192" s="480">
        <v>998011</v>
      </c>
      <c r="G192" s="481"/>
      <c r="H192" s="112">
        <v>186616</v>
      </c>
      <c r="I192" s="99">
        <f t="shared" si="44"/>
        <v>186616</v>
      </c>
      <c r="J192" s="105">
        <f t="shared" si="50"/>
        <v>1</v>
      </c>
      <c r="K192" s="282">
        <v>186616</v>
      </c>
      <c r="L192" s="269">
        <v>0</v>
      </c>
      <c r="M192" s="282">
        <v>186616</v>
      </c>
      <c r="N192" s="269">
        <v>0</v>
      </c>
      <c r="O192" s="271">
        <f t="shared" si="45"/>
        <v>0</v>
      </c>
      <c r="P192" s="101">
        <f t="shared" si="46"/>
        <v>0</v>
      </c>
      <c r="Q192" s="101">
        <f t="shared" si="47"/>
        <v>0</v>
      </c>
      <c r="R192" s="101">
        <f t="shared" si="48"/>
        <v>186616</v>
      </c>
      <c r="S192" s="100">
        <f t="shared" si="51"/>
        <v>1</v>
      </c>
      <c r="T192" s="700">
        <f t="shared" si="49"/>
        <v>0</v>
      </c>
      <c r="U192" s="645" t="s">
        <v>340</v>
      </c>
    </row>
    <row r="193" spans="1:21" s="296" customFormat="1" ht="12.75" hidden="1" customHeight="1">
      <c r="A193" s="127" t="s">
        <v>143</v>
      </c>
      <c r="B193" s="138" t="s">
        <v>144</v>
      </c>
      <c r="C193" s="139">
        <v>1998</v>
      </c>
      <c r="D193" s="259" t="s">
        <v>158</v>
      </c>
      <c r="E193" s="152">
        <v>1878</v>
      </c>
      <c r="F193" s="480">
        <v>998012</v>
      </c>
      <c r="G193" s="294"/>
      <c r="H193" s="112">
        <v>284085.75</v>
      </c>
      <c r="I193" s="99">
        <f t="shared" si="44"/>
        <v>284085.75</v>
      </c>
      <c r="J193" s="105">
        <f t="shared" si="50"/>
        <v>1</v>
      </c>
      <c r="K193" s="282">
        <v>284085.75</v>
      </c>
      <c r="L193" s="269">
        <v>0</v>
      </c>
      <c r="M193" s="282">
        <v>284085.75</v>
      </c>
      <c r="N193" s="269">
        <v>0</v>
      </c>
      <c r="O193" s="271">
        <f t="shared" si="45"/>
        <v>0</v>
      </c>
      <c r="P193" s="101">
        <f t="shared" si="46"/>
        <v>0</v>
      </c>
      <c r="Q193" s="101">
        <f t="shared" si="47"/>
        <v>0</v>
      </c>
      <c r="R193" s="101">
        <f t="shared" si="48"/>
        <v>284085.75</v>
      </c>
      <c r="S193" s="100">
        <f t="shared" si="51"/>
        <v>1</v>
      </c>
      <c r="T193" s="700">
        <f t="shared" si="49"/>
        <v>0</v>
      </c>
      <c r="U193" s="645" t="s">
        <v>340</v>
      </c>
    </row>
    <row r="194" spans="1:21" s="296" customFormat="1" ht="12.75" hidden="1" customHeight="1">
      <c r="A194" s="127" t="s">
        <v>143</v>
      </c>
      <c r="B194" s="138" t="s">
        <v>144</v>
      </c>
      <c r="C194" s="139">
        <v>1998</v>
      </c>
      <c r="D194" s="259" t="s">
        <v>147</v>
      </c>
      <c r="E194" s="152">
        <v>1878</v>
      </c>
      <c r="F194" s="480">
        <v>998013</v>
      </c>
      <c r="G194" s="481"/>
      <c r="H194" s="112">
        <v>402500</v>
      </c>
      <c r="I194" s="99">
        <f t="shared" si="44"/>
        <v>402500</v>
      </c>
      <c r="J194" s="105">
        <f t="shared" si="50"/>
        <v>1</v>
      </c>
      <c r="K194" s="282">
        <v>402500</v>
      </c>
      <c r="L194" s="269">
        <v>0</v>
      </c>
      <c r="M194" s="282">
        <v>402500</v>
      </c>
      <c r="N194" s="269">
        <v>0</v>
      </c>
      <c r="O194" s="271">
        <f t="shared" si="45"/>
        <v>0</v>
      </c>
      <c r="P194" s="101">
        <f t="shared" si="46"/>
        <v>0</v>
      </c>
      <c r="Q194" s="101">
        <f t="shared" si="47"/>
        <v>0</v>
      </c>
      <c r="R194" s="101">
        <f t="shared" si="48"/>
        <v>402500</v>
      </c>
      <c r="S194" s="100">
        <f t="shared" si="51"/>
        <v>1</v>
      </c>
      <c r="T194" s="700">
        <f t="shared" si="49"/>
        <v>0</v>
      </c>
      <c r="U194" s="645" t="s">
        <v>340</v>
      </c>
    </row>
    <row r="195" spans="1:21" s="296" customFormat="1" ht="12.75" hidden="1" customHeight="1">
      <c r="A195" s="127" t="s">
        <v>143</v>
      </c>
      <c r="B195" s="138" t="s">
        <v>144</v>
      </c>
      <c r="C195" s="139">
        <v>1998</v>
      </c>
      <c r="D195" s="259" t="s">
        <v>156</v>
      </c>
      <c r="E195" s="152">
        <v>1878</v>
      </c>
      <c r="F195" s="480">
        <v>998014</v>
      </c>
      <c r="G195" s="481"/>
      <c r="H195" s="112">
        <v>101607.11</v>
      </c>
      <c r="I195" s="99">
        <f t="shared" si="44"/>
        <v>101607.11</v>
      </c>
      <c r="J195" s="105">
        <f t="shared" si="50"/>
        <v>1</v>
      </c>
      <c r="K195" s="282">
        <v>101607.11</v>
      </c>
      <c r="L195" s="269">
        <v>0</v>
      </c>
      <c r="M195" s="282">
        <v>101607.11</v>
      </c>
      <c r="N195" s="269">
        <v>0</v>
      </c>
      <c r="O195" s="271">
        <f t="shared" si="45"/>
        <v>0</v>
      </c>
      <c r="P195" s="101">
        <f t="shared" si="46"/>
        <v>0</v>
      </c>
      <c r="Q195" s="101">
        <f t="shared" si="47"/>
        <v>0</v>
      </c>
      <c r="R195" s="101">
        <f t="shared" si="48"/>
        <v>101607.11</v>
      </c>
      <c r="S195" s="100">
        <f t="shared" si="51"/>
        <v>1</v>
      </c>
      <c r="T195" s="700">
        <f t="shared" si="49"/>
        <v>0</v>
      </c>
      <c r="U195" s="645" t="s">
        <v>340</v>
      </c>
    </row>
    <row r="196" spans="1:21" s="296" customFormat="1" ht="12.75" hidden="1" customHeight="1">
      <c r="A196" s="127" t="s">
        <v>143</v>
      </c>
      <c r="B196" s="138" t="s">
        <v>144</v>
      </c>
      <c r="C196" s="139">
        <v>1998</v>
      </c>
      <c r="D196" s="259" t="s">
        <v>145</v>
      </c>
      <c r="E196" s="152">
        <v>1878</v>
      </c>
      <c r="F196" s="482">
        <v>998015</v>
      </c>
      <c r="G196" s="483"/>
      <c r="H196" s="116">
        <v>202041</v>
      </c>
      <c r="I196" s="99">
        <f t="shared" si="44"/>
        <v>202041</v>
      </c>
      <c r="J196" s="105">
        <f t="shared" si="50"/>
        <v>1</v>
      </c>
      <c r="K196" s="282">
        <v>202041</v>
      </c>
      <c r="L196" s="269">
        <v>0</v>
      </c>
      <c r="M196" s="282">
        <v>202041</v>
      </c>
      <c r="N196" s="269">
        <v>0</v>
      </c>
      <c r="O196" s="271">
        <f t="shared" si="45"/>
        <v>0</v>
      </c>
      <c r="P196" s="101">
        <f t="shared" si="46"/>
        <v>0</v>
      </c>
      <c r="Q196" s="101">
        <f t="shared" si="47"/>
        <v>0</v>
      </c>
      <c r="R196" s="101">
        <f t="shared" si="48"/>
        <v>202041</v>
      </c>
      <c r="S196" s="100">
        <f t="shared" si="51"/>
        <v>1</v>
      </c>
      <c r="T196" s="700">
        <f t="shared" si="49"/>
        <v>0</v>
      </c>
      <c r="U196" s="645" t="s">
        <v>340</v>
      </c>
    </row>
    <row r="197" spans="1:21" s="296" customFormat="1" ht="12.75" hidden="1" customHeight="1">
      <c r="A197" s="127" t="s">
        <v>143</v>
      </c>
      <c r="B197" s="138" t="s">
        <v>144</v>
      </c>
      <c r="C197" s="139">
        <v>1998</v>
      </c>
      <c r="D197" s="259" t="s">
        <v>154</v>
      </c>
      <c r="E197" s="152">
        <v>1878</v>
      </c>
      <c r="F197" s="480">
        <v>998016</v>
      </c>
      <c r="G197" s="481"/>
      <c r="H197" s="112">
        <v>10500</v>
      </c>
      <c r="I197" s="99">
        <f t="shared" si="44"/>
        <v>10500</v>
      </c>
      <c r="J197" s="105">
        <f t="shared" si="50"/>
        <v>1</v>
      </c>
      <c r="K197" s="282">
        <v>10500</v>
      </c>
      <c r="L197" s="269">
        <v>0</v>
      </c>
      <c r="M197" s="282">
        <v>10500</v>
      </c>
      <c r="N197" s="269">
        <v>0</v>
      </c>
      <c r="O197" s="271">
        <f t="shared" si="45"/>
        <v>0</v>
      </c>
      <c r="P197" s="101">
        <f t="shared" si="46"/>
        <v>0</v>
      </c>
      <c r="Q197" s="101">
        <f t="shared" si="47"/>
        <v>0</v>
      </c>
      <c r="R197" s="101">
        <f t="shared" si="48"/>
        <v>10500</v>
      </c>
      <c r="S197" s="100">
        <f t="shared" si="51"/>
        <v>1</v>
      </c>
      <c r="T197" s="700">
        <f t="shared" si="49"/>
        <v>0</v>
      </c>
      <c r="U197" s="645" t="s">
        <v>340</v>
      </c>
    </row>
    <row r="198" spans="1:21" s="296" customFormat="1" ht="12.75" hidden="1" customHeight="1">
      <c r="A198" s="127" t="s">
        <v>143</v>
      </c>
      <c r="B198" s="138" t="s">
        <v>144</v>
      </c>
      <c r="C198" s="139">
        <v>1998</v>
      </c>
      <c r="D198" s="259" t="s">
        <v>165</v>
      </c>
      <c r="E198" s="152">
        <v>1878</v>
      </c>
      <c r="F198" s="480">
        <v>998017</v>
      </c>
      <c r="G198" s="481"/>
      <c r="H198" s="112">
        <v>270913.55</v>
      </c>
      <c r="I198" s="99">
        <f t="shared" si="44"/>
        <v>270913.55</v>
      </c>
      <c r="J198" s="105">
        <f t="shared" si="50"/>
        <v>1</v>
      </c>
      <c r="K198" s="282">
        <v>270913.55</v>
      </c>
      <c r="L198" s="269">
        <v>0</v>
      </c>
      <c r="M198" s="282">
        <v>270913.55</v>
      </c>
      <c r="N198" s="269">
        <v>0</v>
      </c>
      <c r="O198" s="271">
        <f t="shared" si="45"/>
        <v>0</v>
      </c>
      <c r="P198" s="101">
        <f t="shared" si="46"/>
        <v>0</v>
      </c>
      <c r="Q198" s="101">
        <f t="shared" si="47"/>
        <v>0</v>
      </c>
      <c r="R198" s="101">
        <f t="shared" si="48"/>
        <v>270913.55</v>
      </c>
      <c r="S198" s="100">
        <f t="shared" si="51"/>
        <v>1</v>
      </c>
      <c r="T198" s="700">
        <f t="shared" si="49"/>
        <v>0</v>
      </c>
      <c r="U198" s="645" t="s">
        <v>340</v>
      </c>
    </row>
    <row r="199" spans="1:21" s="296" customFormat="1" ht="12.75" hidden="1" customHeight="1">
      <c r="A199" s="127" t="s">
        <v>166</v>
      </c>
      <c r="B199" s="138" t="s">
        <v>60</v>
      </c>
      <c r="C199" s="139">
        <v>1998</v>
      </c>
      <c r="D199" s="259" t="s">
        <v>167</v>
      </c>
      <c r="E199" s="152">
        <v>1878</v>
      </c>
      <c r="F199" s="480">
        <v>998018</v>
      </c>
      <c r="G199" s="481"/>
      <c r="H199" s="112">
        <v>285765</v>
      </c>
      <c r="I199" s="99">
        <f t="shared" si="44"/>
        <v>285765</v>
      </c>
      <c r="J199" s="105">
        <f t="shared" si="50"/>
        <v>1</v>
      </c>
      <c r="K199" s="282">
        <v>285765</v>
      </c>
      <c r="L199" s="269">
        <v>0</v>
      </c>
      <c r="M199" s="282">
        <v>285765</v>
      </c>
      <c r="N199" s="269">
        <v>0</v>
      </c>
      <c r="O199" s="271">
        <f t="shared" si="45"/>
        <v>0</v>
      </c>
      <c r="P199" s="101">
        <f t="shared" si="46"/>
        <v>0</v>
      </c>
      <c r="Q199" s="101">
        <f t="shared" si="47"/>
        <v>0</v>
      </c>
      <c r="R199" s="101">
        <f t="shared" si="48"/>
        <v>285765</v>
      </c>
      <c r="S199" s="100">
        <f t="shared" si="51"/>
        <v>1</v>
      </c>
      <c r="T199" s="700">
        <f t="shared" si="49"/>
        <v>0</v>
      </c>
      <c r="U199" s="645" t="s">
        <v>340</v>
      </c>
    </row>
    <row r="200" spans="1:21" s="296" customFormat="1" ht="12.75" hidden="1" customHeight="1">
      <c r="A200" s="127" t="s">
        <v>160</v>
      </c>
      <c r="B200" s="138" t="s">
        <v>161</v>
      </c>
      <c r="C200" s="139">
        <v>1998</v>
      </c>
      <c r="D200" s="259" t="s">
        <v>601</v>
      </c>
      <c r="E200" s="152">
        <v>1878</v>
      </c>
      <c r="F200" s="480">
        <v>998019</v>
      </c>
      <c r="G200" s="481"/>
      <c r="H200" s="112">
        <v>268214</v>
      </c>
      <c r="I200" s="99">
        <f t="shared" si="44"/>
        <v>268214</v>
      </c>
      <c r="J200" s="105">
        <f t="shared" si="50"/>
        <v>1</v>
      </c>
      <c r="K200" s="282">
        <v>268214</v>
      </c>
      <c r="L200" s="269">
        <v>0</v>
      </c>
      <c r="M200" s="282">
        <v>268214</v>
      </c>
      <c r="N200" s="269">
        <v>0</v>
      </c>
      <c r="O200" s="271">
        <f t="shared" si="45"/>
        <v>0</v>
      </c>
      <c r="P200" s="101">
        <f t="shared" si="46"/>
        <v>0</v>
      </c>
      <c r="Q200" s="101">
        <f t="shared" si="47"/>
        <v>0</v>
      </c>
      <c r="R200" s="101">
        <f t="shared" si="48"/>
        <v>268214</v>
      </c>
      <c r="S200" s="100">
        <f t="shared" si="51"/>
        <v>1</v>
      </c>
      <c r="T200" s="700">
        <f t="shared" si="49"/>
        <v>0</v>
      </c>
      <c r="U200" s="645" t="s">
        <v>340</v>
      </c>
    </row>
    <row r="201" spans="1:21" s="296" customFormat="1" ht="12.75" hidden="1" customHeight="1">
      <c r="A201" s="127" t="s">
        <v>1432</v>
      </c>
      <c r="B201" s="138" t="s">
        <v>1432</v>
      </c>
      <c r="C201" s="139">
        <v>1998</v>
      </c>
      <c r="D201" s="259" t="s">
        <v>518</v>
      </c>
      <c r="E201" s="152">
        <v>1878</v>
      </c>
      <c r="F201" s="480">
        <v>998020</v>
      </c>
      <c r="G201" s="481"/>
      <c r="H201" s="112">
        <v>24409</v>
      </c>
      <c r="I201" s="99">
        <f t="shared" si="44"/>
        <v>24409</v>
      </c>
      <c r="J201" s="105">
        <f t="shared" si="50"/>
        <v>1</v>
      </c>
      <c r="K201" s="282">
        <v>24409</v>
      </c>
      <c r="L201" s="269">
        <v>0</v>
      </c>
      <c r="M201" s="282">
        <v>24409</v>
      </c>
      <c r="N201" s="269">
        <v>0</v>
      </c>
      <c r="O201" s="271">
        <f t="shared" si="45"/>
        <v>0</v>
      </c>
      <c r="P201" s="101">
        <f t="shared" si="46"/>
        <v>0</v>
      </c>
      <c r="Q201" s="101">
        <f t="shared" si="47"/>
        <v>0</v>
      </c>
      <c r="R201" s="101">
        <f t="shared" si="48"/>
        <v>24409</v>
      </c>
      <c r="S201" s="100">
        <f t="shared" si="51"/>
        <v>1</v>
      </c>
      <c r="T201" s="700">
        <f t="shared" si="49"/>
        <v>0</v>
      </c>
      <c r="U201" s="645" t="s">
        <v>340</v>
      </c>
    </row>
    <row r="202" spans="1:21" s="296" customFormat="1" ht="12.75" hidden="1" customHeight="1">
      <c r="A202" s="127" t="s">
        <v>553</v>
      </c>
      <c r="B202" s="138" t="s">
        <v>369</v>
      </c>
      <c r="C202" s="139">
        <v>1998</v>
      </c>
      <c r="D202" s="259" t="s">
        <v>519</v>
      </c>
      <c r="E202" s="152">
        <v>1878</v>
      </c>
      <c r="F202" s="480">
        <v>998021</v>
      </c>
      <c r="G202" s="481"/>
      <c r="H202" s="112">
        <v>14967.03</v>
      </c>
      <c r="I202" s="99">
        <f t="shared" si="44"/>
        <v>14967.03</v>
      </c>
      <c r="J202" s="105">
        <f t="shared" si="50"/>
        <v>1</v>
      </c>
      <c r="K202" s="282">
        <v>14967.03</v>
      </c>
      <c r="L202" s="269">
        <v>0</v>
      </c>
      <c r="M202" s="282">
        <v>14967.03</v>
      </c>
      <c r="N202" s="269">
        <v>0</v>
      </c>
      <c r="O202" s="271">
        <f t="shared" si="45"/>
        <v>0</v>
      </c>
      <c r="P202" s="101">
        <f t="shared" si="46"/>
        <v>0</v>
      </c>
      <c r="Q202" s="101">
        <f t="shared" si="47"/>
        <v>0</v>
      </c>
      <c r="R202" s="101">
        <f t="shared" si="48"/>
        <v>14967.03</v>
      </c>
      <c r="S202" s="100">
        <f t="shared" si="51"/>
        <v>1</v>
      </c>
      <c r="T202" s="700">
        <f t="shared" si="49"/>
        <v>0</v>
      </c>
      <c r="U202" s="645" t="s">
        <v>340</v>
      </c>
    </row>
    <row r="203" spans="1:21" s="296" customFormat="1" ht="12.75" hidden="1" customHeight="1">
      <c r="A203" s="127" t="s">
        <v>1432</v>
      </c>
      <c r="B203" s="138" t="s">
        <v>1432</v>
      </c>
      <c r="C203" s="139">
        <v>1998</v>
      </c>
      <c r="D203" s="259" t="s">
        <v>176</v>
      </c>
      <c r="E203" s="152">
        <v>1878</v>
      </c>
      <c r="F203" s="480">
        <v>998022</v>
      </c>
      <c r="G203" s="481"/>
      <c r="H203" s="112">
        <v>1374.4</v>
      </c>
      <c r="I203" s="99">
        <f t="shared" si="44"/>
        <v>1374.4</v>
      </c>
      <c r="J203" s="105">
        <f t="shared" si="50"/>
        <v>1</v>
      </c>
      <c r="K203" s="282">
        <v>1374.4</v>
      </c>
      <c r="L203" s="269">
        <v>0</v>
      </c>
      <c r="M203" s="282">
        <v>1374.4</v>
      </c>
      <c r="N203" s="269">
        <v>0</v>
      </c>
      <c r="O203" s="271">
        <f t="shared" si="45"/>
        <v>0</v>
      </c>
      <c r="P203" s="101">
        <f t="shared" si="46"/>
        <v>0</v>
      </c>
      <c r="Q203" s="101">
        <f t="shared" si="47"/>
        <v>0</v>
      </c>
      <c r="R203" s="101">
        <f t="shared" si="48"/>
        <v>1374.4</v>
      </c>
      <c r="S203" s="100">
        <f t="shared" si="51"/>
        <v>1</v>
      </c>
      <c r="T203" s="700">
        <f t="shared" si="49"/>
        <v>0</v>
      </c>
      <c r="U203" s="645" t="s">
        <v>340</v>
      </c>
    </row>
    <row r="204" spans="1:21" s="296" customFormat="1" ht="12.75" hidden="1" customHeight="1">
      <c r="A204" s="127" t="s">
        <v>1432</v>
      </c>
      <c r="B204" s="138" t="s">
        <v>1432</v>
      </c>
      <c r="C204" s="139">
        <v>1998</v>
      </c>
      <c r="D204" s="259" t="s">
        <v>164</v>
      </c>
      <c r="E204" s="152">
        <v>1878</v>
      </c>
      <c r="F204" s="480">
        <v>998023</v>
      </c>
      <c r="G204" s="481"/>
      <c r="H204" s="112">
        <v>87128.28</v>
      </c>
      <c r="I204" s="99">
        <f t="shared" si="44"/>
        <v>87128.28</v>
      </c>
      <c r="J204" s="105">
        <f t="shared" si="50"/>
        <v>1</v>
      </c>
      <c r="K204" s="282">
        <v>87128.28</v>
      </c>
      <c r="L204" s="269">
        <v>0</v>
      </c>
      <c r="M204" s="282">
        <v>87128.28</v>
      </c>
      <c r="N204" s="269">
        <v>0</v>
      </c>
      <c r="O204" s="271">
        <f t="shared" si="45"/>
        <v>0</v>
      </c>
      <c r="P204" s="101">
        <f t="shared" si="46"/>
        <v>0</v>
      </c>
      <c r="Q204" s="101">
        <f t="shared" si="47"/>
        <v>0</v>
      </c>
      <c r="R204" s="101">
        <f t="shared" si="48"/>
        <v>87128.28</v>
      </c>
      <c r="S204" s="100">
        <f t="shared" si="51"/>
        <v>1</v>
      </c>
      <c r="T204" s="700">
        <f t="shared" si="49"/>
        <v>0</v>
      </c>
      <c r="U204" s="645" t="s">
        <v>340</v>
      </c>
    </row>
    <row r="205" spans="1:21" s="296" customFormat="1" ht="12.75" hidden="1" customHeight="1">
      <c r="A205" s="127" t="s">
        <v>1432</v>
      </c>
      <c r="B205" s="138" t="s">
        <v>1432</v>
      </c>
      <c r="C205" s="139">
        <v>1998</v>
      </c>
      <c r="D205" s="259" t="s">
        <v>181</v>
      </c>
      <c r="E205" s="152">
        <v>1878</v>
      </c>
      <c r="F205" s="480">
        <v>998024</v>
      </c>
      <c r="G205" s="481"/>
      <c r="H205" s="112">
        <v>17146</v>
      </c>
      <c r="I205" s="99">
        <f t="shared" si="44"/>
        <v>17146</v>
      </c>
      <c r="J205" s="105">
        <f t="shared" si="50"/>
        <v>1</v>
      </c>
      <c r="K205" s="282">
        <v>17146</v>
      </c>
      <c r="L205" s="269">
        <v>0</v>
      </c>
      <c r="M205" s="282">
        <v>17146</v>
      </c>
      <c r="N205" s="269">
        <v>0</v>
      </c>
      <c r="O205" s="271">
        <f t="shared" si="45"/>
        <v>0</v>
      </c>
      <c r="P205" s="101">
        <f t="shared" si="46"/>
        <v>0</v>
      </c>
      <c r="Q205" s="101">
        <f t="shared" si="47"/>
        <v>0</v>
      </c>
      <c r="R205" s="101">
        <f t="shared" si="48"/>
        <v>17146</v>
      </c>
      <c r="S205" s="100">
        <f t="shared" si="51"/>
        <v>1</v>
      </c>
      <c r="T205" s="700">
        <f t="shared" si="49"/>
        <v>0</v>
      </c>
      <c r="U205" s="645" t="s">
        <v>340</v>
      </c>
    </row>
    <row r="206" spans="1:21" s="296" customFormat="1" ht="12.75" hidden="1" customHeight="1">
      <c r="A206" s="127" t="s">
        <v>1432</v>
      </c>
      <c r="B206" s="138" t="s">
        <v>1432</v>
      </c>
      <c r="C206" s="139">
        <v>1998</v>
      </c>
      <c r="D206" s="259" t="s">
        <v>522</v>
      </c>
      <c r="E206" s="152">
        <v>1878</v>
      </c>
      <c r="F206" s="480">
        <v>998025</v>
      </c>
      <c r="G206" s="481"/>
      <c r="H206" s="116">
        <v>129227.72</v>
      </c>
      <c r="I206" s="99">
        <f t="shared" si="44"/>
        <v>129227.72</v>
      </c>
      <c r="J206" s="105">
        <f t="shared" si="50"/>
        <v>1</v>
      </c>
      <c r="K206" s="282">
        <v>129227.72</v>
      </c>
      <c r="L206" s="269">
        <v>0</v>
      </c>
      <c r="M206" s="282">
        <v>129227.72</v>
      </c>
      <c r="N206" s="269">
        <v>0</v>
      </c>
      <c r="O206" s="271">
        <f t="shared" si="45"/>
        <v>0</v>
      </c>
      <c r="P206" s="101">
        <f t="shared" si="46"/>
        <v>0</v>
      </c>
      <c r="Q206" s="101">
        <f t="shared" si="47"/>
        <v>0</v>
      </c>
      <c r="R206" s="101">
        <f t="shared" si="48"/>
        <v>129227.72</v>
      </c>
      <c r="S206" s="100">
        <f t="shared" si="51"/>
        <v>1</v>
      </c>
      <c r="T206" s="700">
        <f t="shared" si="49"/>
        <v>0</v>
      </c>
      <c r="U206" s="645" t="s">
        <v>340</v>
      </c>
    </row>
    <row r="207" spans="1:21" s="296" customFormat="1" ht="12.75" hidden="1" customHeight="1">
      <c r="A207" s="127" t="s">
        <v>1432</v>
      </c>
      <c r="B207" s="138" t="s">
        <v>1432</v>
      </c>
      <c r="C207" s="139">
        <v>1998</v>
      </c>
      <c r="D207" s="259" t="s">
        <v>523</v>
      </c>
      <c r="E207" s="152">
        <v>1878</v>
      </c>
      <c r="F207" s="480">
        <v>998026</v>
      </c>
      <c r="G207" s="481"/>
      <c r="H207" s="112">
        <v>278145</v>
      </c>
      <c r="I207" s="99">
        <f t="shared" si="44"/>
        <v>278145</v>
      </c>
      <c r="J207" s="105">
        <f t="shared" si="50"/>
        <v>1</v>
      </c>
      <c r="K207" s="282">
        <v>278145</v>
      </c>
      <c r="L207" s="269">
        <v>0</v>
      </c>
      <c r="M207" s="282">
        <v>278145</v>
      </c>
      <c r="N207" s="269">
        <v>0</v>
      </c>
      <c r="O207" s="271">
        <f t="shared" si="45"/>
        <v>0</v>
      </c>
      <c r="P207" s="101">
        <f t="shared" si="46"/>
        <v>0</v>
      </c>
      <c r="Q207" s="101">
        <f t="shared" si="47"/>
        <v>0</v>
      </c>
      <c r="R207" s="101">
        <f t="shared" si="48"/>
        <v>278145</v>
      </c>
      <c r="S207" s="100">
        <f t="shared" si="51"/>
        <v>1</v>
      </c>
      <c r="T207" s="700">
        <f t="shared" si="49"/>
        <v>0</v>
      </c>
      <c r="U207" s="645" t="s">
        <v>340</v>
      </c>
    </row>
    <row r="208" spans="1:21" s="296" customFormat="1" ht="12.75" hidden="1" customHeight="1">
      <c r="A208" s="358" t="s">
        <v>1421</v>
      </c>
      <c r="B208" s="138" t="s">
        <v>162</v>
      </c>
      <c r="C208" s="139">
        <v>1998</v>
      </c>
      <c r="D208" s="259" t="s">
        <v>178</v>
      </c>
      <c r="E208" s="152">
        <v>1878</v>
      </c>
      <c r="F208" s="480">
        <v>998027</v>
      </c>
      <c r="G208" s="481"/>
      <c r="H208" s="112">
        <v>655851.18000000005</v>
      </c>
      <c r="I208" s="99">
        <f t="shared" si="44"/>
        <v>655851.18000000005</v>
      </c>
      <c r="J208" s="105">
        <f t="shared" si="50"/>
        <v>1</v>
      </c>
      <c r="K208" s="282">
        <v>655851.18000000005</v>
      </c>
      <c r="L208" s="269">
        <v>0</v>
      </c>
      <c r="M208" s="282">
        <v>655851.18000000005</v>
      </c>
      <c r="N208" s="269">
        <v>0</v>
      </c>
      <c r="O208" s="271">
        <f t="shared" si="45"/>
        <v>0</v>
      </c>
      <c r="P208" s="101">
        <f t="shared" si="46"/>
        <v>0</v>
      </c>
      <c r="Q208" s="101">
        <f t="shared" si="47"/>
        <v>0</v>
      </c>
      <c r="R208" s="101">
        <f t="shared" si="48"/>
        <v>655851.18000000005</v>
      </c>
      <c r="S208" s="261">
        <f t="shared" si="51"/>
        <v>1</v>
      </c>
      <c r="T208" s="700">
        <f t="shared" si="49"/>
        <v>0</v>
      </c>
      <c r="U208" s="645" t="s">
        <v>340</v>
      </c>
    </row>
    <row r="209" spans="1:21" s="296" customFormat="1" ht="12.75" hidden="1" customHeight="1">
      <c r="A209" s="127" t="s">
        <v>1415</v>
      </c>
      <c r="B209" s="138" t="s">
        <v>1586</v>
      </c>
      <c r="C209" s="139">
        <v>1998</v>
      </c>
      <c r="D209" s="259" t="s">
        <v>137</v>
      </c>
      <c r="E209" s="152">
        <v>1878</v>
      </c>
      <c r="F209" s="480">
        <v>998028</v>
      </c>
      <c r="G209" s="481"/>
      <c r="H209" s="112">
        <v>440078</v>
      </c>
      <c r="I209" s="99">
        <f t="shared" si="44"/>
        <v>440078</v>
      </c>
      <c r="J209" s="105">
        <f t="shared" si="50"/>
        <v>1</v>
      </c>
      <c r="K209" s="282">
        <v>440078</v>
      </c>
      <c r="L209" s="269">
        <v>0</v>
      </c>
      <c r="M209" s="282">
        <v>440078</v>
      </c>
      <c r="N209" s="269">
        <v>0</v>
      </c>
      <c r="O209" s="271">
        <f t="shared" si="45"/>
        <v>0</v>
      </c>
      <c r="P209" s="101">
        <f t="shared" ref="P209:P227" si="52">N209-L209</f>
        <v>0</v>
      </c>
      <c r="Q209" s="101">
        <f t="shared" ref="Q209:Q236" si="53">R209-I209</f>
        <v>0</v>
      </c>
      <c r="R209" s="101">
        <f t="shared" ref="R209:R237" si="54">(H209-T209)</f>
        <v>440078</v>
      </c>
      <c r="S209" s="100">
        <f t="shared" si="51"/>
        <v>1</v>
      </c>
      <c r="T209" s="700">
        <f t="shared" si="49"/>
        <v>0</v>
      </c>
      <c r="U209" s="645" t="s">
        <v>340</v>
      </c>
    </row>
    <row r="210" spans="1:21" s="296" customFormat="1" ht="12.75" hidden="1" customHeight="1">
      <c r="A210" s="127" t="s">
        <v>1415</v>
      </c>
      <c r="B210" s="138" t="s">
        <v>1586</v>
      </c>
      <c r="C210" s="139">
        <v>1998</v>
      </c>
      <c r="D210" s="259" t="s">
        <v>146</v>
      </c>
      <c r="E210" s="152">
        <v>1878</v>
      </c>
      <c r="F210" s="480">
        <v>998029</v>
      </c>
      <c r="G210" s="481"/>
      <c r="H210" s="112">
        <v>454199.78</v>
      </c>
      <c r="I210" s="99">
        <f t="shared" si="44"/>
        <v>454199.78</v>
      </c>
      <c r="J210" s="105">
        <f t="shared" ref="J210:J228" si="55">I210/H210</f>
        <v>1</v>
      </c>
      <c r="K210" s="282">
        <v>454199.78</v>
      </c>
      <c r="L210" s="269">
        <v>0</v>
      </c>
      <c r="M210" s="282">
        <v>454199.78</v>
      </c>
      <c r="N210" s="269">
        <v>0</v>
      </c>
      <c r="O210" s="271">
        <f t="shared" si="45"/>
        <v>0</v>
      </c>
      <c r="P210" s="101">
        <f t="shared" si="52"/>
        <v>0</v>
      </c>
      <c r="Q210" s="101">
        <f t="shared" si="53"/>
        <v>0</v>
      </c>
      <c r="R210" s="101">
        <f t="shared" si="54"/>
        <v>454199.78</v>
      </c>
      <c r="S210" s="100">
        <f t="shared" ref="S210:S238" si="56">+R210/H210</f>
        <v>1</v>
      </c>
      <c r="T210" s="700">
        <f t="shared" si="49"/>
        <v>0</v>
      </c>
      <c r="U210" s="645" t="s">
        <v>340</v>
      </c>
    </row>
    <row r="211" spans="1:21" s="296" customFormat="1" ht="12.75" hidden="1" customHeight="1">
      <c r="A211" s="127" t="s">
        <v>1415</v>
      </c>
      <c r="B211" s="138" t="s">
        <v>1586</v>
      </c>
      <c r="C211" s="139">
        <v>1998</v>
      </c>
      <c r="D211" s="259" t="s">
        <v>133</v>
      </c>
      <c r="E211" s="152">
        <v>1878</v>
      </c>
      <c r="F211" s="480">
        <v>998030</v>
      </c>
      <c r="G211" s="481"/>
      <c r="H211" s="112">
        <v>512598.34</v>
      </c>
      <c r="I211" s="99">
        <f t="shared" si="44"/>
        <v>512598.34</v>
      </c>
      <c r="J211" s="105">
        <f t="shared" si="55"/>
        <v>1</v>
      </c>
      <c r="K211" s="282">
        <v>512598.34</v>
      </c>
      <c r="L211" s="269">
        <v>0</v>
      </c>
      <c r="M211" s="282">
        <v>512598.34</v>
      </c>
      <c r="N211" s="269">
        <v>0</v>
      </c>
      <c r="O211" s="271">
        <f t="shared" si="45"/>
        <v>0</v>
      </c>
      <c r="P211" s="101">
        <f t="shared" si="52"/>
        <v>0</v>
      </c>
      <c r="Q211" s="101">
        <f t="shared" si="53"/>
        <v>0</v>
      </c>
      <c r="R211" s="101">
        <f t="shared" si="54"/>
        <v>512598.34</v>
      </c>
      <c r="S211" s="100">
        <f t="shared" si="56"/>
        <v>1</v>
      </c>
      <c r="T211" s="700">
        <f t="shared" si="49"/>
        <v>0</v>
      </c>
      <c r="U211" s="645" t="s">
        <v>340</v>
      </c>
    </row>
    <row r="212" spans="1:21" s="296" customFormat="1" ht="12.75" hidden="1" customHeight="1">
      <c r="A212" s="127" t="s">
        <v>1437</v>
      </c>
      <c r="B212" s="138" t="s">
        <v>1433</v>
      </c>
      <c r="C212" s="139">
        <v>1998</v>
      </c>
      <c r="D212" s="259" t="s">
        <v>168</v>
      </c>
      <c r="E212" s="152">
        <v>1878</v>
      </c>
      <c r="F212" s="480">
        <v>998031</v>
      </c>
      <c r="G212" s="481"/>
      <c r="H212" s="112">
        <v>87818.52</v>
      </c>
      <c r="I212" s="99">
        <f t="shared" si="44"/>
        <v>87818.52</v>
      </c>
      <c r="J212" s="105">
        <f t="shared" si="55"/>
        <v>1</v>
      </c>
      <c r="K212" s="282">
        <v>87818.52</v>
      </c>
      <c r="L212" s="269">
        <v>0</v>
      </c>
      <c r="M212" s="282">
        <v>87818.52</v>
      </c>
      <c r="N212" s="269">
        <v>0</v>
      </c>
      <c r="O212" s="271">
        <f t="shared" si="45"/>
        <v>0</v>
      </c>
      <c r="P212" s="101">
        <f t="shared" si="52"/>
        <v>0</v>
      </c>
      <c r="Q212" s="101">
        <f t="shared" si="53"/>
        <v>0</v>
      </c>
      <c r="R212" s="101">
        <f t="shared" si="54"/>
        <v>87818.52</v>
      </c>
      <c r="S212" s="100">
        <f t="shared" si="56"/>
        <v>1</v>
      </c>
      <c r="T212" s="700">
        <f t="shared" si="49"/>
        <v>0</v>
      </c>
      <c r="U212" s="645" t="s">
        <v>340</v>
      </c>
    </row>
    <row r="213" spans="1:21" s="296" customFormat="1" ht="12.75" hidden="1" customHeight="1">
      <c r="A213" s="127" t="s">
        <v>1437</v>
      </c>
      <c r="B213" s="138" t="s">
        <v>171</v>
      </c>
      <c r="C213" s="139">
        <v>1998</v>
      </c>
      <c r="D213" s="259" t="s">
        <v>172</v>
      </c>
      <c r="E213" s="152">
        <v>1878</v>
      </c>
      <c r="F213" s="480">
        <v>998032</v>
      </c>
      <c r="G213" s="481"/>
      <c r="H213" s="112">
        <v>142883</v>
      </c>
      <c r="I213" s="99">
        <f t="shared" si="44"/>
        <v>142883</v>
      </c>
      <c r="J213" s="105">
        <f t="shared" si="55"/>
        <v>1</v>
      </c>
      <c r="K213" s="282">
        <v>142883</v>
      </c>
      <c r="L213" s="269">
        <v>0</v>
      </c>
      <c r="M213" s="282">
        <v>142883</v>
      </c>
      <c r="N213" s="269">
        <v>0</v>
      </c>
      <c r="O213" s="271">
        <f t="shared" si="45"/>
        <v>0</v>
      </c>
      <c r="P213" s="101">
        <f t="shared" si="52"/>
        <v>0</v>
      </c>
      <c r="Q213" s="101">
        <f t="shared" si="53"/>
        <v>0</v>
      </c>
      <c r="R213" s="101">
        <f t="shared" si="54"/>
        <v>142883</v>
      </c>
      <c r="S213" s="100">
        <f t="shared" si="56"/>
        <v>1</v>
      </c>
      <c r="T213" s="700">
        <f t="shared" si="49"/>
        <v>0</v>
      </c>
      <c r="U213" s="645" t="s">
        <v>340</v>
      </c>
    </row>
    <row r="214" spans="1:21" s="296" customFormat="1" ht="12.75" hidden="1" customHeight="1">
      <c r="A214" s="127" t="s">
        <v>1560</v>
      </c>
      <c r="B214" s="138" t="s">
        <v>1539</v>
      </c>
      <c r="C214" s="139">
        <v>1998</v>
      </c>
      <c r="D214" s="259" t="s">
        <v>21</v>
      </c>
      <c r="E214" s="152">
        <v>1878</v>
      </c>
      <c r="F214" s="480">
        <v>998033</v>
      </c>
      <c r="G214" s="481"/>
      <c r="H214" s="112">
        <v>74997</v>
      </c>
      <c r="I214" s="99">
        <f t="shared" si="44"/>
        <v>74997</v>
      </c>
      <c r="J214" s="105">
        <f t="shared" si="55"/>
        <v>1</v>
      </c>
      <c r="K214" s="282">
        <v>74997</v>
      </c>
      <c r="L214" s="269">
        <v>0</v>
      </c>
      <c r="M214" s="282">
        <v>74997</v>
      </c>
      <c r="N214" s="269">
        <v>0</v>
      </c>
      <c r="O214" s="271">
        <f t="shared" si="45"/>
        <v>0</v>
      </c>
      <c r="P214" s="101">
        <f t="shared" si="52"/>
        <v>0</v>
      </c>
      <c r="Q214" s="101">
        <f t="shared" si="53"/>
        <v>0</v>
      </c>
      <c r="R214" s="101">
        <f t="shared" si="54"/>
        <v>74997</v>
      </c>
      <c r="S214" s="100">
        <f t="shared" si="56"/>
        <v>1</v>
      </c>
      <c r="T214" s="700">
        <f t="shared" si="49"/>
        <v>0</v>
      </c>
      <c r="U214" s="645" t="s">
        <v>340</v>
      </c>
    </row>
    <row r="215" spans="1:21" s="296" customFormat="1" ht="12.75" hidden="1" customHeight="1">
      <c r="A215" s="127" t="s">
        <v>1512</v>
      </c>
      <c r="B215" s="138" t="s">
        <v>49</v>
      </c>
      <c r="C215" s="139">
        <v>1998</v>
      </c>
      <c r="D215" s="259" t="s">
        <v>153</v>
      </c>
      <c r="E215" s="152">
        <v>1878</v>
      </c>
      <c r="F215" s="480">
        <v>998034</v>
      </c>
      <c r="G215" s="481"/>
      <c r="H215" s="112">
        <v>476275</v>
      </c>
      <c r="I215" s="99">
        <f t="shared" si="44"/>
        <v>476275</v>
      </c>
      <c r="J215" s="105">
        <f t="shared" si="55"/>
        <v>1</v>
      </c>
      <c r="K215" s="282">
        <v>476275</v>
      </c>
      <c r="L215" s="269">
        <v>0</v>
      </c>
      <c r="M215" s="282">
        <v>476275</v>
      </c>
      <c r="N215" s="269">
        <v>0</v>
      </c>
      <c r="O215" s="271">
        <f t="shared" si="45"/>
        <v>0</v>
      </c>
      <c r="P215" s="101">
        <f t="shared" si="52"/>
        <v>0</v>
      </c>
      <c r="Q215" s="101">
        <f t="shared" si="53"/>
        <v>0</v>
      </c>
      <c r="R215" s="101">
        <f t="shared" si="54"/>
        <v>476275</v>
      </c>
      <c r="S215" s="100">
        <f t="shared" si="56"/>
        <v>1</v>
      </c>
      <c r="T215" s="700">
        <f t="shared" si="49"/>
        <v>0</v>
      </c>
      <c r="U215" s="645" t="s">
        <v>340</v>
      </c>
    </row>
    <row r="216" spans="1:21" s="296" customFormat="1" ht="12.75" hidden="1" customHeight="1">
      <c r="A216" s="127" t="s">
        <v>1418</v>
      </c>
      <c r="B216" s="138" t="s">
        <v>1419</v>
      </c>
      <c r="C216" s="139">
        <v>1998</v>
      </c>
      <c r="D216" s="259" t="s">
        <v>180</v>
      </c>
      <c r="E216" s="152">
        <v>1878</v>
      </c>
      <c r="F216" s="482">
        <v>998035</v>
      </c>
      <c r="G216" s="483"/>
      <c r="H216" s="112">
        <v>120155</v>
      </c>
      <c r="I216" s="99">
        <f t="shared" si="44"/>
        <v>120155</v>
      </c>
      <c r="J216" s="105">
        <f t="shared" si="55"/>
        <v>1</v>
      </c>
      <c r="K216" s="282">
        <v>120155</v>
      </c>
      <c r="L216" s="269">
        <v>0</v>
      </c>
      <c r="M216" s="282">
        <v>120155</v>
      </c>
      <c r="N216" s="269">
        <v>0</v>
      </c>
      <c r="O216" s="271">
        <f t="shared" si="45"/>
        <v>0</v>
      </c>
      <c r="P216" s="101">
        <f t="shared" si="52"/>
        <v>0</v>
      </c>
      <c r="Q216" s="101">
        <f t="shared" si="53"/>
        <v>0</v>
      </c>
      <c r="R216" s="101">
        <f t="shared" si="54"/>
        <v>120155</v>
      </c>
      <c r="S216" s="100">
        <f t="shared" si="56"/>
        <v>1</v>
      </c>
      <c r="T216" s="700">
        <f t="shared" si="49"/>
        <v>0</v>
      </c>
      <c r="U216" s="645" t="s">
        <v>340</v>
      </c>
    </row>
    <row r="217" spans="1:21" s="296" customFormat="1" ht="12.75" hidden="1" customHeight="1">
      <c r="A217" s="127" t="s">
        <v>138</v>
      </c>
      <c r="B217" s="138" t="s">
        <v>1485</v>
      </c>
      <c r="C217" s="139">
        <v>1998</v>
      </c>
      <c r="D217" s="259" t="s">
        <v>139</v>
      </c>
      <c r="E217" s="152">
        <v>1878</v>
      </c>
      <c r="F217" s="480">
        <v>998036</v>
      </c>
      <c r="G217" s="481"/>
      <c r="H217" s="112">
        <v>206253.86</v>
      </c>
      <c r="I217" s="99">
        <f t="shared" si="44"/>
        <v>206253.86</v>
      </c>
      <c r="J217" s="105">
        <f t="shared" si="55"/>
        <v>1</v>
      </c>
      <c r="K217" s="282">
        <v>206253.86</v>
      </c>
      <c r="L217" s="269">
        <v>0</v>
      </c>
      <c r="M217" s="282">
        <v>206253.86</v>
      </c>
      <c r="N217" s="269">
        <v>0</v>
      </c>
      <c r="O217" s="271">
        <f t="shared" si="45"/>
        <v>0</v>
      </c>
      <c r="P217" s="101">
        <f t="shared" si="52"/>
        <v>0</v>
      </c>
      <c r="Q217" s="101">
        <f t="shared" si="53"/>
        <v>0</v>
      </c>
      <c r="R217" s="101">
        <f t="shared" si="54"/>
        <v>206253.86</v>
      </c>
      <c r="S217" s="100">
        <f t="shared" si="56"/>
        <v>1</v>
      </c>
      <c r="T217" s="700">
        <f t="shared" si="49"/>
        <v>0</v>
      </c>
      <c r="U217" s="645" t="s">
        <v>340</v>
      </c>
    </row>
    <row r="218" spans="1:21" s="296" customFormat="1" ht="12.75" hidden="1" customHeight="1">
      <c r="A218" s="127" t="s">
        <v>1520</v>
      </c>
      <c r="B218" s="138" t="s">
        <v>1521</v>
      </c>
      <c r="C218" s="139">
        <v>1998</v>
      </c>
      <c r="D218" s="259" t="s">
        <v>152</v>
      </c>
      <c r="E218" s="152">
        <v>1878</v>
      </c>
      <c r="F218" s="480">
        <v>998037</v>
      </c>
      <c r="G218" s="481"/>
      <c r="H218" s="112">
        <v>20917.71</v>
      </c>
      <c r="I218" s="99">
        <f t="shared" si="44"/>
        <v>20917.71</v>
      </c>
      <c r="J218" s="105">
        <f t="shared" si="55"/>
        <v>1</v>
      </c>
      <c r="K218" s="282">
        <v>20917.71</v>
      </c>
      <c r="L218" s="269">
        <v>0</v>
      </c>
      <c r="M218" s="282">
        <v>20917.71</v>
      </c>
      <c r="N218" s="269">
        <v>0</v>
      </c>
      <c r="O218" s="271">
        <f t="shared" si="45"/>
        <v>0</v>
      </c>
      <c r="P218" s="101">
        <f t="shared" si="52"/>
        <v>0</v>
      </c>
      <c r="Q218" s="101">
        <f t="shared" si="53"/>
        <v>0</v>
      </c>
      <c r="R218" s="101">
        <f t="shared" si="54"/>
        <v>20917.71</v>
      </c>
      <c r="S218" s="100">
        <f t="shared" si="56"/>
        <v>1</v>
      </c>
      <c r="T218" s="700">
        <f t="shared" si="49"/>
        <v>0</v>
      </c>
      <c r="U218" s="645" t="s">
        <v>340</v>
      </c>
    </row>
    <row r="219" spans="1:21" s="296" customFormat="1" ht="12.75" hidden="1" customHeight="1">
      <c r="A219" s="127" t="s">
        <v>1520</v>
      </c>
      <c r="B219" s="138" t="s">
        <v>1521</v>
      </c>
      <c r="C219" s="139">
        <v>1998</v>
      </c>
      <c r="D219" s="259" t="s">
        <v>141</v>
      </c>
      <c r="E219" s="152">
        <v>1878</v>
      </c>
      <c r="F219" s="480">
        <v>998038</v>
      </c>
      <c r="G219" s="481"/>
      <c r="H219" s="112">
        <v>386600</v>
      </c>
      <c r="I219" s="99">
        <f t="shared" si="44"/>
        <v>386600</v>
      </c>
      <c r="J219" s="105">
        <f t="shared" si="55"/>
        <v>1</v>
      </c>
      <c r="K219" s="282">
        <v>386600</v>
      </c>
      <c r="L219" s="269">
        <v>0</v>
      </c>
      <c r="M219" s="282">
        <v>386600</v>
      </c>
      <c r="N219" s="269">
        <v>0</v>
      </c>
      <c r="O219" s="271">
        <f t="shared" si="45"/>
        <v>0</v>
      </c>
      <c r="P219" s="101">
        <f t="shared" si="52"/>
        <v>0</v>
      </c>
      <c r="Q219" s="101">
        <f t="shared" si="53"/>
        <v>0</v>
      </c>
      <c r="R219" s="101">
        <f t="shared" si="54"/>
        <v>386600</v>
      </c>
      <c r="S219" s="100">
        <f t="shared" si="56"/>
        <v>1</v>
      </c>
      <c r="T219" s="700">
        <f t="shared" si="49"/>
        <v>0</v>
      </c>
      <c r="U219" s="645" t="s">
        <v>340</v>
      </c>
    </row>
    <row r="220" spans="1:21" s="296" customFormat="1" ht="12.75" hidden="1" customHeight="1">
      <c r="A220" s="127" t="s">
        <v>1520</v>
      </c>
      <c r="B220" s="138" t="s">
        <v>1521</v>
      </c>
      <c r="C220" s="139">
        <v>1998</v>
      </c>
      <c r="D220" s="259" t="s">
        <v>148</v>
      </c>
      <c r="E220" s="152">
        <v>1878</v>
      </c>
      <c r="F220" s="482">
        <v>998039</v>
      </c>
      <c r="G220" s="483"/>
      <c r="H220" s="112">
        <v>238614.48</v>
      </c>
      <c r="I220" s="99">
        <f t="shared" si="44"/>
        <v>238614.48</v>
      </c>
      <c r="J220" s="105">
        <f t="shared" si="55"/>
        <v>1</v>
      </c>
      <c r="K220" s="282">
        <v>238614.48</v>
      </c>
      <c r="L220" s="269">
        <v>0</v>
      </c>
      <c r="M220" s="282">
        <v>238614.48</v>
      </c>
      <c r="N220" s="269">
        <v>0</v>
      </c>
      <c r="O220" s="271">
        <f t="shared" si="45"/>
        <v>0</v>
      </c>
      <c r="P220" s="101">
        <f t="shared" si="52"/>
        <v>0</v>
      </c>
      <c r="Q220" s="101">
        <f t="shared" si="53"/>
        <v>0</v>
      </c>
      <c r="R220" s="101">
        <f t="shared" si="54"/>
        <v>238614.48</v>
      </c>
      <c r="S220" s="100">
        <f t="shared" si="56"/>
        <v>1</v>
      </c>
      <c r="T220" s="700">
        <f t="shared" si="49"/>
        <v>0</v>
      </c>
      <c r="U220" s="645" t="s">
        <v>340</v>
      </c>
    </row>
    <row r="221" spans="1:21" s="296" customFormat="1" ht="12.75" hidden="1" customHeight="1">
      <c r="A221" s="127" t="s">
        <v>1520</v>
      </c>
      <c r="B221" s="138" t="s">
        <v>1521</v>
      </c>
      <c r="C221" s="139">
        <v>1998</v>
      </c>
      <c r="D221" s="259" t="s">
        <v>157</v>
      </c>
      <c r="E221" s="152">
        <v>1878</v>
      </c>
      <c r="F221" s="480">
        <v>998040</v>
      </c>
      <c r="G221" s="481"/>
      <c r="H221" s="112">
        <v>130583.4</v>
      </c>
      <c r="I221" s="99">
        <f t="shared" si="44"/>
        <v>130583.4</v>
      </c>
      <c r="J221" s="105">
        <f t="shared" si="55"/>
        <v>1</v>
      </c>
      <c r="K221" s="282">
        <v>130583.4</v>
      </c>
      <c r="L221" s="269">
        <v>0</v>
      </c>
      <c r="M221" s="282">
        <v>130583.4</v>
      </c>
      <c r="N221" s="269">
        <v>0</v>
      </c>
      <c r="O221" s="271">
        <f t="shared" si="45"/>
        <v>0</v>
      </c>
      <c r="P221" s="101">
        <f t="shared" si="52"/>
        <v>0</v>
      </c>
      <c r="Q221" s="101">
        <f t="shared" si="53"/>
        <v>0</v>
      </c>
      <c r="R221" s="101">
        <f t="shared" si="54"/>
        <v>130583.4</v>
      </c>
      <c r="S221" s="100">
        <f t="shared" si="56"/>
        <v>1</v>
      </c>
      <c r="T221" s="700">
        <f t="shared" si="49"/>
        <v>0</v>
      </c>
      <c r="U221" s="645" t="s">
        <v>340</v>
      </c>
    </row>
    <row r="222" spans="1:21" s="296" customFormat="1" ht="12.75" hidden="1" customHeight="1">
      <c r="A222" s="127" t="s">
        <v>1520</v>
      </c>
      <c r="B222" s="138" t="s">
        <v>1521</v>
      </c>
      <c r="C222" s="139">
        <v>1998</v>
      </c>
      <c r="D222" s="259" t="s">
        <v>132</v>
      </c>
      <c r="E222" s="152">
        <v>1878</v>
      </c>
      <c r="F222" s="480">
        <v>998041</v>
      </c>
      <c r="G222" s="481"/>
      <c r="H222" s="112">
        <v>630731.37</v>
      </c>
      <c r="I222" s="99">
        <f t="shared" si="44"/>
        <v>630731.37</v>
      </c>
      <c r="J222" s="105">
        <f t="shared" si="55"/>
        <v>1</v>
      </c>
      <c r="K222" s="282">
        <v>630731.37</v>
      </c>
      <c r="L222" s="269">
        <v>0</v>
      </c>
      <c r="M222" s="282">
        <v>630731.37</v>
      </c>
      <c r="N222" s="269">
        <v>0</v>
      </c>
      <c r="O222" s="271">
        <f t="shared" si="45"/>
        <v>0</v>
      </c>
      <c r="P222" s="101">
        <f t="shared" si="52"/>
        <v>0</v>
      </c>
      <c r="Q222" s="101">
        <f t="shared" si="53"/>
        <v>0</v>
      </c>
      <c r="R222" s="101">
        <f t="shared" si="54"/>
        <v>630731.37</v>
      </c>
      <c r="S222" s="100">
        <f t="shared" si="56"/>
        <v>1</v>
      </c>
      <c r="T222" s="700">
        <f t="shared" si="49"/>
        <v>0</v>
      </c>
      <c r="U222" s="645" t="s">
        <v>340</v>
      </c>
    </row>
    <row r="223" spans="1:21" s="296" customFormat="1" ht="12.75" hidden="1" customHeight="1">
      <c r="A223" s="127" t="s">
        <v>1522</v>
      </c>
      <c r="B223" s="138" t="s">
        <v>1521</v>
      </c>
      <c r="C223" s="139">
        <v>1998</v>
      </c>
      <c r="D223" s="259" t="s">
        <v>151</v>
      </c>
      <c r="E223" s="152">
        <v>1878</v>
      </c>
      <c r="F223" s="480">
        <v>998042</v>
      </c>
      <c r="G223" s="481"/>
      <c r="H223" s="112">
        <v>283326.09999999998</v>
      </c>
      <c r="I223" s="99">
        <f t="shared" si="44"/>
        <v>283326.09999999998</v>
      </c>
      <c r="J223" s="105">
        <f t="shared" si="55"/>
        <v>1</v>
      </c>
      <c r="K223" s="282">
        <v>283326.09999999998</v>
      </c>
      <c r="L223" s="269">
        <v>0</v>
      </c>
      <c r="M223" s="282">
        <v>283326.09999999998</v>
      </c>
      <c r="N223" s="269">
        <v>0</v>
      </c>
      <c r="O223" s="271">
        <f t="shared" si="45"/>
        <v>0</v>
      </c>
      <c r="P223" s="101">
        <f t="shared" si="52"/>
        <v>0</v>
      </c>
      <c r="Q223" s="101">
        <f t="shared" si="53"/>
        <v>0</v>
      </c>
      <c r="R223" s="101">
        <f t="shared" si="54"/>
        <v>283326.09999999998</v>
      </c>
      <c r="S223" s="100">
        <f t="shared" si="56"/>
        <v>1</v>
      </c>
      <c r="T223" s="700">
        <f t="shared" si="49"/>
        <v>0</v>
      </c>
      <c r="U223" s="645" t="s">
        <v>340</v>
      </c>
    </row>
    <row r="224" spans="1:21" s="296" customFormat="1" ht="12.75" hidden="1" customHeight="1">
      <c r="A224" s="127" t="s">
        <v>1522</v>
      </c>
      <c r="B224" s="138" t="s">
        <v>1521</v>
      </c>
      <c r="C224" s="139">
        <v>1998</v>
      </c>
      <c r="D224" s="259" t="s">
        <v>131</v>
      </c>
      <c r="E224" s="152">
        <v>1878</v>
      </c>
      <c r="F224" s="480">
        <v>998043</v>
      </c>
      <c r="G224" s="481"/>
      <c r="H224" s="112">
        <v>731442</v>
      </c>
      <c r="I224" s="99">
        <f t="shared" si="44"/>
        <v>731442</v>
      </c>
      <c r="J224" s="105">
        <f t="shared" si="55"/>
        <v>1</v>
      </c>
      <c r="K224" s="282">
        <v>731442</v>
      </c>
      <c r="L224" s="269">
        <v>0</v>
      </c>
      <c r="M224" s="282">
        <v>731442</v>
      </c>
      <c r="N224" s="269">
        <v>0</v>
      </c>
      <c r="O224" s="271">
        <f t="shared" si="45"/>
        <v>0</v>
      </c>
      <c r="P224" s="101">
        <f t="shared" si="52"/>
        <v>0</v>
      </c>
      <c r="Q224" s="101">
        <f t="shared" si="53"/>
        <v>0</v>
      </c>
      <c r="R224" s="101">
        <f t="shared" si="54"/>
        <v>731442</v>
      </c>
      <c r="S224" s="100">
        <f t="shared" si="56"/>
        <v>1</v>
      </c>
      <c r="T224" s="700">
        <f t="shared" si="49"/>
        <v>0</v>
      </c>
      <c r="U224" s="645" t="s">
        <v>340</v>
      </c>
    </row>
    <row r="225" spans="1:154" s="296" customFormat="1" ht="12.75" hidden="1" customHeight="1">
      <c r="A225" s="127" t="s">
        <v>1397</v>
      </c>
      <c r="B225" s="138" t="s">
        <v>1398</v>
      </c>
      <c r="C225" s="139">
        <v>1998</v>
      </c>
      <c r="D225" s="259" t="s">
        <v>179</v>
      </c>
      <c r="E225" s="152">
        <v>1878</v>
      </c>
      <c r="F225" s="480">
        <v>998044</v>
      </c>
      <c r="G225" s="481"/>
      <c r="H225" s="112">
        <v>547686.80000000005</v>
      </c>
      <c r="I225" s="99">
        <f t="shared" si="44"/>
        <v>547686.80000000005</v>
      </c>
      <c r="J225" s="105">
        <f t="shared" si="55"/>
        <v>1</v>
      </c>
      <c r="K225" s="282">
        <v>547686.80000000005</v>
      </c>
      <c r="L225" s="269">
        <v>0</v>
      </c>
      <c r="M225" s="282">
        <v>547686.80000000005</v>
      </c>
      <c r="N225" s="269">
        <v>0</v>
      </c>
      <c r="O225" s="271">
        <f t="shared" si="45"/>
        <v>0</v>
      </c>
      <c r="P225" s="101">
        <f t="shared" si="52"/>
        <v>0</v>
      </c>
      <c r="Q225" s="101">
        <f t="shared" si="53"/>
        <v>0</v>
      </c>
      <c r="R225" s="101">
        <f t="shared" si="54"/>
        <v>547686.80000000005</v>
      </c>
      <c r="S225" s="100">
        <f t="shared" si="56"/>
        <v>1</v>
      </c>
      <c r="T225" s="700">
        <f t="shared" si="49"/>
        <v>0</v>
      </c>
      <c r="U225" s="645" t="s">
        <v>340</v>
      </c>
    </row>
    <row r="226" spans="1:154" s="296" customFormat="1" ht="12.75" hidden="1" customHeight="1">
      <c r="A226" s="127" t="s">
        <v>1421</v>
      </c>
      <c r="B226" s="138" t="s">
        <v>162</v>
      </c>
      <c r="C226" s="139">
        <v>1998</v>
      </c>
      <c r="D226" s="259" t="s">
        <v>163</v>
      </c>
      <c r="E226" s="152">
        <v>1878</v>
      </c>
      <c r="F226" s="480">
        <v>998061</v>
      </c>
      <c r="G226" s="481"/>
      <c r="H226" s="112">
        <v>190209.31</v>
      </c>
      <c r="I226" s="99">
        <f t="shared" si="44"/>
        <v>190209.31</v>
      </c>
      <c r="J226" s="105">
        <f t="shared" si="55"/>
        <v>1</v>
      </c>
      <c r="K226" s="282">
        <v>190209.31</v>
      </c>
      <c r="L226" s="269">
        <v>0</v>
      </c>
      <c r="M226" s="282">
        <v>190209.31</v>
      </c>
      <c r="N226" s="269">
        <v>0</v>
      </c>
      <c r="O226" s="271">
        <f t="shared" si="45"/>
        <v>0</v>
      </c>
      <c r="P226" s="101">
        <f t="shared" si="52"/>
        <v>0</v>
      </c>
      <c r="Q226" s="101">
        <f t="shared" si="53"/>
        <v>0</v>
      </c>
      <c r="R226" s="101">
        <f t="shared" si="54"/>
        <v>190209.31</v>
      </c>
      <c r="S226" s="100">
        <f t="shared" si="56"/>
        <v>1</v>
      </c>
      <c r="T226" s="700">
        <f t="shared" si="49"/>
        <v>0</v>
      </c>
      <c r="U226" s="645" t="s">
        <v>340</v>
      </c>
    </row>
    <row r="227" spans="1:154" s="340" customFormat="1" ht="12.75" hidden="1" customHeight="1">
      <c r="A227" s="125" t="s">
        <v>17</v>
      </c>
      <c r="B227" s="61" t="s">
        <v>17</v>
      </c>
      <c r="C227" s="139">
        <v>1998</v>
      </c>
      <c r="D227" s="378" t="s">
        <v>97</v>
      </c>
      <c r="E227" s="152">
        <v>1878</v>
      </c>
      <c r="F227" s="480">
        <v>998074</v>
      </c>
      <c r="G227" s="481"/>
      <c r="H227" s="112">
        <v>36248.92</v>
      </c>
      <c r="I227" s="99">
        <f t="shared" si="44"/>
        <v>36248.92</v>
      </c>
      <c r="J227" s="105">
        <f t="shared" si="55"/>
        <v>1</v>
      </c>
      <c r="K227" s="282">
        <v>36248.92</v>
      </c>
      <c r="L227" s="269">
        <v>0</v>
      </c>
      <c r="M227" s="282">
        <v>36248.92</v>
      </c>
      <c r="N227" s="269">
        <v>0</v>
      </c>
      <c r="O227" s="271">
        <f t="shared" si="45"/>
        <v>0</v>
      </c>
      <c r="P227" s="101">
        <f t="shared" si="52"/>
        <v>0</v>
      </c>
      <c r="Q227" s="101">
        <f t="shared" si="53"/>
        <v>0</v>
      </c>
      <c r="R227" s="101">
        <f t="shared" si="54"/>
        <v>36248.92</v>
      </c>
      <c r="S227" s="100">
        <f t="shared" si="56"/>
        <v>1</v>
      </c>
      <c r="T227" s="700">
        <f t="shared" si="49"/>
        <v>0</v>
      </c>
      <c r="U227" s="645" t="s">
        <v>340</v>
      </c>
    </row>
    <row r="228" spans="1:154" s="340" customFormat="1" ht="12.75" hidden="1" customHeight="1">
      <c r="A228" s="127" t="s">
        <v>553</v>
      </c>
      <c r="B228" s="138" t="s">
        <v>369</v>
      </c>
      <c r="C228" s="139">
        <v>1998</v>
      </c>
      <c r="D228" s="259" t="s">
        <v>486</v>
      </c>
      <c r="E228" s="152">
        <v>1878</v>
      </c>
      <c r="F228" s="480">
        <v>998075</v>
      </c>
      <c r="G228" s="481"/>
      <c r="H228" s="112">
        <v>69557.990000000005</v>
      </c>
      <c r="I228" s="99">
        <f t="shared" si="44"/>
        <v>69557.990000000005</v>
      </c>
      <c r="J228" s="105">
        <f t="shared" si="55"/>
        <v>1</v>
      </c>
      <c r="K228" s="282">
        <v>69557.990000000005</v>
      </c>
      <c r="L228" s="269">
        <v>0</v>
      </c>
      <c r="M228" s="282">
        <v>69557.990000000005</v>
      </c>
      <c r="N228" s="269">
        <v>0</v>
      </c>
      <c r="O228" s="271">
        <f t="shared" si="45"/>
        <v>0</v>
      </c>
      <c r="P228" s="101">
        <v>0</v>
      </c>
      <c r="Q228" s="101">
        <f t="shared" si="53"/>
        <v>0</v>
      </c>
      <c r="R228" s="101">
        <f t="shared" si="54"/>
        <v>69557.990000000005</v>
      </c>
      <c r="S228" s="100">
        <f t="shared" si="56"/>
        <v>1</v>
      </c>
      <c r="T228" s="700">
        <f t="shared" si="49"/>
        <v>0</v>
      </c>
      <c r="U228" s="648" t="s">
        <v>340</v>
      </c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</row>
    <row r="229" spans="1:154" s="296" customFormat="1" ht="12.75" hidden="1" customHeight="1">
      <c r="A229" s="127" t="s">
        <v>1599</v>
      </c>
      <c r="B229" s="138" t="s">
        <v>492</v>
      </c>
      <c r="C229" s="139">
        <v>1998</v>
      </c>
      <c r="D229" s="259" t="s">
        <v>495</v>
      </c>
      <c r="E229" s="152">
        <v>1878</v>
      </c>
      <c r="F229" s="482">
        <v>998077</v>
      </c>
      <c r="G229" s="483"/>
      <c r="H229" s="112">
        <v>3000</v>
      </c>
      <c r="I229" s="99">
        <f t="shared" si="44"/>
        <v>3000</v>
      </c>
      <c r="J229" s="105">
        <f t="shared" ref="J229:J236" si="57">I229/H229</f>
        <v>1</v>
      </c>
      <c r="K229" s="282">
        <v>3000</v>
      </c>
      <c r="L229" s="269">
        <v>0</v>
      </c>
      <c r="M229" s="282">
        <v>3000</v>
      </c>
      <c r="N229" s="269">
        <v>0</v>
      </c>
      <c r="O229" s="271">
        <f t="shared" si="45"/>
        <v>0</v>
      </c>
      <c r="P229" s="101">
        <f t="shared" ref="P229:P236" si="58">N229-L229</f>
        <v>0</v>
      </c>
      <c r="Q229" s="101">
        <f t="shared" si="53"/>
        <v>0</v>
      </c>
      <c r="R229" s="101">
        <f t="shared" si="54"/>
        <v>3000</v>
      </c>
      <c r="S229" s="100">
        <f t="shared" si="56"/>
        <v>1</v>
      </c>
      <c r="T229" s="700">
        <f t="shared" si="49"/>
        <v>0</v>
      </c>
      <c r="U229" s="645" t="s">
        <v>340</v>
      </c>
    </row>
    <row r="230" spans="1:154" s="296" customFormat="1" ht="12.75" hidden="1" customHeight="1">
      <c r="A230" s="127" t="s">
        <v>185</v>
      </c>
      <c r="B230" s="323" t="s">
        <v>1588</v>
      </c>
      <c r="C230" s="139">
        <v>1998</v>
      </c>
      <c r="D230" s="259" t="s">
        <v>500</v>
      </c>
      <c r="E230" s="152">
        <v>1878</v>
      </c>
      <c r="F230" s="480">
        <v>998079</v>
      </c>
      <c r="G230" s="481"/>
      <c r="H230" s="112">
        <v>42185</v>
      </c>
      <c r="I230" s="99">
        <f t="shared" si="44"/>
        <v>42185</v>
      </c>
      <c r="J230" s="105">
        <f t="shared" si="57"/>
        <v>1</v>
      </c>
      <c r="K230" s="282">
        <v>42185</v>
      </c>
      <c r="L230" s="269">
        <v>0</v>
      </c>
      <c r="M230" s="282">
        <v>42185</v>
      </c>
      <c r="N230" s="269">
        <v>0</v>
      </c>
      <c r="O230" s="271">
        <f t="shared" si="45"/>
        <v>0</v>
      </c>
      <c r="P230" s="101">
        <f t="shared" si="58"/>
        <v>0</v>
      </c>
      <c r="Q230" s="101">
        <f t="shared" si="53"/>
        <v>0</v>
      </c>
      <c r="R230" s="101">
        <f t="shared" si="54"/>
        <v>42185</v>
      </c>
      <c r="S230" s="100">
        <f t="shared" si="56"/>
        <v>1</v>
      </c>
      <c r="T230" s="700">
        <f t="shared" si="49"/>
        <v>0</v>
      </c>
      <c r="U230" s="645" t="s">
        <v>340</v>
      </c>
    </row>
    <row r="231" spans="1:154" s="296" customFormat="1" ht="12.75" hidden="1" customHeight="1">
      <c r="A231" s="127" t="s">
        <v>540</v>
      </c>
      <c r="B231" s="138" t="s">
        <v>1473</v>
      </c>
      <c r="C231" s="139">
        <v>1998</v>
      </c>
      <c r="D231" s="259" t="s">
        <v>21</v>
      </c>
      <c r="E231" s="152">
        <v>1878</v>
      </c>
      <c r="F231" s="480">
        <v>998080</v>
      </c>
      <c r="G231" s="481"/>
      <c r="H231" s="112">
        <v>38289.99</v>
      </c>
      <c r="I231" s="99">
        <f t="shared" si="44"/>
        <v>38289.99</v>
      </c>
      <c r="J231" s="105">
        <f t="shared" si="57"/>
        <v>1</v>
      </c>
      <c r="K231" s="282">
        <v>38289.99</v>
      </c>
      <c r="L231" s="269">
        <v>0</v>
      </c>
      <c r="M231" s="282">
        <v>38289.99</v>
      </c>
      <c r="N231" s="269">
        <v>0</v>
      </c>
      <c r="O231" s="271">
        <f t="shared" si="45"/>
        <v>0</v>
      </c>
      <c r="P231" s="101">
        <f t="shared" si="58"/>
        <v>0</v>
      </c>
      <c r="Q231" s="101">
        <f t="shared" si="53"/>
        <v>0</v>
      </c>
      <c r="R231" s="101">
        <f t="shared" si="54"/>
        <v>38289.99</v>
      </c>
      <c r="S231" s="100">
        <f t="shared" si="56"/>
        <v>1</v>
      </c>
      <c r="T231" s="700">
        <f t="shared" si="49"/>
        <v>0</v>
      </c>
      <c r="U231" s="645" t="s">
        <v>340</v>
      </c>
    </row>
    <row r="232" spans="1:154" s="296" customFormat="1" ht="12.75" hidden="1" customHeight="1">
      <c r="A232" s="127" t="s">
        <v>1580</v>
      </c>
      <c r="B232" s="138" t="s">
        <v>1452</v>
      </c>
      <c r="C232" s="139">
        <v>1998</v>
      </c>
      <c r="D232" s="259" t="s">
        <v>544</v>
      </c>
      <c r="E232" s="152">
        <v>1878</v>
      </c>
      <c r="F232" s="480">
        <v>998081</v>
      </c>
      <c r="G232" s="481"/>
      <c r="H232" s="112">
        <v>725</v>
      </c>
      <c r="I232" s="99">
        <f t="shared" si="44"/>
        <v>725</v>
      </c>
      <c r="J232" s="105">
        <f t="shared" si="57"/>
        <v>1</v>
      </c>
      <c r="K232" s="282">
        <v>725</v>
      </c>
      <c r="L232" s="269">
        <v>0</v>
      </c>
      <c r="M232" s="282">
        <v>725</v>
      </c>
      <c r="N232" s="269">
        <v>0</v>
      </c>
      <c r="O232" s="271">
        <f t="shared" si="45"/>
        <v>0</v>
      </c>
      <c r="P232" s="101">
        <f t="shared" si="58"/>
        <v>0</v>
      </c>
      <c r="Q232" s="101">
        <f t="shared" si="53"/>
        <v>0</v>
      </c>
      <c r="R232" s="101">
        <f t="shared" si="54"/>
        <v>725</v>
      </c>
      <c r="S232" s="100">
        <f t="shared" si="56"/>
        <v>1</v>
      </c>
      <c r="T232" s="700">
        <f t="shared" si="49"/>
        <v>0</v>
      </c>
      <c r="U232" s="645" t="s">
        <v>340</v>
      </c>
    </row>
    <row r="233" spans="1:154" s="296" customFormat="1" ht="12.75" hidden="1" customHeight="1">
      <c r="A233" s="127" t="s">
        <v>1599</v>
      </c>
      <c r="B233" s="138" t="s">
        <v>492</v>
      </c>
      <c r="C233" s="139">
        <v>1998</v>
      </c>
      <c r="D233" s="259" t="s">
        <v>569</v>
      </c>
      <c r="E233" s="152">
        <v>1878</v>
      </c>
      <c r="F233" s="482">
        <v>998084</v>
      </c>
      <c r="G233" s="483"/>
      <c r="H233" s="112">
        <v>4193.78</v>
      </c>
      <c r="I233" s="99">
        <f t="shared" si="44"/>
        <v>4193.78</v>
      </c>
      <c r="J233" s="105">
        <f t="shared" si="57"/>
        <v>1</v>
      </c>
      <c r="K233" s="282">
        <v>4193.78</v>
      </c>
      <c r="L233" s="269">
        <v>0</v>
      </c>
      <c r="M233" s="282">
        <v>4193.78</v>
      </c>
      <c r="N233" s="269">
        <v>0</v>
      </c>
      <c r="O233" s="271">
        <f t="shared" si="45"/>
        <v>0</v>
      </c>
      <c r="P233" s="101">
        <f t="shared" si="58"/>
        <v>0</v>
      </c>
      <c r="Q233" s="101">
        <f t="shared" si="53"/>
        <v>0</v>
      </c>
      <c r="R233" s="101">
        <f t="shared" si="54"/>
        <v>4193.78</v>
      </c>
      <c r="S233" s="100">
        <f t="shared" si="56"/>
        <v>1</v>
      </c>
      <c r="T233" s="700">
        <f t="shared" si="49"/>
        <v>0</v>
      </c>
      <c r="U233" s="645" t="s">
        <v>340</v>
      </c>
    </row>
    <row r="234" spans="1:154" s="296" customFormat="1" ht="12.75" hidden="1" customHeight="1">
      <c r="A234" s="127" t="s">
        <v>1501</v>
      </c>
      <c r="B234" s="138" t="s">
        <v>1502</v>
      </c>
      <c r="C234" s="139">
        <v>1998</v>
      </c>
      <c r="D234" s="259" t="s">
        <v>808</v>
      </c>
      <c r="E234" s="152">
        <v>1878</v>
      </c>
      <c r="F234" s="480">
        <v>998085</v>
      </c>
      <c r="G234" s="481"/>
      <c r="H234" s="112">
        <v>1207.26</v>
      </c>
      <c r="I234" s="99">
        <f t="shared" si="44"/>
        <v>1207.26</v>
      </c>
      <c r="J234" s="105">
        <f t="shared" si="57"/>
        <v>1</v>
      </c>
      <c r="K234" s="282">
        <v>1207.26</v>
      </c>
      <c r="L234" s="269">
        <v>0</v>
      </c>
      <c r="M234" s="282">
        <v>1207.26</v>
      </c>
      <c r="N234" s="269">
        <v>0</v>
      </c>
      <c r="O234" s="271">
        <f t="shared" si="45"/>
        <v>0</v>
      </c>
      <c r="P234" s="101">
        <f t="shared" si="58"/>
        <v>0</v>
      </c>
      <c r="Q234" s="101">
        <f t="shared" si="53"/>
        <v>0</v>
      </c>
      <c r="R234" s="101">
        <f t="shared" si="54"/>
        <v>1207.26</v>
      </c>
      <c r="S234" s="100">
        <f t="shared" si="56"/>
        <v>1</v>
      </c>
      <c r="T234" s="700">
        <f t="shared" si="49"/>
        <v>0</v>
      </c>
      <c r="U234" s="645" t="s">
        <v>340</v>
      </c>
    </row>
    <row r="235" spans="1:154" s="296" customFormat="1" ht="12.75" hidden="1" customHeight="1">
      <c r="A235" s="127" t="s">
        <v>138</v>
      </c>
      <c r="B235" s="138" t="s">
        <v>1485</v>
      </c>
      <c r="C235" s="139">
        <v>1998</v>
      </c>
      <c r="D235" s="259" t="s">
        <v>182</v>
      </c>
      <c r="E235" s="152">
        <v>1884</v>
      </c>
      <c r="F235" s="480">
        <v>998067</v>
      </c>
      <c r="G235" s="294"/>
      <c r="H235" s="112">
        <v>26914.21</v>
      </c>
      <c r="I235" s="99">
        <f t="shared" si="44"/>
        <v>26914.21</v>
      </c>
      <c r="J235" s="105">
        <f t="shared" si="57"/>
        <v>1</v>
      </c>
      <c r="K235" s="282">
        <v>26914.21</v>
      </c>
      <c r="L235" s="269">
        <v>0</v>
      </c>
      <c r="M235" s="282">
        <v>26914.21</v>
      </c>
      <c r="N235" s="269">
        <v>0</v>
      </c>
      <c r="O235" s="271">
        <f t="shared" si="45"/>
        <v>0</v>
      </c>
      <c r="P235" s="101">
        <f t="shared" si="58"/>
        <v>0</v>
      </c>
      <c r="Q235" s="101">
        <f t="shared" si="53"/>
        <v>0</v>
      </c>
      <c r="R235" s="101">
        <f t="shared" si="54"/>
        <v>26914.21</v>
      </c>
      <c r="S235" s="100">
        <f t="shared" si="56"/>
        <v>1</v>
      </c>
      <c r="T235" s="700">
        <f t="shared" si="49"/>
        <v>0</v>
      </c>
      <c r="U235" s="645" t="s">
        <v>340</v>
      </c>
    </row>
    <row r="236" spans="1:154" s="296" customFormat="1" ht="12.75" hidden="1" customHeight="1">
      <c r="A236" s="127" t="s">
        <v>1501</v>
      </c>
      <c r="B236" s="138" t="s">
        <v>1502</v>
      </c>
      <c r="C236" s="139">
        <v>1998</v>
      </c>
      <c r="D236" s="259" t="s">
        <v>323</v>
      </c>
      <c r="E236" s="152">
        <v>1884</v>
      </c>
      <c r="F236" s="480">
        <v>998069</v>
      </c>
      <c r="G236" s="481"/>
      <c r="H236" s="112">
        <v>849014.56</v>
      </c>
      <c r="I236" s="99">
        <f t="shared" si="44"/>
        <v>849014.56</v>
      </c>
      <c r="J236" s="105">
        <f t="shared" si="57"/>
        <v>1</v>
      </c>
      <c r="K236" s="282">
        <v>849014.56</v>
      </c>
      <c r="L236" s="269">
        <v>0</v>
      </c>
      <c r="M236" s="282">
        <v>849014.56</v>
      </c>
      <c r="N236" s="269">
        <v>0</v>
      </c>
      <c r="O236" s="271">
        <f t="shared" si="45"/>
        <v>0</v>
      </c>
      <c r="P236" s="101">
        <f t="shared" si="58"/>
        <v>0</v>
      </c>
      <c r="Q236" s="101">
        <f t="shared" si="53"/>
        <v>0</v>
      </c>
      <c r="R236" s="101">
        <f t="shared" si="54"/>
        <v>849014.56</v>
      </c>
      <c r="S236" s="100">
        <f t="shared" si="56"/>
        <v>1</v>
      </c>
      <c r="T236" s="700">
        <f t="shared" si="49"/>
        <v>0</v>
      </c>
      <c r="U236" s="645" t="s">
        <v>340</v>
      </c>
    </row>
    <row r="237" spans="1:154" s="296" customFormat="1" ht="12.75" customHeight="1" thickBot="1">
      <c r="A237" s="125" t="s">
        <v>1569</v>
      </c>
      <c r="B237" s="138"/>
      <c r="C237" s="374">
        <v>1998</v>
      </c>
      <c r="D237" s="379"/>
      <c r="E237" s="390"/>
      <c r="F237" s="491"/>
      <c r="G237" s="673"/>
      <c r="H237" s="295">
        <f>SUM(H177:H236)</f>
        <v>13318337.970000003</v>
      </c>
      <c r="I237" s="99">
        <f t="shared" si="44"/>
        <v>13318337.970000003</v>
      </c>
      <c r="J237" s="754">
        <f>+I237/H237</f>
        <v>1</v>
      </c>
      <c r="K237" s="918">
        <f>H237</f>
        <v>13318337.970000003</v>
      </c>
      <c r="L237" s="924">
        <f>SUM(L177:L236)</f>
        <v>0</v>
      </c>
      <c r="M237" s="918">
        <f>H237</f>
        <v>13318337.970000003</v>
      </c>
      <c r="N237" s="273">
        <f>SUM(N177:N236)</f>
        <v>0</v>
      </c>
      <c r="O237" s="271">
        <f t="shared" si="45"/>
        <v>0</v>
      </c>
      <c r="P237" s="281">
        <f>M237-K237</f>
        <v>0</v>
      </c>
      <c r="Q237" s="271">
        <f>SUM(Q177:Q236)</f>
        <v>0</v>
      </c>
      <c r="R237" s="101">
        <f t="shared" si="54"/>
        <v>13318337.970000003</v>
      </c>
      <c r="S237" s="100">
        <f t="shared" si="56"/>
        <v>1</v>
      </c>
      <c r="T237" s="700">
        <f t="shared" si="49"/>
        <v>0</v>
      </c>
      <c r="U237" s="645"/>
    </row>
    <row r="238" spans="1:154" s="567" customFormat="1" ht="12.75" customHeight="1" thickTop="1" thickBot="1">
      <c r="A238" s="661"/>
      <c r="B238" s="463"/>
      <c r="C238" s="469"/>
      <c r="D238" s="474" t="s">
        <v>187</v>
      </c>
      <c r="E238" s="464"/>
      <c r="F238" s="485"/>
      <c r="G238" s="486"/>
      <c r="H238" s="513">
        <f>SUM(H177:H236)</f>
        <v>13318337.970000003</v>
      </c>
      <c r="I238" s="514">
        <f>SUM(I177:I236)</f>
        <v>13318337.970000003</v>
      </c>
      <c r="J238" s="106">
        <f>+I238/H238</f>
        <v>1</v>
      </c>
      <c r="K238" s="93">
        <f>SUM(K177:K236)</f>
        <v>13318337.970000003</v>
      </c>
      <c r="L238" s="94">
        <f>SUM(L177:L236)</f>
        <v>0</v>
      </c>
      <c r="M238" s="93">
        <f t="shared" ref="M238:R238" si="59">SUM(M177:M236)</f>
        <v>13318337.970000003</v>
      </c>
      <c r="N238" s="94">
        <f t="shared" si="59"/>
        <v>0</v>
      </c>
      <c r="O238" s="514">
        <f t="shared" si="59"/>
        <v>0</v>
      </c>
      <c r="P238" s="514">
        <f t="shared" si="59"/>
        <v>0</v>
      </c>
      <c r="Q238" s="514">
        <f t="shared" si="59"/>
        <v>0</v>
      </c>
      <c r="R238" s="514">
        <f t="shared" si="59"/>
        <v>13318337.970000003</v>
      </c>
      <c r="S238" s="121">
        <f t="shared" si="56"/>
        <v>1</v>
      </c>
      <c r="T238" s="710">
        <f>SUM(T177:T236)</f>
        <v>0</v>
      </c>
      <c r="U238" s="649"/>
    </row>
    <row r="239" spans="1:154" s="71" customFormat="1" ht="12.75" customHeight="1" thickTop="1">
      <c r="A239" s="647"/>
      <c r="B239" s="9"/>
      <c r="C239" s="334"/>
      <c r="D239" s="335"/>
      <c r="E239" s="580"/>
      <c r="F239" s="445"/>
      <c r="G239" s="445"/>
      <c r="H239" s="581"/>
      <c r="I239" s="337"/>
      <c r="J239" s="339"/>
      <c r="K239" s="338"/>
      <c r="L239" s="338"/>
      <c r="M239" s="338"/>
      <c r="N239" s="338"/>
      <c r="O239" s="337"/>
      <c r="P239" s="337"/>
      <c r="Q239" s="337"/>
      <c r="R239" s="337"/>
      <c r="S239" s="339"/>
      <c r="T239" s="708"/>
      <c r="U239" s="647"/>
    </row>
    <row r="240" spans="1:154" s="71" customFormat="1" ht="12.75" customHeight="1">
      <c r="A240" s="655" t="s">
        <v>529</v>
      </c>
      <c r="C240" s="668"/>
      <c r="E240" s="668"/>
      <c r="F240" s="497"/>
      <c r="G240" s="497"/>
      <c r="H240" s="341"/>
      <c r="I240" s="73"/>
      <c r="J240" s="67"/>
      <c r="K240" s="140"/>
      <c r="L240" s="140"/>
      <c r="M240" s="140"/>
      <c r="N240" s="140"/>
      <c r="O240" s="68"/>
      <c r="P240" s="68"/>
      <c r="Q240" s="68"/>
      <c r="R240" s="73"/>
      <c r="S240" s="67"/>
      <c r="T240" s="709"/>
      <c r="U240" s="647"/>
    </row>
    <row r="241" spans="1:22" s="296" customFormat="1" ht="12.75" hidden="1" customHeight="1">
      <c r="A241" s="358" t="s">
        <v>1401</v>
      </c>
      <c r="B241" s="138" t="s">
        <v>406</v>
      </c>
      <c r="C241" s="139">
        <v>1998</v>
      </c>
      <c r="D241" s="259" t="s">
        <v>813</v>
      </c>
      <c r="E241" s="152">
        <v>1823</v>
      </c>
      <c r="F241" s="480">
        <v>875016</v>
      </c>
      <c r="G241" s="455" t="s">
        <v>1399</v>
      </c>
      <c r="H241" s="112">
        <v>10318</v>
      </c>
      <c r="I241" s="99">
        <f t="shared" ref="I241:I304" si="60">K241+L241</f>
        <v>10318</v>
      </c>
      <c r="J241" s="105">
        <f t="shared" ref="J241:J246" si="61">I241/H241</f>
        <v>1</v>
      </c>
      <c r="K241" s="282">
        <v>10318</v>
      </c>
      <c r="L241" s="755">
        <v>0</v>
      </c>
      <c r="M241" s="282">
        <v>10318</v>
      </c>
      <c r="N241" s="755">
        <v>0</v>
      </c>
      <c r="O241" s="271">
        <f t="shared" ref="O241:O304" si="62">N241-L241</f>
        <v>0</v>
      </c>
      <c r="P241" s="101">
        <f t="shared" ref="P241:P272" si="63">N241-L241</f>
        <v>0</v>
      </c>
      <c r="Q241" s="101">
        <f t="shared" ref="Q241:Q272" si="64">R241-I241</f>
        <v>0</v>
      </c>
      <c r="R241" s="101">
        <f t="shared" ref="R241:R272" si="65">(H241-T241)</f>
        <v>10318</v>
      </c>
      <c r="S241" s="100">
        <f t="shared" ref="S241:S246" si="66">+R241/H241</f>
        <v>1</v>
      </c>
      <c r="T241" s="700">
        <f t="shared" ref="T241:T304" si="67">H241-M241-N241</f>
        <v>0</v>
      </c>
      <c r="U241" s="645" t="s">
        <v>340</v>
      </c>
      <c r="V241" s="594"/>
    </row>
    <row r="242" spans="1:22" s="296" customFormat="1" ht="12.75" hidden="1" customHeight="1">
      <c r="A242" s="358" t="s">
        <v>1504</v>
      </c>
      <c r="B242" s="138" t="s">
        <v>1549</v>
      </c>
      <c r="C242" s="139">
        <v>1998</v>
      </c>
      <c r="D242" s="259" t="s">
        <v>811</v>
      </c>
      <c r="E242" s="152">
        <v>1829</v>
      </c>
      <c r="F242" s="480">
        <v>100894</v>
      </c>
      <c r="G242" s="455" t="s">
        <v>1399</v>
      </c>
      <c r="H242" s="112">
        <v>24427.08</v>
      </c>
      <c r="I242" s="99">
        <f t="shared" si="60"/>
        <v>24427.08</v>
      </c>
      <c r="J242" s="105">
        <f t="shared" si="61"/>
        <v>1</v>
      </c>
      <c r="K242" s="282">
        <v>24427.08</v>
      </c>
      <c r="L242" s="755">
        <v>0</v>
      </c>
      <c r="M242" s="282">
        <v>24427.08</v>
      </c>
      <c r="N242" s="755">
        <v>0</v>
      </c>
      <c r="O242" s="271">
        <f t="shared" si="62"/>
        <v>0</v>
      </c>
      <c r="P242" s="101">
        <f t="shared" si="63"/>
        <v>0</v>
      </c>
      <c r="Q242" s="101">
        <f t="shared" si="64"/>
        <v>0</v>
      </c>
      <c r="R242" s="101">
        <f t="shared" si="65"/>
        <v>24427.08</v>
      </c>
      <c r="S242" s="100">
        <f t="shared" si="66"/>
        <v>1</v>
      </c>
      <c r="T242" s="700">
        <f t="shared" si="67"/>
        <v>0</v>
      </c>
      <c r="U242" s="645" t="s">
        <v>340</v>
      </c>
      <c r="V242" s="593"/>
    </row>
    <row r="243" spans="1:22" s="296" customFormat="1" ht="12.75" hidden="1" customHeight="1">
      <c r="A243" s="358" t="s">
        <v>1545</v>
      </c>
      <c r="B243" s="138" t="s">
        <v>1545</v>
      </c>
      <c r="C243" s="139">
        <v>1998</v>
      </c>
      <c r="D243" s="259" t="s">
        <v>238</v>
      </c>
      <c r="E243" s="152">
        <v>1900</v>
      </c>
      <c r="F243" s="480">
        <v>171013</v>
      </c>
      <c r="G243" s="455" t="s">
        <v>1399</v>
      </c>
      <c r="H243" s="112">
        <v>81919</v>
      </c>
      <c r="I243" s="99">
        <f t="shared" si="60"/>
        <v>81919</v>
      </c>
      <c r="J243" s="105">
        <f t="shared" si="61"/>
        <v>1</v>
      </c>
      <c r="K243" s="282">
        <v>81919</v>
      </c>
      <c r="L243" s="269">
        <v>0</v>
      </c>
      <c r="M243" s="282">
        <v>81919</v>
      </c>
      <c r="N243" s="269">
        <v>0</v>
      </c>
      <c r="O243" s="271">
        <f t="shared" si="62"/>
        <v>0</v>
      </c>
      <c r="P243" s="101">
        <f t="shared" si="63"/>
        <v>0</v>
      </c>
      <c r="Q243" s="101">
        <f t="shared" si="64"/>
        <v>0</v>
      </c>
      <c r="R243" s="101">
        <f t="shared" si="65"/>
        <v>81919</v>
      </c>
      <c r="S243" s="100">
        <f t="shared" si="66"/>
        <v>1</v>
      </c>
      <c r="T243" s="700">
        <f t="shared" si="67"/>
        <v>0</v>
      </c>
      <c r="U243" s="645" t="s">
        <v>340</v>
      </c>
      <c r="V243" s="593" t="s">
        <v>831</v>
      </c>
    </row>
    <row r="244" spans="1:22" s="296" customFormat="1" ht="12.75" hidden="1" customHeight="1">
      <c r="A244" s="358" t="s">
        <v>1545</v>
      </c>
      <c r="B244" s="138" t="s">
        <v>1545</v>
      </c>
      <c r="C244" s="139">
        <v>1998</v>
      </c>
      <c r="D244" s="259" t="s">
        <v>288</v>
      </c>
      <c r="E244" s="152">
        <v>1901</v>
      </c>
      <c r="F244" s="480">
        <v>171012</v>
      </c>
      <c r="G244" s="455" t="s">
        <v>1399</v>
      </c>
      <c r="H244" s="112">
        <v>52390</v>
      </c>
      <c r="I244" s="99">
        <f t="shared" si="60"/>
        <v>52390</v>
      </c>
      <c r="J244" s="105">
        <f t="shared" si="61"/>
        <v>1</v>
      </c>
      <c r="K244" s="282">
        <v>52390</v>
      </c>
      <c r="L244" s="269">
        <v>0</v>
      </c>
      <c r="M244" s="282">
        <v>52390</v>
      </c>
      <c r="N244" s="269">
        <v>0</v>
      </c>
      <c r="O244" s="271">
        <f t="shared" si="62"/>
        <v>0</v>
      </c>
      <c r="P244" s="101">
        <f t="shared" si="63"/>
        <v>0</v>
      </c>
      <c r="Q244" s="101">
        <f t="shared" si="64"/>
        <v>0</v>
      </c>
      <c r="R244" s="101">
        <f t="shared" si="65"/>
        <v>52390</v>
      </c>
      <c r="S244" s="100">
        <f t="shared" si="66"/>
        <v>1</v>
      </c>
      <c r="T244" s="700">
        <f t="shared" si="67"/>
        <v>0</v>
      </c>
      <c r="U244" s="645" t="s">
        <v>340</v>
      </c>
      <c r="V244" s="593" t="s">
        <v>831</v>
      </c>
    </row>
    <row r="245" spans="1:22" s="296" customFormat="1" ht="12.75" hidden="1" customHeight="1">
      <c r="A245" s="358" t="s">
        <v>207</v>
      </c>
      <c r="B245" s="138" t="s">
        <v>1445</v>
      </c>
      <c r="C245" s="139">
        <v>1998</v>
      </c>
      <c r="D245" s="259" t="s">
        <v>208</v>
      </c>
      <c r="E245" s="152">
        <v>1902</v>
      </c>
      <c r="F245" s="480">
        <v>871231</v>
      </c>
      <c r="G245" s="455" t="s">
        <v>1399</v>
      </c>
      <c r="H245" s="112">
        <v>275593.83</v>
      </c>
      <c r="I245" s="99">
        <f t="shared" si="60"/>
        <v>275593.83</v>
      </c>
      <c r="J245" s="105">
        <f t="shared" si="61"/>
        <v>1</v>
      </c>
      <c r="K245" s="282">
        <v>275593.83</v>
      </c>
      <c r="L245" s="269">
        <v>0</v>
      </c>
      <c r="M245" s="282">
        <v>275593.83</v>
      </c>
      <c r="N245" s="269">
        <v>0</v>
      </c>
      <c r="O245" s="271">
        <f t="shared" si="62"/>
        <v>0</v>
      </c>
      <c r="P245" s="101">
        <f t="shared" si="63"/>
        <v>0</v>
      </c>
      <c r="Q245" s="101">
        <f t="shared" si="64"/>
        <v>0</v>
      </c>
      <c r="R245" s="101">
        <f t="shared" si="65"/>
        <v>275593.83</v>
      </c>
      <c r="S245" s="100">
        <f t="shared" si="66"/>
        <v>1</v>
      </c>
      <c r="T245" s="700">
        <f t="shared" si="67"/>
        <v>0</v>
      </c>
      <c r="U245" s="645" t="s">
        <v>340</v>
      </c>
      <c r="V245" s="593"/>
    </row>
    <row r="246" spans="1:22" s="296" customFormat="1" ht="12.75" hidden="1" customHeight="1">
      <c r="A246" s="127" t="s">
        <v>103</v>
      </c>
      <c r="B246" s="138" t="s">
        <v>1445</v>
      </c>
      <c r="C246" s="139">
        <v>1998</v>
      </c>
      <c r="D246" s="259" t="s">
        <v>236</v>
      </c>
      <c r="E246" s="152">
        <v>1903</v>
      </c>
      <c r="F246" s="480">
        <v>871221</v>
      </c>
      <c r="G246" s="455" t="s">
        <v>1399</v>
      </c>
      <c r="H246" s="112">
        <v>47175.71</v>
      </c>
      <c r="I246" s="99">
        <f t="shared" si="60"/>
        <v>47175.71</v>
      </c>
      <c r="J246" s="105">
        <f t="shared" si="61"/>
        <v>1</v>
      </c>
      <c r="K246" s="282">
        <v>47175.71</v>
      </c>
      <c r="L246" s="269">
        <v>0</v>
      </c>
      <c r="M246" s="282">
        <v>47175.71</v>
      </c>
      <c r="N246" s="269">
        <v>0</v>
      </c>
      <c r="O246" s="271">
        <f t="shared" si="62"/>
        <v>0</v>
      </c>
      <c r="P246" s="101">
        <f t="shared" si="63"/>
        <v>0</v>
      </c>
      <c r="Q246" s="101">
        <f t="shared" si="64"/>
        <v>0</v>
      </c>
      <c r="R246" s="101">
        <f t="shared" si="65"/>
        <v>47175.71</v>
      </c>
      <c r="S246" s="100">
        <f t="shared" si="66"/>
        <v>1</v>
      </c>
      <c r="T246" s="700">
        <f t="shared" si="67"/>
        <v>0</v>
      </c>
      <c r="U246" s="645" t="s">
        <v>340</v>
      </c>
      <c r="V246" s="593"/>
    </row>
    <row r="247" spans="1:22" s="296" customFormat="1" ht="12.75" hidden="1" customHeight="1">
      <c r="A247" s="127" t="s">
        <v>95</v>
      </c>
      <c r="B247" s="138" t="s">
        <v>1489</v>
      </c>
      <c r="C247" s="139">
        <v>1998</v>
      </c>
      <c r="D247" s="259" t="s">
        <v>224</v>
      </c>
      <c r="E247" s="152">
        <v>1904</v>
      </c>
      <c r="F247" s="480">
        <v>991904</v>
      </c>
      <c r="G247" s="455" t="s">
        <v>1399</v>
      </c>
      <c r="H247" s="112">
        <v>0</v>
      </c>
      <c r="I247" s="99">
        <f t="shared" si="60"/>
        <v>0</v>
      </c>
      <c r="J247" s="105"/>
      <c r="K247" s="282">
        <v>0</v>
      </c>
      <c r="L247" s="269">
        <v>0</v>
      </c>
      <c r="M247" s="282">
        <v>0</v>
      </c>
      <c r="N247" s="269">
        <v>0</v>
      </c>
      <c r="O247" s="271">
        <f t="shared" si="62"/>
        <v>0</v>
      </c>
      <c r="P247" s="101">
        <f t="shared" si="63"/>
        <v>0</v>
      </c>
      <c r="Q247" s="101">
        <f t="shared" si="64"/>
        <v>0</v>
      </c>
      <c r="R247" s="101">
        <f t="shared" si="65"/>
        <v>0</v>
      </c>
      <c r="S247" s="100"/>
      <c r="T247" s="700">
        <f t="shared" si="67"/>
        <v>0</v>
      </c>
      <c r="U247" s="645" t="s">
        <v>340</v>
      </c>
      <c r="V247" s="593"/>
    </row>
    <row r="248" spans="1:22" s="296" customFormat="1" ht="12.75" hidden="1" customHeight="1">
      <c r="A248" s="127" t="s">
        <v>1401</v>
      </c>
      <c r="B248" s="138" t="s">
        <v>406</v>
      </c>
      <c r="C248" s="139">
        <v>1998</v>
      </c>
      <c r="D248" s="259" t="s">
        <v>205</v>
      </c>
      <c r="E248" s="152">
        <v>1905</v>
      </c>
      <c r="F248" s="480">
        <v>875001</v>
      </c>
      <c r="G248" s="455" t="s">
        <v>1399</v>
      </c>
      <c r="H248" s="112">
        <v>383239.53</v>
      </c>
      <c r="I248" s="99">
        <f t="shared" si="60"/>
        <v>383239.53</v>
      </c>
      <c r="J248" s="105">
        <f t="shared" ref="J248:J279" si="68">I248/H248</f>
        <v>1</v>
      </c>
      <c r="K248" s="282">
        <v>383239.53</v>
      </c>
      <c r="L248" s="755">
        <v>0</v>
      </c>
      <c r="M248" s="282">
        <v>383239.53</v>
      </c>
      <c r="N248" s="755">
        <v>0</v>
      </c>
      <c r="O248" s="271">
        <f t="shared" si="62"/>
        <v>0</v>
      </c>
      <c r="P248" s="101">
        <f t="shared" si="63"/>
        <v>0</v>
      </c>
      <c r="Q248" s="101">
        <f t="shared" si="64"/>
        <v>0</v>
      </c>
      <c r="R248" s="101">
        <f t="shared" si="65"/>
        <v>383239.53</v>
      </c>
      <c r="S248" s="100">
        <f t="shared" ref="S248:S279" si="69">+R248/H248</f>
        <v>1</v>
      </c>
      <c r="T248" s="700">
        <f t="shared" si="67"/>
        <v>0</v>
      </c>
      <c r="U248" s="645" t="s">
        <v>340</v>
      </c>
      <c r="V248" s="593"/>
    </row>
    <row r="249" spans="1:22" s="296" customFormat="1" ht="12.75" hidden="1" customHeight="1">
      <c r="A249" s="358" t="s">
        <v>214</v>
      </c>
      <c r="B249" s="138" t="s">
        <v>214</v>
      </c>
      <c r="C249" s="139">
        <v>1998</v>
      </c>
      <c r="D249" s="259" t="s">
        <v>313</v>
      </c>
      <c r="E249" s="152">
        <v>1906</v>
      </c>
      <c r="F249" s="480">
        <v>871000</v>
      </c>
      <c r="G249" s="455" t="s">
        <v>1399</v>
      </c>
      <c r="H249" s="112">
        <v>7620</v>
      </c>
      <c r="I249" s="99">
        <f t="shared" si="60"/>
        <v>7620</v>
      </c>
      <c r="J249" s="105">
        <f t="shared" si="68"/>
        <v>1</v>
      </c>
      <c r="K249" s="282">
        <v>7620</v>
      </c>
      <c r="L249" s="269">
        <v>0</v>
      </c>
      <c r="M249" s="282">
        <v>7620</v>
      </c>
      <c r="N249" s="269">
        <v>0</v>
      </c>
      <c r="O249" s="271">
        <f t="shared" si="62"/>
        <v>0</v>
      </c>
      <c r="P249" s="101">
        <f t="shared" si="63"/>
        <v>0</v>
      </c>
      <c r="Q249" s="101">
        <f t="shared" si="64"/>
        <v>0</v>
      </c>
      <c r="R249" s="101">
        <f t="shared" si="65"/>
        <v>7620</v>
      </c>
      <c r="S249" s="100">
        <f t="shared" si="69"/>
        <v>1</v>
      </c>
      <c r="T249" s="700">
        <f t="shared" si="67"/>
        <v>0</v>
      </c>
      <c r="U249" s="645" t="s">
        <v>340</v>
      </c>
      <c r="V249" s="593" t="s">
        <v>831</v>
      </c>
    </row>
    <row r="250" spans="1:22" s="296" customFormat="1" ht="12.75" hidden="1" customHeight="1">
      <c r="A250" s="358" t="s">
        <v>214</v>
      </c>
      <c r="B250" s="138" t="s">
        <v>214</v>
      </c>
      <c r="C250" s="139">
        <v>1998</v>
      </c>
      <c r="D250" s="259" t="s">
        <v>215</v>
      </c>
      <c r="E250" s="152">
        <v>1907</v>
      </c>
      <c r="F250" s="480">
        <v>871001</v>
      </c>
      <c r="G250" s="455" t="s">
        <v>1399</v>
      </c>
      <c r="H250" s="112">
        <v>195273</v>
      </c>
      <c r="I250" s="99">
        <f t="shared" si="60"/>
        <v>195273</v>
      </c>
      <c r="J250" s="105">
        <f t="shared" si="68"/>
        <v>1</v>
      </c>
      <c r="K250" s="282">
        <v>195273</v>
      </c>
      <c r="L250" s="269">
        <v>0</v>
      </c>
      <c r="M250" s="282">
        <v>195273</v>
      </c>
      <c r="N250" s="269">
        <v>0</v>
      </c>
      <c r="O250" s="271">
        <f t="shared" si="62"/>
        <v>0</v>
      </c>
      <c r="P250" s="101">
        <f t="shared" si="63"/>
        <v>0</v>
      </c>
      <c r="Q250" s="101">
        <f t="shared" si="64"/>
        <v>0</v>
      </c>
      <c r="R250" s="101">
        <f t="shared" si="65"/>
        <v>195273</v>
      </c>
      <c r="S250" s="100">
        <f t="shared" si="69"/>
        <v>1</v>
      </c>
      <c r="T250" s="700">
        <f t="shared" si="67"/>
        <v>0</v>
      </c>
      <c r="U250" s="645" t="s">
        <v>340</v>
      </c>
      <c r="V250" s="593"/>
    </row>
    <row r="251" spans="1:22" s="296" customFormat="1" ht="12.75" hidden="1" customHeight="1">
      <c r="A251" s="358" t="s">
        <v>1535</v>
      </c>
      <c r="B251" s="138" t="s">
        <v>226</v>
      </c>
      <c r="C251" s="139">
        <v>1998</v>
      </c>
      <c r="D251" s="259" t="s">
        <v>239</v>
      </c>
      <c r="E251" s="152">
        <v>1908</v>
      </c>
      <c r="F251" s="480">
        <v>710440</v>
      </c>
      <c r="G251" s="455" t="s">
        <v>1399</v>
      </c>
      <c r="H251" s="112">
        <v>95207.37</v>
      </c>
      <c r="I251" s="99">
        <f t="shared" si="60"/>
        <v>95207.37</v>
      </c>
      <c r="J251" s="105">
        <f t="shared" si="68"/>
        <v>1</v>
      </c>
      <c r="K251" s="282">
        <v>95207.37</v>
      </c>
      <c r="L251" s="269">
        <v>0</v>
      </c>
      <c r="M251" s="282">
        <v>95207.37</v>
      </c>
      <c r="N251" s="269">
        <v>0</v>
      </c>
      <c r="O251" s="271">
        <f t="shared" si="62"/>
        <v>0</v>
      </c>
      <c r="P251" s="101">
        <f t="shared" si="63"/>
        <v>0</v>
      </c>
      <c r="Q251" s="101">
        <f t="shared" si="64"/>
        <v>0</v>
      </c>
      <c r="R251" s="101">
        <f t="shared" si="65"/>
        <v>95207.37</v>
      </c>
      <c r="S251" s="100">
        <f t="shared" si="69"/>
        <v>1</v>
      </c>
      <c r="T251" s="700">
        <f t="shared" si="67"/>
        <v>0</v>
      </c>
      <c r="U251" s="645" t="s">
        <v>340</v>
      </c>
      <c r="V251" s="593"/>
    </row>
    <row r="252" spans="1:22" s="296" customFormat="1" ht="12.75" hidden="1" customHeight="1">
      <c r="A252" s="358" t="s">
        <v>225</v>
      </c>
      <c r="B252" s="138" t="s">
        <v>226</v>
      </c>
      <c r="C252" s="139">
        <v>1998</v>
      </c>
      <c r="D252" s="259" t="s">
        <v>227</v>
      </c>
      <c r="E252" s="152">
        <v>1909</v>
      </c>
      <c r="F252" s="480">
        <v>710430</v>
      </c>
      <c r="G252" s="455" t="s">
        <v>1399</v>
      </c>
      <c r="H252" s="112">
        <v>48240</v>
      </c>
      <c r="I252" s="99">
        <f t="shared" si="60"/>
        <v>48240</v>
      </c>
      <c r="J252" s="105">
        <f t="shared" si="68"/>
        <v>1</v>
      </c>
      <c r="K252" s="282">
        <v>48240</v>
      </c>
      <c r="L252" s="269">
        <v>0</v>
      </c>
      <c r="M252" s="282">
        <v>48240</v>
      </c>
      <c r="N252" s="269">
        <v>0</v>
      </c>
      <c r="O252" s="271">
        <f t="shared" si="62"/>
        <v>0</v>
      </c>
      <c r="P252" s="101">
        <f t="shared" si="63"/>
        <v>0</v>
      </c>
      <c r="Q252" s="101">
        <f t="shared" si="64"/>
        <v>0</v>
      </c>
      <c r="R252" s="101">
        <f t="shared" si="65"/>
        <v>48240</v>
      </c>
      <c r="S252" s="100">
        <f t="shared" si="69"/>
        <v>1</v>
      </c>
      <c r="T252" s="700">
        <f t="shared" si="67"/>
        <v>0</v>
      </c>
      <c r="U252" s="645" t="s">
        <v>340</v>
      </c>
      <c r="V252" s="593"/>
    </row>
    <row r="253" spans="1:22" s="296" customFormat="1" ht="12.75" hidden="1" customHeight="1">
      <c r="A253" s="358" t="s">
        <v>1535</v>
      </c>
      <c r="B253" s="138" t="s">
        <v>1427</v>
      </c>
      <c r="C253" s="139">
        <v>1998</v>
      </c>
      <c r="D253" s="259" t="s">
        <v>277</v>
      </c>
      <c r="E253" s="152">
        <v>1910</v>
      </c>
      <c r="F253" s="480">
        <v>710441</v>
      </c>
      <c r="G253" s="455" t="s">
        <v>1399</v>
      </c>
      <c r="H253" s="112">
        <v>57372</v>
      </c>
      <c r="I253" s="99">
        <f t="shared" si="60"/>
        <v>57372</v>
      </c>
      <c r="J253" s="105">
        <f t="shared" si="68"/>
        <v>1</v>
      </c>
      <c r="K253" s="282">
        <v>57372</v>
      </c>
      <c r="L253" s="269">
        <v>0</v>
      </c>
      <c r="M253" s="282">
        <v>57372</v>
      </c>
      <c r="N253" s="269">
        <v>0</v>
      </c>
      <c r="O253" s="271">
        <f t="shared" si="62"/>
        <v>0</v>
      </c>
      <c r="P253" s="101">
        <f t="shared" si="63"/>
        <v>0</v>
      </c>
      <c r="Q253" s="101">
        <f t="shared" si="64"/>
        <v>0</v>
      </c>
      <c r="R253" s="101">
        <f t="shared" si="65"/>
        <v>57372</v>
      </c>
      <c r="S253" s="100">
        <f t="shared" si="69"/>
        <v>1</v>
      </c>
      <c r="T253" s="700">
        <f t="shared" si="67"/>
        <v>0</v>
      </c>
      <c r="U253" s="645" t="s">
        <v>340</v>
      </c>
      <c r="V253" s="593"/>
    </row>
    <row r="254" spans="1:22" s="296" customFormat="1" ht="12.75" hidden="1" customHeight="1">
      <c r="A254" s="358" t="s">
        <v>1535</v>
      </c>
      <c r="B254" s="138" t="s">
        <v>35</v>
      </c>
      <c r="C254" s="139">
        <v>1998</v>
      </c>
      <c r="D254" s="259" t="s">
        <v>231</v>
      </c>
      <c r="E254" s="152">
        <v>1911</v>
      </c>
      <c r="F254" s="480">
        <v>710442</v>
      </c>
      <c r="G254" s="455" t="s">
        <v>1399</v>
      </c>
      <c r="H254" s="112">
        <v>73968</v>
      </c>
      <c r="I254" s="99">
        <f t="shared" si="60"/>
        <v>73968</v>
      </c>
      <c r="J254" s="105">
        <f t="shared" si="68"/>
        <v>1</v>
      </c>
      <c r="K254" s="282">
        <v>73968</v>
      </c>
      <c r="L254" s="269">
        <v>0</v>
      </c>
      <c r="M254" s="282">
        <v>73968</v>
      </c>
      <c r="N254" s="269">
        <v>0</v>
      </c>
      <c r="O254" s="271">
        <f t="shared" si="62"/>
        <v>0</v>
      </c>
      <c r="P254" s="101">
        <f t="shared" si="63"/>
        <v>0</v>
      </c>
      <c r="Q254" s="101">
        <f t="shared" si="64"/>
        <v>0</v>
      </c>
      <c r="R254" s="101">
        <f t="shared" si="65"/>
        <v>73968</v>
      </c>
      <c r="S254" s="100">
        <f t="shared" si="69"/>
        <v>1</v>
      </c>
      <c r="T254" s="700">
        <f t="shared" si="67"/>
        <v>0</v>
      </c>
      <c r="U254" s="645" t="s">
        <v>340</v>
      </c>
      <c r="V254" s="593"/>
    </row>
    <row r="255" spans="1:22" s="296" customFormat="1" ht="12.75" hidden="1" customHeight="1">
      <c r="A255" s="127" t="s">
        <v>250</v>
      </c>
      <c r="B255" s="138" t="s">
        <v>1464</v>
      </c>
      <c r="C255" s="139">
        <v>1998</v>
      </c>
      <c r="D255" s="259" t="s">
        <v>251</v>
      </c>
      <c r="E255" s="152">
        <v>1912</v>
      </c>
      <c r="F255" s="480">
        <v>171800</v>
      </c>
      <c r="G255" s="455" t="s">
        <v>1399</v>
      </c>
      <c r="H255" s="112">
        <v>151901.41</v>
      </c>
      <c r="I255" s="99">
        <f t="shared" si="60"/>
        <v>151901.41</v>
      </c>
      <c r="J255" s="105">
        <f t="shared" si="68"/>
        <v>1</v>
      </c>
      <c r="K255" s="282">
        <v>151901.41</v>
      </c>
      <c r="L255" s="269">
        <v>0</v>
      </c>
      <c r="M255" s="282">
        <v>151901.41</v>
      </c>
      <c r="N255" s="269">
        <v>0</v>
      </c>
      <c r="O255" s="271">
        <f t="shared" si="62"/>
        <v>0</v>
      </c>
      <c r="P255" s="101">
        <f t="shared" si="63"/>
        <v>0</v>
      </c>
      <c r="Q255" s="101">
        <f t="shared" si="64"/>
        <v>0</v>
      </c>
      <c r="R255" s="101">
        <f t="shared" si="65"/>
        <v>151901.41</v>
      </c>
      <c r="S255" s="100">
        <f t="shared" si="69"/>
        <v>1</v>
      </c>
      <c r="T255" s="700">
        <f t="shared" si="67"/>
        <v>0</v>
      </c>
      <c r="U255" s="645" t="s">
        <v>340</v>
      </c>
      <c r="V255" s="593"/>
    </row>
    <row r="256" spans="1:22" s="296" customFormat="1" ht="12.75" hidden="1" customHeight="1">
      <c r="A256" s="358" t="s">
        <v>1551</v>
      </c>
      <c r="B256" s="138" t="s">
        <v>348</v>
      </c>
      <c r="C256" s="139">
        <v>1998</v>
      </c>
      <c r="D256" s="259" t="s">
        <v>234</v>
      </c>
      <c r="E256" s="152">
        <v>1913</v>
      </c>
      <c r="F256" s="480">
        <v>171902</v>
      </c>
      <c r="G256" s="455" t="s">
        <v>1399</v>
      </c>
      <c r="H256" s="112">
        <v>34590</v>
      </c>
      <c r="I256" s="99">
        <f t="shared" si="60"/>
        <v>34590</v>
      </c>
      <c r="J256" s="105">
        <f t="shared" si="68"/>
        <v>1</v>
      </c>
      <c r="K256" s="282">
        <v>34590</v>
      </c>
      <c r="L256" s="269">
        <v>0</v>
      </c>
      <c r="M256" s="282">
        <v>34590</v>
      </c>
      <c r="N256" s="269">
        <v>0</v>
      </c>
      <c r="O256" s="271">
        <f t="shared" si="62"/>
        <v>0</v>
      </c>
      <c r="P256" s="101">
        <f t="shared" si="63"/>
        <v>0</v>
      </c>
      <c r="Q256" s="101">
        <f t="shared" si="64"/>
        <v>0</v>
      </c>
      <c r="R256" s="101">
        <f t="shared" si="65"/>
        <v>34590</v>
      </c>
      <c r="S256" s="100">
        <f t="shared" si="69"/>
        <v>1</v>
      </c>
      <c r="T256" s="700">
        <f t="shared" si="67"/>
        <v>0</v>
      </c>
      <c r="U256" s="645" t="s">
        <v>340</v>
      </c>
      <c r="V256" s="593"/>
    </row>
    <row r="257" spans="1:22" s="296" customFormat="1" ht="12.75" hidden="1" customHeight="1">
      <c r="A257" s="127" t="s">
        <v>1551</v>
      </c>
      <c r="B257" s="138" t="s">
        <v>1551</v>
      </c>
      <c r="C257" s="139">
        <v>1998</v>
      </c>
      <c r="D257" s="259" t="s">
        <v>290</v>
      </c>
      <c r="E257" s="152">
        <v>1914</v>
      </c>
      <c r="F257" s="480">
        <v>991914</v>
      </c>
      <c r="G257" s="455" t="s">
        <v>1399</v>
      </c>
      <c r="H257" s="112">
        <v>45000</v>
      </c>
      <c r="I257" s="99">
        <f t="shared" si="60"/>
        <v>45000</v>
      </c>
      <c r="J257" s="105">
        <f t="shared" si="68"/>
        <v>1</v>
      </c>
      <c r="K257" s="282">
        <v>45000</v>
      </c>
      <c r="L257" s="269">
        <v>0</v>
      </c>
      <c r="M257" s="282">
        <v>45000</v>
      </c>
      <c r="N257" s="269">
        <v>0</v>
      </c>
      <c r="O257" s="271">
        <f t="shared" si="62"/>
        <v>0</v>
      </c>
      <c r="P257" s="101">
        <f t="shared" si="63"/>
        <v>0</v>
      </c>
      <c r="Q257" s="101">
        <f t="shared" si="64"/>
        <v>0</v>
      </c>
      <c r="R257" s="101">
        <f t="shared" si="65"/>
        <v>45000</v>
      </c>
      <c r="S257" s="100">
        <f t="shared" si="69"/>
        <v>1</v>
      </c>
      <c r="T257" s="700">
        <f t="shared" si="67"/>
        <v>0</v>
      </c>
      <c r="U257" s="645" t="s">
        <v>340</v>
      </c>
      <c r="V257" s="593"/>
    </row>
    <row r="258" spans="1:22" s="296" customFormat="1" ht="12.75" hidden="1" customHeight="1">
      <c r="A258" s="358" t="s">
        <v>1551</v>
      </c>
      <c r="B258" s="138" t="s">
        <v>348</v>
      </c>
      <c r="C258" s="139">
        <v>1998</v>
      </c>
      <c r="D258" s="259" t="s">
        <v>256</v>
      </c>
      <c r="E258" s="152">
        <v>1915</v>
      </c>
      <c r="F258" s="480">
        <v>171901</v>
      </c>
      <c r="G258" s="455" t="s">
        <v>1399</v>
      </c>
      <c r="H258" s="112">
        <v>109095</v>
      </c>
      <c r="I258" s="99">
        <f t="shared" si="60"/>
        <v>109095</v>
      </c>
      <c r="J258" s="105">
        <f t="shared" si="68"/>
        <v>1</v>
      </c>
      <c r="K258" s="282">
        <v>109095</v>
      </c>
      <c r="L258" s="269">
        <v>0</v>
      </c>
      <c r="M258" s="282">
        <v>109095</v>
      </c>
      <c r="N258" s="269">
        <v>0</v>
      </c>
      <c r="O258" s="271">
        <f t="shared" si="62"/>
        <v>0</v>
      </c>
      <c r="P258" s="101">
        <f t="shared" si="63"/>
        <v>0</v>
      </c>
      <c r="Q258" s="101">
        <f t="shared" si="64"/>
        <v>0</v>
      </c>
      <c r="R258" s="101">
        <f t="shared" si="65"/>
        <v>109095</v>
      </c>
      <c r="S258" s="100">
        <f t="shared" si="69"/>
        <v>1</v>
      </c>
      <c r="T258" s="700">
        <f t="shared" si="67"/>
        <v>0</v>
      </c>
      <c r="U258" s="645" t="s">
        <v>340</v>
      </c>
      <c r="V258" s="593"/>
    </row>
    <row r="259" spans="1:22" s="296" customFormat="1" ht="12.75" hidden="1" customHeight="1">
      <c r="A259" s="358" t="s">
        <v>1541</v>
      </c>
      <c r="B259" s="138" t="s">
        <v>1541</v>
      </c>
      <c r="C259" s="139">
        <v>1998</v>
      </c>
      <c r="D259" s="259" t="s">
        <v>235</v>
      </c>
      <c r="E259" s="152">
        <v>1916</v>
      </c>
      <c r="F259" s="480">
        <v>123123</v>
      </c>
      <c r="G259" s="455" t="s">
        <v>1399</v>
      </c>
      <c r="H259" s="112">
        <v>52390</v>
      </c>
      <c r="I259" s="99">
        <f t="shared" si="60"/>
        <v>52390</v>
      </c>
      <c r="J259" s="105">
        <f t="shared" si="68"/>
        <v>1</v>
      </c>
      <c r="K259" s="282">
        <v>52390</v>
      </c>
      <c r="L259" s="269">
        <v>0</v>
      </c>
      <c r="M259" s="282">
        <v>52390</v>
      </c>
      <c r="N259" s="269">
        <v>0</v>
      </c>
      <c r="O259" s="271">
        <f t="shared" si="62"/>
        <v>0</v>
      </c>
      <c r="P259" s="101">
        <f t="shared" si="63"/>
        <v>0</v>
      </c>
      <c r="Q259" s="101">
        <f t="shared" si="64"/>
        <v>0</v>
      </c>
      <c r="R259" s="101">
        <f t="shared" si="65"/>
        <v>52390</v>
      </c>
      <c r="S259" s="100">
        <f t="shared" si="69"/>
        <v>1</v>
      </c>
      <c r="T259" s="700">
        <f t="shared" si="67"/>
        <v>0</v>
      </c>
      <c r="U259" s="645" t="s">
        <v>340</v>
      </c>
      <c r="V259" s="593"/>
    </row>
    <row r="260" spans="1:22" s="296" customFormat="1" ht="12.75" hidden="1" customHeight="1">
      <c r="A260" s="127" t="s">
        <v>218</v>
      </c>
      <c r="B260" s="138" t="s">
        <v>135</v>
      </c>
      <c r="C260" s="139">
        <v>1998</v>
      </c>
      <c r="D260" s="259" t="s">
        <v>219</v>
      </c>
      <c r="E260" s="152">
        <v>1917</v>
      </c>
      <c r="F260" s="480">
        <v>710905</v>
      </c>
      <c r="G260" s="455" t="s">
        <v>1399</v>
      </c>
      <c r="H260" s="112">
        <v>77735</v>
      </c>
      <c r="I260" s="99">
        <f t="shared" si="60"/>
        <v>77735</v>
      </c>
      <c r="J260" s="105">
        <f t="shared" si="68"/>
        <v>1</v>
      </c>
      <c r="K260" s="282">
        <v>77735</v>
      </c>
      <c r="L260" s="755">
        <v>0</v>
      </c>
      <c r="M260" s="282">
        <v>77735</v>
      </c>
      <c r="N260" s="755">
        <v>0</v>
      </c>
      <c r="O260" s="271">
        <f t="shared" si="62"/>
        <v>0</v>
      </c>
      <c r="P260" s="101">
        <f t="shared" si="63"/>
        <v>0</v>
      </c>
      <c r="Q260" s="101">
        <f t="shared" si="64"/>
        <v>0</v>
      </c>
      <c r="R260" s="101">
        <f t="shared" si="65"/>
        <v>77735</v>
      </c>
      <c r="S260" s="100">
        <f t="shared" si="69"/>
        <v>1</v>
      </c>
      <c r="T260" s="700">
        <f t="shared" si="67"/>
        <v>0</v>
      </c>
      <c r="U260" s="645" t="s">
        <v>340</v>
      </c>
      <c r="V260" s="593"/>
    </row>
    <row r="261" spans="1:22" s="296" customFormat="1" ht="12.75" hidden="1" customHeight="1">
      <c r="A261" s="127" t="s">
        <v>218</v>
      </c>
      <c r="B261" s="138" t="s">
        <v>1447</v>
      </c>
      <c r="C261" s="139">
        <v>1998</v>
      </c>
      <c r="D261" s="259" t="s">
        <v>222</v>
      </c>
      <c r="E261" s="152">
        <v>1918</v>
      </c>
      <c r="F261" s="480">
        <v>710907</v>
      </c>
      <c r="G261" s="455" t="s">
        <v>1399</v>
      </c>
      <c r="H261" s="112">
        <v>157149</v>
      </c>
      <c r="I261" s="99">
        <f t="shared" si="60"/>
        <v>157149</v>
      </c>
      <c r="J261" s="105">
        <f t="shared" si="68"/>
        <v>1</v>
      </c>
      <c r="K261" s="282">
        <v>157149</v>
      </c>
      <c r="L261" s="269">
        <v>0</v>
      </c>
      <c r="M261" s="282">
        <v>157149</v>
      </c>
      <c r="N261" s="269">
        <v>0</v>
      </c>
      <c r="O261" s="271">
        <f t="shared" si="62"/>
        <v>0</v>
      </c>
      <c r="P261" s="101">
        <f t="shared" si="63"/>
        <v>0</v>
      </c>
      <c r="Q261" s="101">
        <f t="shared" si="64"/>
        <v>0</v>
      </c>
      <c r="R261" s="101">
        <f t="shared" si="65"/>
        <v>157149</v>
      </c>
      <c r="S261" s="100">
        <f t="shared" si="69"/>
        <v>1</v>
      </c>
      <c r="T261" s="700">
        <f t="shared" si="67"/>
        <v>0</v>
      </c>
      <c r="U261" s="645" t="s">
        <v>340</v>
      </c>
      <c r="V261" s="593"/>
    </row>
    <row r="262" spans="1:22" s="296" customFormat="1" ht="12.75" hidden="1" customHeight="1">
      <c r="A262" s="358" t="s">
        <v>507</v>
      </c>
      <c r="B262" s="138" t="s">
        <v>1485</v>
      </c>
      <c r="C262" s="139">
        <v>1998</v>
      </c>
      <c r="D262" s="259" t="s">
        <v>190</v>
      </c>
      <c r="E262" s="152">
        <v>1919</v>
      </c>
      <c r="F262" s="480">
        <v>895010</v>
      </c>
      <c r="G262" s="455" t="s">
        <v>1399</v>
      </c>
      <c r="H262" s="112">
        <v>2403701.2799999998</v>
      </c>
      <c r="I262" s="99">
        <f t="shared" si="60"/>
        <v>2403701.2799999998</v>
      </c>
      <c r="J262" s="105">
        <f t="shared" si="68"/>
        <v>1</v>
      </c>
      <c r="K262" s="282">
        <v>2403701.2799999998</v>
      </c>
      <c r="L262" s="755">
        <v>0</v>
      </c>
      <c r="M262" s="282">
        <v>2403701.2799999998</v>
      </c>
      <c r="N262" s="755">
        <v>0</v>
      </c>
      <c r="O262" s="271">
        <f t="shared" si="62"/>
        <v>0</v>
      </c>
      <c r="P262" s="101">
        <f t="shared" si="63"/>
        <v>0</v>
      </c>
      <c r="Q262" s="101">
        <f t="shared" si="64"/>
        <v>0</v>
      </c>
      <c r="R262" s="101">
        <f t="shared" si="65"/>
        <v>2403701.2799999998</v>
      </c>
      <c r="S262" s="100">
        <f t="shared" si="69"/>
        <v>1</v>
      </c>
      <c r="T262" s="700">
        <f t="shared" si="67"/>
        <v>0</v>
      </c>
      <c r="U262" s="645" t="s">
        <v>340</v>
      </c>
      <c r="V262" s="593"/>
    </row>
    <row r="263" spans="1:22" s="296" customFormat="1" ht="12.75" hidden="1" customHeight="1">
      <c r="A263" s="358" t="s">
        <v>1484</v>
      </c>
      <c r="B263" s="256" t="s">
        <v>1484</v>
      </c>
      <c r="C263" s="251">
        <v>1998</v>
      </c>
      <c r="D263" s="259" t="s">
        <v>189</v>
      </c>
      <c r="E263" s="152">
        <v>1920</v>
      </c>
      <c r="F263" s="480">
        <v>895011</v>
      </c>
      <c r="G263" s="455" t="s">
        <v>1399</v>
      </c>
      <c r="H263" s="112">
        <v>2444325.21</v>
      </c>
      <c r="I263" s="99">
        <f t="shared" si="60"/>
        <v>2444325.21</v>
      </c>
      <c r="J263" s="105">
        <f t="shared" si="68"/>
        <v>1</v>
      </c>
      <c r="K263" s="282">
        <v>2444325.21</v>
      </c>
      <c r="L263" s="755">
        <v>0</v>
      </c>
      <c r="M263" s="282">
        <v>2444325.21</v>
      </c>
      <c r="N263" s="755">
        <v>0</v>
      </c>
      <c r="O263" s="271">
        <f t="shared" si="62"/>
        <v>0</v>
      </c>
      <c r="P263" s="101">
        <f t="shared" si="63"/>
        <v>0</v>
      </c>
      <c r="Q263" s="101">
        <f t="shared" si="64"/>
        <v>0</v>
      </c>
      <c r="R263" s="101">
        <f t="shared" si="65"/>
        <v>2444325.21</v>
      </c>
      <c r="S263" s="100">
        <f t="shared" si="69"/>
        <v>1</v>
      </c>
      <c r="T263" s="700">
        <f t="shared" si="67"/>
        <v>0</v>
      </c>
      <c r="U263" s="645" t="s">
        <v>340</v>
      </c>
      <c r="V263" s="593"/>
    </row>
    <row r="264" spans="1:22" s="296" customFormat="1" ht="12.75" hidden="1" customHeight="1">
      <c r="A264" s="358" t="s">
        <v>1484</v>
      </c>
      <c r="B264" s="138" t="s">
        <v>1484</v>
      </c>
      <c r="C264" s="139">
        <v>1998</v>
      </c>
      <c r="D264" s="259" t="s">
        <v>212</v>
      </c>
      <c r="E264" s="152">
        <v>1921</v>
      </c>
      <c r="F264" s="480">
        <v>895012</v>
      </c>
      <c r="G264" s="455" t="s">
        <v>1399</v>
      </c>
      <c r="H264" s="112">
        <v>208048.9</v>
      </c>
      <c r="I264" s="99">
        <f t="shared" si="60"/>
        <v>208048.9</v>
      </c>
      <c r="J264" s="105">
        <f t="shared" si="68"/>
        <v>1</v>
      </c>
      <c r="K264" s="282">
        <v>208048.9</v>
      </c>
      <c r="L264" s="269">
        <v>0</v>
      </c>
      <c r="M264" s="282">
        <v>208048.9</v>
      </c>
      <c r="N264" s="269">
        <v>0</v>
      </c>
      <c r="O264" s="271">
        <f t="shared" si="62"/>
        <v>0</v>
      </c>
      <c r="P264" s="101">
        <f t="shared" si="63"/>
        <v>0</v>
      </c>
      <c r="Q264" s="101">
        <f t="shared" si="64"/>
        <v>0</v>
      </c>
      <c r="R264" s="101">
        <f t="shared" si="65"/>
        <v>208048.9</v>
      </c>
      <c r="S264" s="100">
        <f t="shared" si="69"/>
        <v>1</v>
      </c>
      <c r="T264" s="700">
        <f t="shared" si="67"/>
        <v>0</v>
      </c>
      <c r="U264" s="645" t="s">
        <v>340</v>
      </c>
      <c r="V264" s="593"/>
    </row>
    <row r="265" spans="1:22" s="296" customFormat="1" ht="12.75" hidden="1" customHeight="1">
      <c r="A265" s="127" t="s">
        <v>1516</v>
      </c>
      <c r="B265" s="138" t="s">
        <v>1435</v>
      </c>
      <c r="C265" s="139">
        <v>1998</v>
      </c>
      <c r="D265" s="259" t="s">
        <v>196</v>
      </c>
      <c r="E265" s="152">
        <v>1922</v>
      </c>
      <c r="F265" s="480">
        <v>991922</v>
      </c>
      <c r="G265" s="455" t="s">
        <v>1399</v>
      </c>
      <c r="H265" s="112">
        <v>853485</v>
      </c>
      <c r="I265" s="99">
        <f t="shared" si="60"/>
        <v>853485</v>
      </c>
      <c r="J265" s="105">
        <f t="shared" si="68"/>
        <v>1</v>
      </c>
      <c r="K265" s="282">
        <v>853485</v>
      </c>
      <c r="L265" s="269">
        <v>0</v>
      </c>
      <c r="M265" s="282">
        <v>853485</v>
      </c>
      <c r="N265" s="269">
        <v>0</v>
      </c>
      <c r="O265" s="271">
        <f t="shared" si="62"/>
        <v>0</v>
      </c>
      <c r="P265" s="101">
        <f t="shared" si="63"/>
        <v>0</v>
      </c>
      <c r="Q265" s="101">
        <f t="shared" si="64"/>
        <v>0</v>
      </c>
      <c r="R265" s="101">
        <f t="shared" si="65"/>
        <v>853485</v>
      </c>
      <c r="S265" s="100">
        <f t="shared" si="69"/>
        <v>1</v>
      </c>
      <c r="T265" s="700">
        <f t="shared" si="67"/>
        <v>0</v>
      </c>
      <c r="U265" s="645" t="s">
        <v>340</v>
      </c>
      <c r="V265" s="593" t="s">
        <v>831</v>
      </c>
    </row>
    <row r="266" spans="1:22" s="296" customFormat="1" ht="12.75" hidden="1" customHeight="1">
      <c r="A266" s="358" t="s">
        <v>1516</v>
      </c>
      <c r="B266" s="138" t="s">
        <v>1516</v>
      </c>
      <c r="C266" s="139">
        <v>1998</v>
      </c>
      <c r="D266" s="259" t="s">
        <v>211</v>
      </c>
      <c r="E266" s="152">
        <v>1923</v>
      </c>
      <c r="F266" s="480">
        <v>991923</v>
      </c>
      <c r="G266" s="455" t="s">
        <v>1399</v>
      </c>
      <c r="H266" s="112">
        <v>240043</v>
      </c>
      <c r="I266" s="99">
        <f t="shared" si="60"/>
        <v>240043</v>
      </c>
      <c r="J266" s="105">
        <f t="shared" si="68"/>
        <v>1</v>
      </c>
      <c r="K266" s="282">
        <v>240043</v>
      </c>
      <c r="L266" s="269">
        <v>0</v>
      </c>
      <c r="M266" s="282">
        <v>240043</v>
      </c>
      <c r="N266" s="269">
        <v>0</v>
      </c>
      <c r="O266" s="271">
        <f t="shared" si="62"/>
        <v>0</v>
      </c>
      <c r="P266" s="101">
        <f t="shared" si="63"/>
        <v>0</v>
      </c>
      <c r="Q266" s="101">
        <f t="shared" si="64"/>
        <v>0</v>
      </c>
      <c r="R266" s="101">
        <f t="shared" si="65"/>
        <v>240043</v>
      </c>
      <c r="S266" s="100">
        <f t="shared" si="69"/>
        <v>1</v>
      </c>
      <c r="T266" s="700">
        <f t="shared" si="67"/>
        <v>0</v>
      </c>
      <c r="U266" s="645" t="s">
        <v>340</v>
      </c>
      <c r="V266" s="593" t="s">
        <v>831</v>
      </c>
    </row>
    <row r="267" spans="1:22" s="296" customFormat="1" ht="12.75" hidden="1" customHeight="1">
      <c r="A267" s="358" t="s">
        <v>143</v>
      </c>
      <c r="B267" s="138" t="s">
        <v>1458</v>
      </c>
      <c r="C267" s="139">
        <v>1998</v>
      </c>
      <c r="D267" s="259" t="s">
        <v>228</v>
      </c>
      <c r="E267" s="152">
        <v>1924</v>
      </c>
      <c r="F267" s="480">
        <v>991924</v>
      </c>
      <c r="G267" s="455" t="s">
        <v>1399</v>
      </c>
      <c r="H267" s="112">
        <v>40173</v>
      </c>
      <c r="I267" s="99">
        <f t="shared" si="60"/>
        <v>40173</v>
      </c>
      <c r="J267" s="105">
        <f t="shared" si="68"/>
        <v>1</v>
      </c>
      <c r="K267" s="282">
        <v>40173</v>
      </c>
      <c r="L267" s="269">
        <v>0</v>
      </c>
      <c r="M267" s="282">
        <v>40173</v>
      </c>
      <c r="N267" s="269">
        <v>0</v>
      </c>
      <c r="O267" s="271">
        <f t="shared" si="62"/>
        <v>0</v>
      </c>
      <c r="P267" s="101">
        <f t="shared" si="63"/>
        <v>0</v>
      </c>
      <c r="Q267" s="101">
        <f t="shared" si="64"/>
        <v>0</v>
      </c>
      <c r="R267" s="101">
        <f t="shared" si="65"/>
        <v>40173</v>
      </c>
      <c r="S267" s="100">
        <f t="shared" si="69"/>
        <v>1</v>
      </c>
      <c r="T267" s="700">
        <f t="shared" si="67"/>
        <v>0</v>
      </c>
      <c r="U267" s="645" t="s">
        <v>340</v>
      </c>
      <c r="V267" s="593" t="s">
        <v>831</v>
      </c>
    </row>
    <row r="268" spans="1:22" s="296" customFormat="1" ht="12.75" hidden="1" customHeight="1">
      <c r="A268" s="358" t="s">
        <v>143</v>
      </c>
      <c r="B268" s="138" t="s">
        <v>1458</v>
      </c>
      <c r="C268" s="139">
        <v>1998</v>
      </c>
      <c r="D268" s="259" t="s">
        <v>213</v>
      </c>
      <c r="E268" s="152">
        <v>1925</v>
      </c>
      <c r="F268" s="480">
        <v>991925</v>
      </c>
      <c r="G268" s="455" t="s">
        <v>1399</v>
      </c>
      <c r="H268" s="112">
        <v>184743.01</v>
      </c>
      <c r="I268" s="99">
        <f t="shared" si="60"/>
        <v>184743.01</v>
      </c>
      <c r="J268" s="105">
        <f t="shared" si="68"/>
        <v>1</v>
      </c>
      <c r="K268" s="282">
        <v>184743.01</v>
      </c>
      <c r="L268" s="269">
        <v>0</v>
      </c>
      <c r="M268" s="282">
        <v>184743.01</v>
      </c>
      <c r="N268" s="269">
        <v>0</v>
      </c>
      <c r="O268" s="271">
        <f t="shared" si="62"/>
        <v>0</v>
      </c>
      <c r="P268" s="101">
        <f t="shared" si="63"/>
        <v>0</v>
      </c>
      <c r="Q268" s="101">
        <f t="shared" si="64"/>
        <v>0</v>
      </c>
      <c r="R268" s="101">
        <f t="shared" si="65"/>
        <v>184743.01</v>
      </c>
      <c r="S268" s="100">
        <f t="shared" si="69"/>
        <v>1</v>
      </c>
      <c r="T268" s="700">
        <f t="shared" si="67"/>
        <v>0</v>
      </c>
      <c r="U268" s="645" t="s">
        <v>340</v>
      </c>
      <c r="V268" s="593" t="s">
        <v>831</v>
      </c>
    </row>
    <row r="269" spans="1:22" s="296" customFormat="1" ht="12.75" hidden="1" customHeight="1">
      <c r="A269" s="358" t="s">
        <v>143</v>
      </c>
      <c r="B269" s="138" t="s">
        <v>1458</v>
      </c>
      <c r="C269" s="139">
        <v>1998</v>
      </c>
      <c r="D269" s="259" t="s">
        <v>221</v>
      </c>
      <c r="E269" s="152">
        <v>1926</v>
      </c>
      <c r="F269" s="480">
        <v>991926</v>
      </c>
      <c r="G269" s="455" t="s">
        <v>1399</v>
      </c>
      <c r="H269" s="112">
        <v>138120</v>
      </c>
      <c r="I269" s="99">
        <f t="shared" si="60"/>
        <v>138120</v>
      </c>
      <c r="J269" s="105">
        <f t="shared" si="68"/>
        <v>1</v>
      </c>
      <c r="K269" s="282">
        <v>138120</v>
      </c>
      <c r="L269" s="269">
        <v>0</v>
      </c>
      <c r="M269" s="282">
        <v>138120</v>
      </c>
      <c r="N269" s="269">
        <v>0</v>
      </c>
      <c r="O269" s="271">
        <f t="shared" si="62"/>
        <v>0</v>
      </c>
      <c r="P269" s="101">
        <f t="shared" si="63"/>
        <v>0</v>
      </c>
      <c r="Q269" s="101">
        <f t="shared" si="64"/>
        <v>0</v>
      </c>
      <c r="R269" s="101">
        <f t="shared" si="65"/>
        <v>138120</v>
      </c>
      <c r="S269" s="100">
        <f t="shared" si="69"/>
        <v>1</v>
      </c>
      <c r="T269" s="700">
        <f t="shared" si="67"/>
        <v>0</v>
      </c>
      <c r="U269" s="645" t="s">
        <v>340</v>
      </c>
      <c r="V269" s="593" t="s">
        <v>831</v>
      </c>
    </row>
    <row r="270" spans="1:22" s="296" customFormat="1" ht="12.75" hidden="1" customHeight="1">
      <c r="A270" s="358" t="s">
        <v>143</v>
      </c>
      <c r="B270" s="138" t="s">
        <v>1458</v>
      </c>
      <c r="C270" s="139">
        <v>1998</v>
      </c>
      <c r="D270" s="259" t="s">
        <v>223</v>
      </c>
      <c r="E270" s="152">
        <v>1927</v>
      </c>
      <c r="F270" s="480">
        <v>991927</v>
      </c>
      <c r="G270" s="455" t="s">
        <v>1399</v>
      </c>
      <c r="H270" s="112">
        <v>133357</v>
      </c>
      <c r="I270" s="99">
        <f t="shared" si="60"/>
        <v>133357</v>
      </c>
      <c r="J270" s="105">
        <f t="shared" si="68"/>
        <v>1</v>
      </c>
      <c r="K270" s="282">
        <v>133357</v>
      </c>
      <c r="L270" s="269">
        <v>0</v>
      </c>
      <c r="M270" s="282">
        <v>133357</v>
      </c>
      <c r="N270" s="269">
        <v>0</v>
      </c>
      <c r="O270" s="271">
        <f t="shared" si="62"/>
        <v>0</v>
      </c>
      <c r="P270" s="101">
        <f t="shared" si="63"/>
        <v>0</v>
      </c>
      <c r="Q270" s="101">
        <f t="shared" si="64"/>
        <v>0</v>
      </c>
      <c r="R270" s="101">
        <f t="shared" si="65"/>
        <v>133357</v>
      </c>
      <c r="S270" s="100">
        <f t="shared" si="69"/>
        <v>1</v>
      </c>
      <c r="T270" s="700">
        <f t="shared" si="67"/>
        <v>0</v>
      </c>
      <c r="U270" s="645" t="s">
        <v>340</v>
      </c>
      <c r="V270" s="593" t="s">
        <v>831</v>
      </c>
    </row>
    <row r="271" spans="1:22" s="296" customFormat="1" ht="12.75" hidden="1" customHeight="1">
      <c r="A271" s="358" t="s">
        <v>143</v>
      </c>
      <c r="B271" s="138" t="s">
        <v>1458</v>
      </c>
      <c r="C271" s="139">
        <v>1998</v>
      </c>
      <c r="D271" s="259" t="s">
        <v>203</v>
      </c>
      <c r="E271" s="152">
        <v>1928</v>
      </c>
      <c r="F271" s="480">
        <v>991928</v>
      </c>
      <c r="G271" s="455" t="s">
        <v>1399</v>
      </c>
      <c r="H271" s="112">
        <v>409227.29</v>
      </c>
      <c r="I271" s="99">
        <f t="shared" si="60"/>
        <v>409227.29</v>
      </c>
      <c r="J271" s="105">
        <f t="shared" si="68"/>
        <v>1</v>
      </c>
      <c r="K271" s="282">
        <v>409227.29</v>
      </c>
      <c r="L271" s="269">
        <v>0</v>
      </c>
      <c r="M271" s="282">
        <v>409227.29</v>
      </c>
      <c r="N271" s="269">
        <v>0</v>
      </c>
      <c r="O271" s="271">
        <f t="shared" si="62"/>
        <v>0</v>
      </c>
      <c r="P271" s="101">
        <f t="shared" si="63"/>
        <v>0</v>
      </c>
      <c r="Q271" s="101">
        <f t="shared" si="64"/>
        <v>0</v>
      </c>
      <c r="R271" s="101">
        <f t="shared" si="65"/>
        <v>409227.29</v>
      </c>
      <c r="S271" s="100">
        <f t="shared" si="69"/>
        <v>1</v>
      </c>
      <c r="T271" s="700">
        <f t="shared" si="67"/>
        <v>0</v>
      </c>
      <c r="U271" s="645" t="s">
        <v>340</v>
      </c>
      <c r="V271" s="593" t="s">
        <v>831</v>
      </c>
    </row>
    <row r="272" spans="1:22" s="296" customFormat="1" ht="12.75" hidden="1" customHeight="1">
      <c r="A272" s="127" t="s">
        <v>143</v>
      </c>
      <c r="B272" s="138" t="s">
        <v>1458</v>
      </c>
      <c r="C272" s="139">
        <v>1998</v>
      </c>
      <c r="D272" s="259" t="s">
        <v>258</v>
      </c>
      <c r="E272" s="152">
        <v>1929</v>
      </c>
      <c r="F272" s="480">
        <v>991929</v>
      </c>
      <c r="G272" s="455" t="s">
        <v>1399</v>
      </c>
      <c r="H272" s="112">
        <v>6561.25</v>
      </c>
      <c r="I272" s="99">
        <f t="shared" si="60"/>
        <v>6561.25</v>
      </c>
      <c r="J272" s="105">
        <f t="shared" si="68"/>
        <v>1</v>
      </c>
      <c r="K272" s="282">
        <v>6561.25</v>
      </c>
      <c r="L272" s="269">
        <v>0</v>
      </c>
      <c r="M272" s="282">
        <v>6561.25</v>
      </c>
      <c r="N272" s="269">
        <v>0</v>
      </c>
      <c r="O272" s="271">
        <f t="shared" si="62"/>
        <v>0</v>
      </c>
      <c r="P272" s="101">
        <f t="shared" si="63"/>
        <v>0</v>
      </c>
      <c r="Q272" s="101">
        <f t="shared" si="64"/>
        <v>0</v>
      </c>
      <c r="R272" s="101">
        <f t="shared" si="65"/>
        <v>6561.25</v>
      </c>
      <c r="S272" s="100">
        <f t="shared" si="69"/>
        <v>1</v>
      </c>
      <c r="T272" s="700">
        <f t="shared" si="67"/>
        <v>0</v>
      </c>
      <c r="U272" s="645" t="s">
        <v>340</v>
      </c>
      <c r="V272" s="593" t="s">
        <v>831</v>
      </c>
    </row>
    <row r="273" spans="1:22" s="296" customFormat="1" ht="12.75" hidden="1" customHeight="1">
      <c r="A273" s="358" t="s">
        <v>143</v>
      </c>
      <c r="B273" s="138" t="s">
        <v>1458</v>
      </c>
      <c r="C273" s="139">
        <v>1998</v>
      </c>
      <c r="D273" s="259" t="s">
        <v>299</v>
      </c>
      <c r="E273" s="152">
        <v>1930</v>
      </c>
      <c r="F273" s="480">
        <v>991930</v>
      </c>
      <c r="G273" s="455" t="s">
        <v>1399</v>
      </c>
      <c r="H273" s="112">
        <v>197542.85</v>
      </c>
      <c r="I273" s="99">
        <f t="shared" si="60"/>
        <v>197542.85</v>
      </c>
      <c r="J273" s="105">
        <f t="shared" si="68"/>
        <v>1</v>
      </c>
      <c r="K273" s="282">
        <v>197542.85</v>
      </c>
      <c r="L273" s="269">
        <v>0</v>
      </c>
      <c r="M273" s="282">
        <v>197542.85</v>
      </c>
      <c r="N273" s="269">
        <v>0</v>
      </c>
      <c r="O273" s="271">
        <f t="shared" si="62"/>
        <v>0</v>
      </c>
      <c r="P273" s="101">
        <f t="shared" ref="P273:P304" si="70">N273-L273</f>
        <v>0</v>
      </c>
      <c r="Q273" s="101">
        <f t="shared" ref="Q273:Q304" si="71">R273-I273</f>
        <v>0</v>
      </c>
      <c r="R273" s="101">
        <f t="shared" ref="R273:R304" si="72">(H273-T273)</f>
        <v>197542.85</v>
      </c>
      <c r="S273" s="100">
        <f t="shared" si="69"/>
        <v>1</v>
      </c>
      <c r="T273" s="700">
        <f t="shared" si="67"/>
        <v>0</v>
      </c>
      <c r="U273" s="645" t="s">
        <v>340</v>
      </c>
      <c r="V273" s="593" t="s">
        <v>831</v>
      </c>
    </row>
    <row r="274" spans="1:22" s="296" customFormat="1" ht="12.75" hidden="1" customHeight="1">
      <c r="A274" s="358" t="s">
        <v>143</v>
      </c>
      <c r="B274" s="138" t="s">
        <v>1458</v>
      </c>
      <c r="C274" s="139">
        <v>1998</v>
      </c>
      <c r="D274" s="259" t="s">
        <v>275</v>
      </c>
      <c r="E274" s="152">
        <v>1931</v>
      </c>
      <c r="F274" s="480">
        <v>991931</v>
      </c>
      <c r="G274" s="455" t="s">
        <v>1399</v>
      </c>
      <c r="H274" s="112">
        <v>34310.6</v>
      </c>
      <c r="I274" s="99">
        <f t="shared" si="60"/>
        <v>34310.6</v>
      </c>
      <c r="J274" s="105">
        <f t="shared" si="68"/>
        <v>1</v>
      </c>
      <c r="K274" s="282">
        <v>34310.6</v>
      </c>
      <c r="L274" s="269">
        <v>0</v>
      </c>
      <c r="M274" s="282">
        <v>34310.6</v>
      </c>
      <c r="N274" s="269">
        <v>0</v>
      </c>
      <c r="O274" s="271">
        <f t="shared" si="62"/>
        <v>0</v>
      </c>
      <c r="P274" s="101">
        <f t="shared" si="70"/>
        <v>0</v>
      </c>
      <c r="Q274" s="101">
        <f t="shared" si="71"/>
        <v>0</v>
      </c>
      <c r="R274" s="101">
        <f t="shared" si="72"/>
        <v>34310.6</v>
      </c>
      <c r="S274" s="100">
        <f t="shared" si="69"/>
        <v>1</v>
      </c>
      <c r="T274" s="700">
        <f t="shared" si="67"/>
        <v>0</v>
      </c>
      <c r="U274" s="645" t="s">
        <v>340</v>
      </c>
      <c r="V274" s="593" t="s">
        <v>831</v>
      </c>
    </row>
    <row r="275" spans="1:22" s="296" customFormat="1" ht="12.75" hidden="1" customHeight="1">
      <c r="A275" s="583" t="s">
        <v>143</v>
      </c>
      <c r="B275" s="257" t="s">
        <v>1458</v>
      </c>
      <c r="C275" s="139">
        <v>1998</v>
      </c>
      <c r="D275" s="259" t="s">
        <v>255</v>
      </c>
      <c r="E275" s="152">
        <v>1932</v>
      </c>
      <c r="F275" s="480">
        <v>991932</v>
      </c>
      <c r="G275" s="455" t="s">
        <v>1399</v>
      </c>
      <c r="H275" s="112">
        <v>23908.61</v>
      </c>
      <c r="I275" s="99">
        <f t="shared" si="60"/>
        <v>23908.61</v>
      </c>
      <c r="J275" s="105">
        <f t="shared" si="68"/>
        <v>1</v>
      </c>
      <c r="K275" s="282">
        <v>23908.61</v>
      </c>
      <c r="L275" s="269">
        <v>0</v>
      </c>
      <c r="M275" s="282">
        <v>23908.61</v>
      </c>
      <c r="N275" s="269">
        <v>0</v>
      </c>
      <c r="O275" s="271">
        <f t="shared" si="62"/>
        <v>0</v>
      </c>
      <c r="P275" s="101">
        <f t="shared" si="70"/>
        <v>0</v>
      </c>
      <c r="Q275" s="101">
        <f t="shared" si="71"/>
        <v>0</v>
      </c>
      <c r="R275" s="101">
        <f t="shared" si="72"/>
        <v>23908.61</v>
      </c>
      <c r="S275" s="100">
        <f t="shared" si="69"/>
        <v>1</v>
      </c>
      <c r="T275" s="700">
        <f t="shared" si="67"/>
        <v>0</v>
      </c>
      <c r="U275" s="645" t="s">
        <v>340</v>
      </c>
      <c r="V275" s="593" t="s">
        <v>831</v>
      </c>
    </row>
    <row r="276" spans="1:22" s="296" customFormat="1" ht="12.75" hidden="1" customHeight="1">
      <c r="A276" s="358" t="s">
        <v>143</v>
      </c>
      <c r="B276" s="138" t="s">
        <v>1458</v>
      </c>
      <c r="C276" s="139">
        <v>1998</v>
      </c>
      <c r="D276" s="259" t="s">
        <v>246</v>
      </c>
      <c r="E276" s="152">
        <v>1933</v>
      </c>
      <c r="F276" s="480">
        <v>991933</v>
      </c>
      <c r="G276" s="455" t="s">
        <v>1399</v>
      </c>
      <c r="H276" s="112">
        <v>22860.49</v>
      </c>
      <c r="I276" s="99">
        <f t="shared" si="60"/>
        <v>22860.49</v>
      </c>
      <c r="J276" s="105">
        <f t="shared" si="68"/>
        <v>1</v>
      </c>
      <c r="K276" s="282">
        <v>22860.49</v>
      </c>
      <c r="L276" s="269">
        <v>0</v>
      </c>
      <c r="M276" s="282">
        <v>22860.49</v>
      </c>
      <c r="N276" s="269">
        <v>0</v>
      </c>
      <c r="O276" s="271">
        <f t="shared" si="62"/>
        <v>0</v>
      </c>
      <c r="P276" s="101">
        <f t="shared" si="70"/>
        <v>0</v>
      </c>
      <c r="Q276" s="101">
        <f t="shared" si="71"/>
        <v>0</v>
      </c>
      <c r="R276" s="101">
        <f t="shared" si="72"/>
        <v>22860.49</v>
      </c>
      <c r="S276" s="100">
        <f t="shared" si="69"/>
        <v>1</v>
      </c>
      <c r="T276" s="700">
        <f t="shared" si="67"/>
        <v>0</v>
      </c>
      <c r="U276" s="645" t="s">
        <v>340</v>
      </c>
      <c r="V276" s="593" t="s">
        <v>831</v>
      </c>
    </row>
    <row r="277" spans="1:22" s="296" customFormat="1" ht="12.75" hidden="1" customHeight="1">
      <c r="A277" s="358" t="s">
        <v>143</v>
      </c>
      <c r="B277" s="138" t="s">
        <v>1458</v>
      </c>
      <c r="C277" s="139">
        <v>1998</v>
      </c>
      <c r="D277" s="259" t="s">
        <v>233</v>
      </c>
      <c r="E277" s="152">
        <v>1934</v>
      </c>
      <c r="F277" s="480">
        <v>991934</v>
      </c>
      <c r="G277" s="455" t="s">
        <v>1399</v>
      </c>
      <c r="H277" s="112">
        <v>40265</v>
      </c>
      <c r="I277" s="99">
        <f t="shared" si="60"/>
        <v>40265</v>
      </c>
      <c r="J277" s="105">
        <f t="shared" si="68"/>
        <v>1</v>
      </c>
      <c r="K277" s="282">
        <v>40265</v>
      </c>
      <c r="L277" s="269">
        <v>0</v>
      </c>
      <c r="M277" s="282">
        <v>40265</v>
      </c>
      <c r="N277" s="269">
        <v>0</v>
      </c>
      <c r="O277" s="271">
        <f t="shared" si="62"/>
        <v>0</v>
      </c>
      <c r="P277" s="101">
        <f t="shared" si="70"/>
        <v>0</v>
      </c>
      <c r="Q277" s="101">
        <f t="shared" si="71"/>
        <v>0</v>
      </c>
      <c r="R277" s="101">
        <f t="shared" si="72"/>
        <v>40265</v>
      </c>
      <c r="S277" s="100">
        <f t="shared" si="69"/>
        <v>1</v>
      </c>
      <c r="T277" s="700">
        <f t="shared" si="67"/>
        <v>0</v>
      </c>
      <c r="U277" s="645" t="s">
        <v>340</v>
      </c>
      <c r="V277" s="593" t="s">
        <v>831</v>
      </c>
    </row>
    <row r="278" spans="1:22" s="296" customFormat="1" ht="12.75" hidden="1" customHeight="1">
      <c r="A278" s="358" t="s">
        <v>143</v>
      </c>
      <c r="B278" s="138" t="s">
        <v>1458</v>
      </c>
      <c r="C278" s="139">
        <v>1998</v>
      </c>
      <c r="D278" s="259" t="s">
        <v>254</v>
      </c>
      <c r="E278" s="152">
        <v>1935</v>
      </c>
      <c r="F278" s="480">
        <v>991935</v>
      </c>
      <c r="G278" s="455" t="s">
        <v>1399</v>
      </c>
      <c r="H278" s="112">
        <v>21792.21</v>
      </c>
      <c r="I278" s="99">
        <f t="shared" si="60"/>
        <v>21792.21</v>
      </c>
      <c r="J278" s="105">
        <f t="shared" si="68"/>
        <v>1</v>
      </c>
      <c r="K278" s="282">
        <v>21792.21</v>
      </c>
      <c r="L278" s="269">
        <v>0</v>
      </c>
      <c r="M278" s="282">
        <v>21792.21</v>
      </c>
      <c r="N278" s="269">
        <v>0</v>
      </c>
      <c r="O278" s="271">
        <f t="shared" si="62"/>
        <v>0</v>
      </c>
      <c r="P278" s="101">
        <f t="shared" si="70"/>
        <v>0</v>
      </c>
      <c r="Q278" s="101">
        <f t="shared" si="71"/>
        <v>0</v>
      </c>
      <c r="R278" s="101">
        <f t="shared" si="72"/>
        <v>21792.21</v>
      </c>
      <c r="S278" s="100">
        <f t="shared" si="69"/>
        <v>1</v>
      </c>
      <c r="T278" s="700">
        <f t="shared" si="67"/>
        <v>0</v>
      </c>
      <c r="U278" s="645" t="s">
        <v>340</v>
      </c>
      <c r="V278" s="593" t="s">
        <v>831</v>
      </c>
    </row>
    <row r="279" spans="1:22" s="296" customFormat="1" ht="12.75" hidden="1" customHeight="1">
      <c r="A279" s="358" t="s">
        <v>143</v>
      </c>
      <c r="B279" s="138" t="s">
        <v>1458</v>
      </c>
      <c r="C279" s="139">
        <v>1998</v>
      </c>
      <c r="D279" s="259" t="s">
        <v>252</v>
      </c>
      <c r="E279" s="152">
        <v>1936</v>
      </c>
      <c r="F279" s="480">
        <v>991936</v>
      </c>
      <c r="G279" s="455" t="s">
        <v>1399</v>
      </c>
      <c r="H279" s="112">
        <v>20336.8</v>
      </c>
      <c r="I279" s="99">
        <f t="shared" si="60"/>
        <v>20336.8</v>
      </c>
      <c r="J279" s="105">
        <f t="shared" si="68"/>
        <v>1</v>
      </c>
      <c r="K279" s="282">
        <v>20336.8</v>
      </c>
      <c r="L279" s="269">
        <v>0</v>
      </c>
      <c r="M279" s="282">
        <v>20336.8</v>
      </c>
      <c r="N279" s="269">
        <v>0</v>
      </c>
      <c r="O279" s="271">
        <f t="shared" si="62"/>
        <v>0</v>
      </c>
      <c r="P279" s="101">
        <f t="shared" si="70"/>
        <v>0</v>
      </c>
      <c r="Q279" s="101">
        <f t="shared" si="71"/>
        <v>0</v>
      </c>
      <c r="R279" s="101">
        <f t="shared" si="72"/>
        <v>20336.8</v>
      </c>
      <c r="S279" s="100">
        <f t="shared" si="69"/>
        <v>1</v>
      </c>
      <c r="T279" s="700">
        <f t="shared" si="67"/>
        <v>0</v>
      </c>
      <c r="U279" s="645" t="s">
        <v>340</v>
      </c>
      <c r="V279" s="593" t="s">
        <v>831</v>
      </c>
    </row>
    <row r="280" spans="1:22" s="296" customFormat="1" ht="12.75" hidden="1" customHeight="1">
      <c r="A280" s="358" t="s">
        <v>160</v>
      </c>
      <c r="B280" s="138" t="s">
        <v>265</v>
      </c>
      <c r="C280" s="139">
        <v>1998</v>
      </c>
      <c r="D280" s="259" t="s">
        <v>279</v>
      </c>
      <c r="E280" s="152">
        <v>1937</v>
      </c>
      <c r="F280" s="480">
        <v>991937</v>
      </c>
      <c r="G280" s="455" t="s">
        <v>1399</v>
      </c>
      <c r="H280" s="112">
        <v>6329</v>
      </c>
      <c r="I280" s="99">
        <f t="shared" si="60"/>
        <v>6329</v>
      </c>
      <c r="J280" s="105">
        <f t="shared" ref="J280:J311" si="73">I280/H280</f>
        <v>1</v>
      </c>
      <c r="K280" s="282">
        <v>6329</v>
      </c>
      <c r="L280" s="269">
        <v>0</v>
      </c>
      <c r="M280" s="282">
        <v>6329</v>
      </c>
      <c r="N280" s="269">
        <v>0</v>
      </c>
      <c r="O280" s="271">
        <f t="shared" si="62"/>
        <v>0</v>
      </c>
      <c r="P280" s="101">
        <f t="shared" si="70"/>
        <v>0</v>
      </c>
      <c r="Q280" s="101">
        <f t="shared" si="71"/>
        <v>0</v>
      </c>
      <c r="R280" s="101">
        <f t="shared" si="72"/>
        <v>6329</v>
      </c>
      <c r="S280" s="100">
        <f t="shared" ref="S280:S311" si="74">+R280/H280</f>
        <v>1</v>
      </c>
      <c r="T280" s="700">
        <f t="shared" si="67"/>
        <v>0</v>
      </c>
      <c r="U280" s="645" t="s">
        <v>340</v>
      </c>
      <c r="V280" s="593"/>
    </row>
    <row r="281" spans="1:22" s="296" customFormat="1" ht="12.75" hidden="1" customHeight="1">
      <c r="A281" s="358" t="s">
        <v>285</v>
      </c>
      <c r="B281" s="138" t="s">
        <v>265</v>
      </c>
      <c r="C281" s="139">
        <v>1998</v>
      </c>
      <c r="D281" s="259" t="s">
        <v>286</v>
      </c>
      <c r="E281" s="152">
        <v>1938</v>
      </c>
      <c r="F281" s="480">
        <v>991938</v>
      </c>
      <c r="G281" s="455" t="s">
        <v>1399</v>
      </c>
      <c r="H281" s="112">
        <v>12165.31</v>
      </c>
      <c r="I281" s="99">
        <f t="shared" si="60"/>
        <v>12165.31</v>
      </c>
      <c r="J281" s="105">
        <f t="shared" si="73"/>
        <v>1</v>
      </c>
      <c r="K281" s="282">
        <v>12165.31</v>
      </c>
      <c r="L281" s="269">
        <v>0</v>
      </c>
      <c r="M281" s="282">
        <v>12165.31</v>
      </c>
      <c r="N281" s="269">
        <v>0</v>
      </c>
      <c r="O281" s="271">
        <f t="shared" si="62"/>
        <v>0</v>
      </c>
      <c r="P281" s="101">
        <f t="shared" si="70"/>
        <v>0</v>
      </c>
      <c r="Q281" s="101">
        <f t="shared" si="71"/>
        <v>0</v>
      </c>
      <c r="R281" s="101">
        <f t="shared" si="72"/>
        <v>12165.31</v>
      </c>
      <c r="S281" s="100">
        <f t="shared" si="74"/>
        <v>1</v>
      </c>
      <c r="T281" s="700">
        <f t="shared" si="67"/>
        <v>0</v>
      </c>
      <c r="U281" s="645" t="s">
        <v>340</v>
      </c>
      <c r="V281" s="593"/>
    </row>
    <row r="282" spans="1:22" s="296" customFormat="1" ht="12.75" hidden="1" customHeight="1">
      <c r="A282" s="358" t="s">
        <v>160</v>
      </c>
      <c r="B282" s="138" t="s">
        <v>265</v>
      </c>
      <c r="C282" s="139">
        <v>1998</v>
      </c>
      <c r="D282" s="259" t="s">
        <v>267</v>
      </c>
      <c r="E282" s="152">
        <v>1939</v>
      </c>
      <c r="F282" s="480">
        <v>991939</v>
      </c>
      <c r="G282" s="455" t="s">
        <v>1399</v>
      </c>
      <c r="H282" s="112">
        <v>20460.84</v>
      </c>
      <c r="I282" s="99">
        <f t="shared" si="60"/>
        <v>20460.84</v>
      </c>
      <c r="J282" s="105">
        <f t="shared" si="73"/>
        <v>1</v>
      </c>
      <c r="K282" s="282">
        <v>20460.84</v>
      </c>
      <c r="L282" s="269">
        <v>0</v>
      </c>
      <c r="M282" s="282">
        <v>20460.84</v>
      </c>
      <c r="N282" s="269">
        <v>0</v>
      </c>
      <c r="O282" s="271">
        <f t="shared" si="62"/>
        <v>0</v>
      </c>
      <c r="P282" s="101">
        <f t="shared" si="70"/>
        <v>0</v>
      </c>
      <c r="Q282" s="101">
        <f t="shared" si="71"/>
        <v>0</v>
      </c>
      <c r="R282" s="101">
        <f t="shared" si="72"/>
        <v>20460.84</v>
      </c>
      <c r="S282" s="100">
        <f t="shared" si="74"/>
        <v>1</v>
      </c>
      <c r="T282" s="700">
        <f t="shared" si="67"/>
        <v>0</v>
      </c>
      <c r="U282" s="645" t="s">
        <v>340</v>
      </c>
      <c r="V282" s="593"/>
    </row>
    <row r="283" spans="1:22" s="296" customFormat="1" ht="12.75" hidden="1" customHeight="1">
      <c r="A283" s="358" t="s">
        <v>160</v>
      </c>
      <c r="B283" s="138" t="s">
        <v>60</v>
      </c>
      <c r="C283" s="139">
        <v>1998</v>
      </c>
      <c r="D283" s="259" t="s">
        <v>276</v>
      </c>
      <c r="E283" s="152">
        <v>1940</v>
      </c>
      <c r="F283" s="480">
        <v>991940</v>
      </c>
      <c r="G283" s="455" t="s">
        <v>1399</v>
      </c>
      <c r="H283" s="112">
        <v>8076.4</v>
      </c>
      <c r="I283" s="99">
        <f t="shared" si="60"/>
        <v>8076.4</v>
      </c>
      <c r="J283" s="105">
        <f t="shared" si="73"/>
        <v>1</v>
      </c>
      <c r="K283" s="282">
        <v>8076.4</v>
      </c>
      <c r="L283" s="269">
        <v>0</v>
      </c>
      <c r="M283" s="282">
        <v>8076.4</v>
      </c>
      <c r="N283" s="269">
        <v>0</v>
      </c>
      <c r="O283" s="271">
        <f t="shared" si="62"/>
        <v>0</v>
      </c>
      <c r="P283" s="101">
        <f t="shared" si="70"/>
        <v>0</v>
      </c>
      <c r="Q283" s="101">
        <f t="shared" si="71"/>
        <v>0</v>
      </c>
      <c r="R283" s="101">
        <f t="shared" si="72"/>
        <v>8076.4</v>
      </c>
      <c r="S283" s="100">
        <f t="shared" si="74"/>
        <v>1</v>
      </c>
      <c r="T283" s="700">
        <f t="shared" si="67"/>
        <v>0</v>
      </c>
      <c r="U283" s="645" t="s">
        <v>340</v>
      </c>
      <c r="V283" s="593"/>
    </row>
    <row r="284" spans="1:22" s="296" customFormat="1" ht="12.75" hidden="1" customHeight="1">
      <c r="A284" s="358" t="s">
        <v>160</v>
      </c>
      <c r="B284" s="138" t="s">
        <v>60</v>
      </c>
      <c r="C284" s="139">
        <v>1998</v>
      </c>
      <c r="D284" s="259" t="s">
        <v>292</v>
      </c>
      <c r="E284" s="152">
        <v>1941</v>
      </c>
      <c r="F284" s="480">
        <v>991941</v>
      </c>
      <c r="G284" s="455" t="s">
        <v>1399</v>
      </c>
      <c r="H284" s="112">
        <v>35198.050000000003</v>
      </c>
      <c r="I284" s="99">
        <f t="shared" si="60"/>
        <v>35198.050000000003</v>
      </c>
      <c r="J284" s="105">
        <f t="shared" si="73"/>
        <v>1</v>
      </c>
      <c r="K284" s="282">
        <v>35198.050000000003</v>
      </c>
      <c r="L284" s="269">
        <v>0</v>
      </c>
      <c r="M284" s="282">
        <v>35198.050000000003</v>
      </c>
      <c r="N284" s="269">
        <v>0</v>
      </c>
      <c r="O284" s="271">
        <f t="shared" si="62"/>
        <v>0</v>
      </c>
      <c r="P284" s="101">
        <f t="shared" si="70"/>
        <v>0</v>
      </c>
      <c r="Q284" s="101">
        <f t="shared" si="71"/>
        <v>0</v>
      </c>
      <c r="R284" s="101">
        <f t="shared" si="72"/>
        <v>35198.050000000003</v>
      </c>
      <c r="S284" s="100">
        <f t="shared" si="74"/>
        <v>1</v>
      </c>
      <c r="T284" s="700">
        <f t="shared" si="67"/>
        <v>0</v>
      </c>
      <c r="U284" s="645" t="s">
        <v>340</v>
      </c>
      <c r="V284" s="593"/>
    </row>
    <row r="285" spans="1:22" s="296" customFormat="1" ht="12.75" hidden="1" customHeight="1">
      <c r="A285" s="358" t="s">
        <v>160</v>
      </c>
      <c r="B285" s="138" t="s">
        <v>1592</v>
      </c>
      <c r="C285" s="139">
        <v>1998</v>
      </c>
      <c r="D285" s="259" t="s">
        <v>347</v>
      </c>
      <c r="E285" s="152">
        <v>1942</v>
      </c>
      <c r="F285" s="480">
        <v>991942</v>
      </c>
      <c r="G285" s="455" t="s">
        <v>1399</v>
      </c>
      <c r="H285" s="112">
        <v>1731.9</v>
      </c>
      <c r="I285" s="99">
        <f t="shared" si="60"/>
        <v>1731.9</v>
      </c>
      <c r="J285" s="105">
        <f t="shared" si="73"/>
        <v>1</v>
      </c>
      <c r="K285" s="282">
        <v>1731.9</v>
      </c>
      <c r="L285" s="269">
        <v>0</v>
      </c>
      <c r="M285" s="282">
        <v>1731.9</v>
      </c>
      <c r="N285" s="269">
        <v>0</v>
      </c>
      <c r="O285" s="271">
        <f t="shared" si="62"/>
        <v>0</v>
      </c>
      <c r="P285" s="101">
        <f t="shared" si="70"/>
        <v>0</v>
      </c>
      <c r="Q285" s="101">
        <f t="shared" si="71"/>
        <v>0</v>
      </c>
      <c r="R285" s="101">
        <f t="shared" si="72"/>
        <v>1731.9</v>
      </c>
      <c r="S285" s="100">
        <f t="shared" si="74"/>
        <v>1</v>
      </c>
      <c r="T285" s="700">
        <f t="shared" si="67"/>
        <v>0</v>
      </c>
      <c r="U285" s="645" t="s">
        <v>340</v>
      </c>
      <c r="V285" s="593"/>
    </row>
    <row r="286" spans="1:22" s="296" customFormat="1" ht="12.75" hidden="1" customHeight="1">
      <c r="A286" s="358" t="s">
        <v>160</v>
      </c>
      <c r="B286" s="138" t="s">
        <v>1592</v>
      </c>
      <c r="C286" s="139">
        <v>1998</v>
      </c>
      <c r="D286" s="259" t="s">
        <v>274</v>
      </c>
      <c r="E286" s="152">
        <v>1943</v>
      </c>
      <c r="F286" s="480">
        <v>991943</v>
      </c>
      <c r="G286" s="455" t="s">
        <v>1399</v>
      </c>
      <c r="H286" s="112">
        <v>2937.1</v>
      </c>
      <c r="I286" s="99">
        <f t="shared" si="60"/>
        <v>2937.1</v>
      </c>
      <c r="J286" s="105">
        <f t="shared" si="73"/>
        <v>1</v>
      </c>
      <c r="K286" s="282">
        <v>2937.1</v>
      </c>
      <c r="L286" s="269">
        <v>0</v>
      </c>
      <c r="M286" s="282">
        <v>2937.1</v>
      </c>
      <c r="N286" s="269">
        <v>0</v>
      </c>
      <c r="O286" s="271">
        <f t="shared" si="62"/>
        <v>0</v>
      </c>
      <c r="P286" s="101">
        <f t="shared" si="70"/>
        <v>0</v>
      </c>
      <c r="Q286" s="101">
        <f t="shared" si="71"/>
        <v>0</v>
      </c>
      <c r="R286" s="101">
        <f t="shared" si="72"/>
        <v>2937.1</v>
      </c>
      <c r="S286" s="100">
        <f t="shared" si="74"/>
        <v>1</v>
      </c>
      <c r="T286" s="700">
        <f t="shared" si="67"/>
        <v>0</v>
      </c>
      <c r="U286" s="645" t="s">
        <v>340</v>
      </c>
      <c r="V286" s="593"/>
    </row>
    <row r="287" spans="1:22" s="296" customFormat="1" ht="12.75" hidden="1" customHeight="1">
      <c r="A287" s="358" t="s">
        <v>160</v>
      </c>
      <c r="B287" s="138" t="s">
        <v>1592</v>
      </c>
      <c r="C287" s="139">
        <v>1998</v>
      </c>
      <c r="D287" s="259" t="s">
        <v>283</v>
      </c>
      <c r="E287" s="152">
        <v>1944</v>
      </c>
      <c r="F287" s="480">
        <v>991944</v>
      </c>
      <c r="G287" s="455" t="s">
        <v>1399</v>
      </c>
      <c r="H287" s="112">
        <v>1162.26</v>
      </c>
      <c r="I287" s="99">
        <f t="shared" si="60"/>
        <v>1162.26</v>
      </c>
      <c r="J287" s="105">
        <f t="shared" si="73"/>
        <v>1</v>
      </c>
      <c r="K287" s="282">
        <v>1162.26</v>
      </c>
      <c r="L287" s="269">
        <v>0</v>
      </c>
      <c r="M287" s="282">
        <v>1162.26</v>
      </c>
      <c r="N287" s="269">
        <v>0</v>
      </c>
      <c r="O287" s="271">
        <f t="shared" si="62"/>
        <v>0</v>
      </c>
      <c r="P287" s="101">
        <f t="shared" si="70"/>
        <v>0</v>
      </c>
      <c r="Q287" s="101">
        <f t="shared" si="71"/>
        <v>0</v>
      </c>
      <c r="R287" s="101">
        <f t="shared" si="72"/>
        <v>1162.26</v>
      </c>
      <c r="S287" s="100">
        <f t="shared" si="74"/>
        <v>1</v>
      </c>
      <c r="T287" s="700">
        <f t="shared" si="67"/>
        <v>0</v>
      </c>
      <c r="U287" s="645" t="s">
        <v>340</v>
      </c>
      <c r="V287" s="593"/>
    </row>
    <row r="288" spans="1:22" s="296" customFormat="1" ht="12.75" hidden="1" customHeight="1">
      <c r="A288" s="358" t="s">
        <v>160</v>
      </c>
      <c r="B288" s="138" t="s">
        <v>271</v>
      </c>
      <c r="C288" s="139">
        <v>1998</v>
      </c>
      <c r="D288" s="259" t="s">
        <v>272</v>
      </c>
      <c r="E288" s="152">
        <v>1946</v>
      </c>
      <c r="F288" s="480">
        <v>991946</v>
      </c>
      <c r="G288" s="455" t="s">
        <v>1399</v>
      </c>
      <c r="H288" s="112">
        <v>82833.789999999994</v>
      </c>
      <c r="I288" s="99">
        <f t="shared" si="60"/>
        <v>82833.789999999994</v>
      </c>
      <c r="J288" s="105">
        <f t="shared" si="73"/>
        <v>1</v>
      </c>
      <c r="K288" s="282">
        <v>82833.789999999994</v>
      </c>
      <c r="L288" s="269">
        <v>0</v>
      </c>
      <c r="M288" s="282">
        <v>82833.789999999994</v>
      </c>
      <c r="N288" s="269">
        <v>0</v>
      </c>
      <c r="O288" s="271">
        <f t="shared" si="62"/>
        <v>0</v>
      </c>
      <c r="P288" s="101">
        <f t="shared" si="70"/>
        <v>0</v>
      </c>
      <c r="Q288" s="101">
        <f t="shared" si="71"/>
        <v>0</v>
      </c>
      <c r="R288" s="101">
        <f t="shared" si="72"/>
        <v>82833.789999999994</v>
      </c>
      <c r="S288" s="100">
        <f t="shared" si="74"/>
        <v>1</v>
      </c>
      <c r="T288" s="700">
        <f t="shared" si="67"/>
        <v>0</v>
      </c>
      <c r="U288" s="645" t="s">
        <v>340</v>
      </c>
      <c r="V288" s="593"/>
    </row>
    <row r="289" spans="1:22" s="296" customFormat="1" ht="12.75" hidden="1" customHeight="1">
      <c r="A289" s="358" t="s">
        <v>160</v>
      </c>
      <c r="B289" s="138" t="s">
        <v>271</v>
      </c>
      <c r="C289" s="139">
        <v>1998</v>
      </c>
      <c r="D289" s="259" t="s">
        <v>284</v>
      </c>
      <c r="E289" s="152">
        <v>1947</v>
      </c>
      <c r="F289" s="480">
        <v>991947</v>
      </c>
      <c r="G289" s="455" t="s">
        <v>1399</v>
      </c>
      <c r="H289" s="112">
        <v>3662.26</v>
      </c>
      <c r="I289" s="99">
        <f t="shared" si="60"/>
        <v>3662.26</v>
      </c>
      <c r="J289" s="105">
        <f t="shared" si="73"/>
        <v>1</v>
      </c>
      <c r="K289" s="282">
        <v>3662.26</v>
      </c>
      <c r="L289" s="269">
        <v>0</v>
      </c>
      <c r="M289" s="282">
        <v>3662.26</v>
      </c>
      <c r="N289" s="269">
        <v>0</v>
      </c>
      <c r="O289" s="271">
        <f t="shared" si="62"/>
        <v>0</v>
      </c>
      <c r="P289" s="101">
        <f t="shared" si="70"/>
        <v>0</v>
      </c>
      <c r="Q289" s="101">
        <f t="shared" si="71"/>
        <v>0</v>
      </c>
      <c r="R289" s="101">
        <f t="shared" si="72"/>
        <v>3662.26</v>
      </c>
      <c r="S289" s="100">
        <f t="shared" si="74"/>
        <v>1</v>
      </c>
      <c r="T289" s="700">
        <f t="shared" si="67"/>
        <v>0</v>
      </c>
      <c r="U289" s="645" t="s">
        <v>340</v>
      </c>
      <c r="V289" s="593"/>
    </row>
    <row r="290" spans="1:22" s="296" customFormat="1" ht="12.75" hidden="1" customHeight="1">
      <c r="A290" s="358" t="s">
        <v>160</v>
      </c>
      <c r="B290" s="138" t="s">
        <v>161</v>
      </c>
      <c r="C290" s="139">
        <v>1998</v>
      </c>
      <c r="D290" s="259" t="s">
        <v>298</v>
      </c>
      <c r="E290" s="152">
        <v>1948</v>
      </c>
      <c r="F290" s="480">
        <v>991948</v>
      </c>
      <c r="G290" s="455" t="s">
        <v>1399</v>
      </c>
      <c r="H290" s="112">
        <v>10574.99</v>
      </c>
      <c r="I290" s="99">
        <f t="shared" si="60"/>
        <v>10574.99</v>
      </c>
      <c r="J290" s="105">
        <f t="shared" si="73"/>
        <v>1</v>
      </c>
      <c r="K290" s="282">
        <v>10574.99</v>
      </c>
      <c r="L290" s="269">
        <v>0</v>
      </c>
      <c r="M290" s="282">
        <v>10574.99</v>
      </c>
      <c r="N290" s="269">
        <v>0</v>
      </c>
      <c r="O290" s="271">
        <f t="shared" si="62"/>
        <v>0</v>
      </c>
      <c r="P290" s="101">
        <f t="shared" si="70"/>
        <v>0</v>
      </c>
      <c r="Q290" s="101">
        <f t="shared" si="71"/>
        <v>0</v>
      </c>
      <c r="R290" s="101">
        <f t="shared" si="72"/>
        <v>10574.99</v>
      </c>
      <c r="S290" s="100">
        <f t="shared" si="74"/>
        <v>1</v>
      </c>
      <c r="T290" s="700">
        <f t="shared" si="67"/>
        <v>0</v>
      </c>
      <c r="U290" s="645" t="s">
        <v>340</v>
      </c>
      <c r="V290" s="593"/>
    </row>
    <row r="291" spans="1:22" s="296" customFormat="1" ht="12.75" hidden="1" customHeight="1">
      <c r="A291" s="358" t="s">
        <v>160</v>
      </c>
      <c r="B291" s="138" t="s">
        <v>161</v>
      </c>
      <c r="C291" s="139">
        <v>1998</v>
      </c>
      <c r="D291" s="259" t="s">
        <v>297</v>
      </c>
      <c r="E291" s="152">
        <v>1949</v>
      </c>
      <c r="F291" s="480">
        <v>991949</v>
      </c>
      <c r="G291" s="455" t="s">
        <v>1399</v>
      </c>
      <c r="H291" s="112">
        <v>37700</v>
      </c>
      <c r="I291" s="99">
        <f t="shared" si="60"/>
        <v>37700</v>
      </c>
      <c r="J291" s="105">
        <f t="shared" si="73"/>
        <v>1</v>
      </c>
      <c r="K291" s="282">
        <v>37700</v>
      </c>
      <c r="L291" s="269">
        <v>0</v>
      </c>
      <c r="M291" s="282">
        <v>37700</v>
      </c>
      <c r="N291" s="269">
        <v>0</v>
      </c>
      <c r="O291" s="271">
        <f t="shared" si="62"/>
        <v>0</v>
      </c>
      <c r="P291" s="101">
        <f t="shared" si="70"/>
        <v>0</v>
      </c>
      <c r="Q291" s="101">
        <f t="shared" si="71"/>
        <v>0</v>
      </c>
      <c r="R291" s="101">
        <f t="shared" si="72"/>
        <v>37700</v>
      </c>
      <c r="S291" s="100">
        <f t="shared" si="74"/>
        <v>1</v>
      </c>
      <c r="T291" s="700">
        <f t="shared" si="67"/>
        <v>0</v>
      </c>
      <c r="U291" s="645" t="s">
        <v>340</v>
      </c>
      <c r="V291" s="593"/>
    </row>
    <row r="292" spans="1:22" s="296" customFormat="1" ht="12.75" hidden="1" customHeight="1">
      <c r="A292" s="358" t="s">
        <v>553</v>
      </c>
      <c r="B292" s="138" t="s">
        <v>369</v>
      </c>
      <c r="C292" s="139">
        <v>1998</v>
      </c>
      <c r="D292" s="259" t="s">
        <v>210</v>
      </c>
      <c r="E292" s="152">
        <v>1950</v>
      </c>
      <c r="F292" s="480">
        <v>991950</v>
      </c>
      <c r="G292" s="455" t="s">
        <v>1399</v>
      </c>
      <c r="H292" s="112">
        <v>108088.46</v>
      </c>
      <c r="I292" s="99">
        <f t="shared" si="60"/>
        <v>108088.46</v>
      </c>
      <c r="J292" s="105">
        <f t="shared" si="73"/>
        <v>1</v>
      </c>
      <c r="K292" s="282">
        <v>108088.46</v>
      </c>
      <c r="L292" s="269">
        <v>0</v>
      </c>
      <c r="M292" s="282">
        <v>108088.46</v>
      </c>
      <c r="N292" s="269">
        <v>0</v>
      </c>
      <c r="O292" s="271">
        <f t="shared" si="62"/>
        <v>0</v>
      </c>
      <c r="P292" s="101">
        <f t="shared" si="70"/>
        <v>0</v>
      </c>
      <c r="Q292" s="101">
        <f t="shared" si="71"/>
        <v>0</v>
      </c>
      <c r="R292" s="101">
        <f t="shared" si="72"/>
        <v>108088.46</v>
      </c>
      <c r="S292" s="100">
        <f t="shared" si="74"/>
        <v>1</v>
      </c>
      <c r="T292" s="700">
        <f t="shared" si="67"/>
        <v>0</v>
      </c>
      <c r="U292" s="645" t="s">
        <v>340</v>
      </c>
      <c r="V292" s="593"/>
    </row>
    <row r="293" spans="1:22" s="296" customFormat="1" ht="12.75" hidden="1" customHeight="1">
      <c r="A293" s="358" t="s">
        <v>1432</v>
      </c>
      <c r="B293" s="138" t="s">
        <v>369</v>
      </c>
      <c r="C293" s="139">
        <v>1998</v>
      </c>
      <c r="D293" s="259" t="s">
        <v>197</v>
      </c>
      <c r="E293" s="152">
        <v>1951</v>
      </c>
      <c r="F293" s="480">
        <v>991951</v>
      </c>
      <c r="G293" s="455" t="s">
        <v>1399</v>
      </c>
      <c r="H293" s="112">
        <v>686929.45</v>
      </c>
      <c r="I293" s="99">
        <f t="shared" si="60"/>
        <v>686929.45</v>
      </c>
      <c r="J293" s="105">
        <f t="shared" si="73"/>
        <v>1</v>
      </c>
      <c r="K293" s="282">
        <v>686929.45</v>
      </c>
      <c r="L293" s="269">
        <v>0</v>
      </c>
      <c r="M293" s="282">
        <v>686929.45</v>
      </c>
      <c r="N293" s="269">
        <v>0</v>
      </c>
      <c r="O293" s="271">
        <f t="shared" si="62"/>
        <v>0</v>
      </c>
      <c r="P293" s="101">
        <f t="shared" si="70"/>
        <v>0</v>
      </c>
      <c r="Q293" s="101">
        <f t="shared" si="71"/>
        <v>0</v>
      </c>
      <c r="R293" s="101">
        <f t="shared" si="72"/>
        <v>686929.45</v>
      </c>
      <c r="S293" s="100">
        <f t="shared" si="74"/>
        <v>1</v>
      </c>
      <c r="T293" s="700">
        <f t="shared" si="67"/>
        <v>0</v>
      </c>
      <c r="U293" s="645" t="s">
        <v>340</v>
      </c>
      <c r="V293" s="593"/>
    </row>
    <row r="294" spans="1:22" s="296" customFormat="1" ht="12.75" hidden="1" customHeight="1">
      <c r="A294" s="358" t="s">
        <v>1432</v>
      </c>
      <c r="B294" s="138" t="s">
        <v>1432</v>
      </c>
      <c r="C294" s="139">
        <v>1998</v>
      </c>
      <c r="D294" s="259" t="s">
        <v>200</v>
      </c>
      <c r="E294" s="152">
        <v>1952</v>
      </c>
      <c r="F294" s="480">
        <v>991952</v>
      </c>
      <c r="G294" s="455" t="s">
        <v>1399</v>
      </c>
      <c r="H294" s="112">
        <v>500995.5</v>
      </c>
      <c r="I294" s="99">
        <f t="shared" si="60"/>
        <v>500995.5</v>
      </c>
      <c r="J294" s="105">
        <f t="shared" si="73"/>
        <v>1</v>
      </c>
      <c r="K294" s="282">
        <v>500995.5</v>
      </c>
      <c r="L294" s="269">
        <v>0</v>
      </c>
      <c r="M294" s="282">
        <v>500995.5</v>
      </c>
      <c r="N294" s="269">
        <v>0</v>
      </c>
      <c r="O294" s="271">
        <f t="shared" si="62"/>
        <v>0</v>
      </c>
      <c r="P294" s="101">
        <f t="shared" si="70"/>
        <v>0</v>
      </c>
      <c r="Q294" s="101">
        <f t="shared" si="71"/>
        <v>0</v>
      </c>
      <c r="R294" s="101">
        <f t="shared" si="72"/>
        <v>500995.5</v>
      </c>
      <c r="S294" s="100">
        <f t="shared" si="74"/>
        <v>1</v>
      </c>
      <c r="T294" s="700">
        <f t="shared" si="67"/>
        <v>0</v>
      </c>
      <c r="U294" s="645" t="s">
        <v>340</v>
      </c>
      <c r="V294" s="593"/>
    </row>
    <row r="295" spans="1:22" s="296" customFormat="1" ht="12.75" hidden="1" customHeight="1">
      <c r="A295" s="358" t="s">
        <v>1432</v>
      </c>
      <c r="B295" s="138" t="s">
        <v>369</v>
      </c>
      <c r="C295" s="139">
        <v>1998</v>
      </c>
      <c r="D295" s="259" t="s">
        <v>204</v>
      </c>
      <c r="E295" s="152">
        <v>1953</v>
      </c>
      <c r="F295" s="480">
        <v>991953</v>
      </c>
      <c r="G295" s="455" t="s">
        <v>1399</v>
      </c>
      <c r="H295" s="112">
        <v>301925.23</v>
      </c>
      <c r="I295" s="99">
        <f t="shared" si="60"/>
        <v>301925.23</v>
      </c>
      <c r="J295" s="105">
        <f t="shared" si="73"/>
        <v>1</v>
      </c>
      <c r="K295" s="282">
        <v>301925.23</v>
      </c>
      <c r="L295" s="269">
        <v>0</v>
      </c>
      <c r="M295" s="282">
        <v>301925.23</v>
      </c>
      <c r="N295" s="269">
        <v>0</v>
      </c>
      <c r="O295" s="271">
        <f t="shared" si="62"/>
        <v>0</v>
      </c>
      <c r="P295" s="101">
        <f t="shared" si="70"/>
        <v>0</v>
      </c>
      <c r="Q295" s="101">
        <f t="shared" si="71"/>
        <v>0</v>
      </c>
      <c r="R295" s="101">
        <f t="shared" si="72"/>
        <v>301925.23</v>
      </c>
      <c r="S295" s="100">
        <f t="shared" si="74"/>
        <v>1</v>
      </c>
      <c r="T295" s="700">
        <f t="shared" si="67"/>
        <v>0</v>
      </c>
      <c r="U295" s="645" t="s">
        <v>340</v>
      </c>
      <c r="V295" s="593"/>
    </row>
    <row r="296" spans="1:22" s="296" customFormat="1" ht="12.75" hidden="1" customHeight="1">
      <c r="A296" s="358" t="s">
        <v>553</v>
      </c>
      <c r="B296" s="138" t="s">
        <v>369</v>
      </c>
      <c r="C296" s="139">
        <v>1998</v>
      </c>
      <c r="D296" s="259" t="s">
        <v>199</v>
      </c>
      <c r="E296" s="152">
        <v>1954</v>
      </c>
      <c r="F296" s="480">
        <v>991954</v>
      </c>
      <c r="G296" s="455" t="s">
        <v>1399</v>
      </c>
      <c r="H296" s="112">
        <v>519762.78</v>
      </c>
      <c r="I296" s="99">
        <f t="shared" si="60"/>
        <v>519762.78</v>
      </c>
      <c r="J296" s="105">
        <f t="shared" si="73"/>
        <v>1</v>
      </c>
      <c r="K296" s="282">
        <v>519762.78</v>
      </c>
      <c r="L296" s="269">
        <v>0</v>
      </c>
      <c r="M296" s="282">
        <v>519762.78</v>
      </c>
      <c r="N296" s="269">
        <v>0</v>
      </c>
      <c r="O296" s="271">
        <f t="shared" si="62"/>
        <v>0</v>
      </c>
      <c r="P296" s="101">
        <f t="shared" si="70"/>
        <v>0</v>
      </c>
      <c r="Q296" s="101">
        <f t="shared" si="71"/>
        <v>0</v>
      </c>
      <c r="R296" s="101">
        <f t="shared" si="72"/>
        <v>519762.78</v>
      </c>
      <c r="S296" s="100">
        <f t="shared" si="74"/>
        <v>1</v>
      </c>
      <c r="T296" s="700">
        <f t="shared" si="67"/>
        <v>0</v>
      </c>
      <c r="U296" s="645" t="s">
        <v>340</v>
      </c>
      <c r="V296" s="593"/>
    </row>
    <row r="297" spans="1:22" s="296" customFormat="1" ht="12.75" hidden="1" customHeight="1">
      <c r="A297" s="358" t="s">
        <v>553</v>
      </c>
      <c r="B297" s="138" t="s">
        <v>369</v>
      </c>
      <c r="C297" s="139">
        <v>1998</v>
      </c>
      <c r="D297" s="259" t="s">
        <v>206</v>
      </c>
      <c r="E297" s="152">
        <v>1955</v>
      </c>
      <c r="F297" s="480">
        <v>991955</v>
      </c>
      <c r="G297" s="455" t="s">
        <v>1399</v>
      </c>
      <c r="H297" s="112">
        <v>276384.62</v>
      </c>
      <c r="I297" s="99">
        <f t="shared" si="60"/>
        <v>276384.62</v>
      </c>
      <c r="J297" s="105">
        <f t="shared" si="73"/>
        <v>1</v>
      </c>
      <c r="K297" s="282">
        <v>276384.62</v>
      </c>
      <c r="L297" s="269">
        <v>0</v>
      </c>
      <c r="M297" s="282">
        <v>276384.62</v>
      </c>
      <c r="N297" s="269">
        <v>0</v>
      </c>
      <c r="O297" s="271">
        <f t="shared" si="62"/>
        <v>0</v>
      </c>
      <c r="P297" s="101">
        <f t="shared" si="70"/>
        <v>0</v>
      </c>
      <c r="Q297" s="101">
        <f t="shared" si="71"/>
        <v>0</v>
      </c>
      <c r="R297" s="101">
        <f t="shared" si="72"/>
        <v>276384.62</v>
      </c>
      <c r="S297" s="100">
        <f t="shared" si="74"/>
        <v>1</v>
      </c>
      <c r="T297" s="700">
        <f t="shared" si="67"/>
        <v>0</v>
      </c>
      <c r="U297" s="645" t="s">
        <v>340</v>
      </c>
      <c r="V297" s="593"/>
    </row>
    <row r="298" spans="1:22" s="296" customFormat="1" ht="12.75" hidden="1" customHeight="1">
      <c r="A298" s="358" t="s">
        <v>553</v>
      </c>
      <c r="B298" s="138" t="s">
        <v>369</v>
      </c>
      <c r="C298" s="139">
        <v>1998</v>
      </c>
      <c r="D298" s="259" t="s">
        <v>296</v>
      </c>
      <c r="E298" s="152">
        <v>1956</v>
      </c>
      <c r="F298" s="480">
        <v>991956</v>
      </c>
      <c r="G298" s="455" t="s">
        <v>1399</v>
      </c>
      <c r="H298" s="112">
        <v>74998.78</v>
      </c>
      <c r="I298" s="99">
        <f t="shared" si="60"/>
        <v>74998.78</v>
      </c>
      <c r="J298" s="105">
        <f t="shared" si="73"/>
        <v>1</v>
      </c>
      <c r="K298" s="282">
        <v>74998.78</v>
      </c>
      <c r="L298" s="269">
        <v>0</v>
      </c>
      <c r="M298" s="282">
        <v>74998.78</v>
      </c>
      <c r="N298" s="269">
        <v>0</v>
      </c>
      <c r="O298" s="271">
        <f t="shared" si="62"/>
        <v>0</v>
      </c>
      <c r="P298" s="101">
        <f t="shared" si="70"/>
        <v>0</v>
      </c>
      <c r="Q298" s="101">
        <f t="shared" si="71"/>
        <v>0</v>
      </c>
      <c r="R298" s="101">
        <f t="shared" si="72"/>
        <v>74998.78</v>
      </c>
      <c r="S298" s="100">
        <f t="shared" si="74"/>
        <v>1</v>
      </c>
      <c r="T298" s="700">
        <f t="shared" si="67"/>
        <v>0</v>
      </c>
      <c r="U298" s="645" t="s">
        <v>340</v>
      </c>
      <c r="V298" s="593"/>
    </row>
    <row r="299" spans="1:22" s="296" customFormat="1" ht="12.75" hidden="1" customHeight="1">
      <c r="A299" s="358" t="s">
        <v>1421</v>
      </c>
      <c r="B299" s="138" t="s">
        <v>1421</v>
      </c>
      <c r="C299" s="139">
        <v>1998</v>
      </c>
      <c r="D299" s="259" t="s">
        <v>220</v>
      </c>
      <c r="E299" s="152">
        <v>1957</v>
      </c>
      <c r="F299" s="480">
        <v>188000</v>
      </c>
      <c r="G299" s="455" t="s">
        <v>1399</v>
      </c>
      <c r="H299" s="112">
        <v>25166</v>
      </c>
      <c r="I299" s="99">
        <f t="shared" si="60"/>
        <v>25166</v>
      </c>
      <c r="J299" s="105">
        <f t="shared" si="73"/>
        <v>1</v>
      </c>
      <c r="K299" s="282">
        <v>25166</v>
      </c>
      <c r="L299" s="269">
        <v>0</v>
      </c>
      <c r="M299" s="282">
        <v>25166</v>
      </c>
      <c r="N299" s="269">
        <v>0</v>
      </c>
      <c r="O299" s="271">
        <f t="shared" si="62"/>
        <v>0</v>
      </c>
      <c r="P299" s="101">
        <f t="shared" si="70"/>
        <v>0</v>
      </c>
      <c r="Q299" s="101">
        <f t="shared" si="71"/>
        <v>0</v>
      </c>
      <c r="R299" s="101">
        <f t="shared" si="72"/>
        <v>25166</v>
      </c>
      <c r="S299" s="100">
        <f t="shared" si="74"/>
        <v>1</v>
      </c>
      <c r="T299" s="700">
        <f t="shared" si="67"/>
        <v>0</v>
      </c>
      <c r="U299" s="645" t="s">
        <v>340</v>
      </c>
      <c r="V299" s="593" t="s">
        <v>831</v>
      </c>
    </row>
    <row r="300" spans="1:22" s="296" customFormat="1" ht="12.75" hidden="1" customHeight="1">
      <c r="A300" s="358" t="s">
        <v>1501</v>
      </c>
      <c r="B300" s="138" t="s">
        <v>1501</v>
      </c>
      <c r="C300" s="139">
        <v>1998</v>
      </c>
      <c r="D300" s="259" t="s">
        <v>193</v>
      </c>
      <c r="E300" s="152">
        <v>1959</v>
      </c>
      <c r="F300" s="480">
        <v>171455</v>
      </c>
      <c r="G300" s="455" t="s">
        <v>1399</v>
      </c>
      <c r="H300" s="112">
        <v>25470</v>
      </c>
      <c r="I300" s="99">
        <f t="shared" si="60"/>
        <v>25470</v>
      </c>
      <c r="J300" s="105">
        <f t="shared" si="73"/>
        <v>1</v>
      </c>
      <c r="K300" s="282">
        <v>25470</v>
      </c>
      <c r="L300" s="269">
        <v>0</v>
      </c>
      <c r="M300" s="282">
        <v>25470</v>
      </c>
      <c r="N300" s="269">
        <v>0</v>
      </c>
      <c r="O300" s="271">
        <f t="shared" si="62"/>
        <v>0</v>
      </c>
      <c r="P300" s="101">
        <f t="shared" si="70"/>
        <v>0</v>
      </c>
      <c r="Q300" s="101">
        <f t="shared" si="71"/>
        <v>0</v>
      </c>
      <c r="R300" s="101">
        <f t="shared" si="72"/>
        <v>25470</v>
      </c>
      <c r="S300" s="100">
        <f t="shared" si="74"/>
        <v>1</v>
      </c>
      <c r="T300" s="700">
        <f t="shared" si="67"/>
        <v>0</v>
      </c>
      <c r="U300" s="645" t="s">
        <v>340</v>
      </c>
      <c r="V300" s="593"/>
    </row>
    <row r="301" spans="1:22" s="296" customFormat="1" ht="12.75" hidden="1" customHeight="1">
      <c r="A301" s="358" t="s">
        <v>1415</v>
      </c>
      <c r="B301" s="138" t="s">
        <v>1415</v>
      </c>
      <c r="C301" s="139">
        <v>1998</v>
      </c>
      <c r="D301" s="259" t="s">
        <v>309</v>
      </c>
      <c r="E301" s="152">
        <v>1960</v>
      </c>
      <c r="F301" s="480">
        <v>181100</v>
      </c>
      <c r="G301" s="455" t="s">
        <v>1399</v>
      </c>
      <c r="H301" s="112">
        <v>38102</v>
      </c>
      <c r="I301" s="99">
        <f t="shared" si="60"/>
        <v>38102</v>
      </c>
      <c r="J301" s="105">
        <f t="shared" si="73"/>
        <v>1</v>
      </c>
      <c r="K301" s="282">
        <v>38102</v>
      </c>
      <c r="L301" s="269">
        <v>0</v>
      </c>
      <c r="M301" s="282">
        <v>38102</v>
      </c>
      <c r="N301" s="269">
        <v>0</v>
      </c>
      <c r="O301" s="271">
        <f t="shared" si="62"/>
        <v>0</v>
      </c>
      <c r="P301" s="101">
        <f t="shared" si="70"/>
        <v>0</v>
      </c>
      <c r="Q301" s="101">
        <f t="shared" si="71"/>
        <v>0</v>
      </c>
      <c r="R301" s="101">
        <f t="shared" si="72"/>
        <v>38102</v>
      </c>
      <c r="S301" s="100">
        <f t="shared" si="74"/>
        <v>1</v>
      </c>
      <c r="T301" s="700">
        <f t="shared" si="67"/>
        <v>0</v>
      </c>
      <c r="U301" s="645" t="s">
        <v>340</v>
      </c>
      <c r="V301" s="593"/>
    </row>
    <row r="302" spans="1:22" s="296" customFormat="1" ht="12.75" hidden="1" customHeight="1">
      <c r="A302" s="358" t="s">
        <v>1415</v>
      </c>
      <c r="B302" s="138" t="s">
        <v>1415</v>
      </c>
      <c r="C302" s="139">
        <v>1998</v>
      </c>
      <c r="D302" s="259" t="s">
        <v>310</v>
      </c>
      <c r="E302" s="152">
        <v>1961</v>
      </c>
      <c r="F302" s="487">
        <v>181200</v>
      </c>
      <c r="G302" s="455" t="s">
        <v>1399</v>
      </c>
      <c r="H302" s="118">
        <v>9526</v>
      </c>
      <c r="I302" s="99">
        <f t="shared" si="60"/>
        <v>9526</v>
      </c>
      <c r="J302" s="105">
        <f t="shared" si="73"/>
        <v>1</v>
      </c>
      <c r="K302" s="282">
        <v>9526</v>
      </c>
      <c r="L302" s="269">
        <v>0</v>
      </c>
      <c r="M302" s="282">
        <v>9526</v>
      </c>
      <c r="N302" s="269">
        <v>0</v>
      </c>
      <c r="O302" s="271">
        <f t="shared" si="62"/>
        <v>0</v>
      </c>
      <c r="P302" s="101">
        <f t="shared" si="70"/>
        <v>0</v>
      </c>
      <c r="Q302" s="101">
        <f t="shared" si="71"/>
        <v>0</v>
      </c>
      <c r="R302" s="101">
        <f t="shared" si="72"/>
        <v>9526</v>
      </c>
      <c r="S302" s="100">
        <f t="shared" si="74"/>
        <v>1</v>
      </c>
      <c r="T302" s="700">
        <f t="shared" si="67"/>
        <v>0</v>
      </c>
      <c r="U302" s="645" t="s">
        <v>340</v>
      </c>
      <c r="V302" s="593"/>
    </row>
    <row r="303" spans="1:22" s="296" customFormat="1" ht="12.75" hidden="1" customHeight="1">
      <c r="A303" s="358" t="s">
        <v>1437</v>
      </c>
      <c r="B303" s="138" t="s">
        <v>300</v>
      </c>
      <c r="C303" s="139">
        <v>1998</v>
      </c>
      <c r="D303" s="259" t="s">
        <v>301</v>
      </c>
      <c r="E303" s="152">
        <v>1962</v>
      </c>
      <c r="F303" s="480">
        <v>458118</v>
      </c>
      <c r="G303" s="456" t="s">
        <v>1399</v>
      </c>
      <c r="H303" s="112">
        <v>89063</v>
      </c>
      <c r="I303" s="99">
        <f t="shared" si="60"/>
        <v>89063</v>
      </c>
      <c r="J303" s="105">
        <f t="shared" si="73"/>
        <v>1</v>
      </c>
      <c r="K303" s="282">
        <v>89063</v>
      </c>
      <c r="L303" s="269">
        <v>0</v>
      </c>
      <c r="M303" s="282">
        <v>89063</v>
      </c>
      <c r="N303" s="269">
        <v>0</v>
      </c>
      <c r="O303" s="271">
        <f t="shared" si="62"/>
        <v>0</v>
      </c>
      <c r="P303" s="101">
        <f t="shared" si="70"/>
        <v>0</v>
      </c>
      <c r="Q303" s="101">
        <f t="shared" si="71"/>
        <v>0</v>
      </c>
      <c r="R303" s="101">
        <f t="shared" si="72"/>
        <v>89063</v>
      </c>
      <c r="S303" s="100">
        <f t="shared" si="74"/>
        <v>1</v>
      </c>
      <c r="T303" s="700">
        <f t="shared" si="67"/>
        <v>0</v>
      </c>
      <c r="U303" s="645" t="s">
        <v>340</v>
      </c>
      <c r="V303" s="593" t="s">
        <v>831</v>
      </c>
    </row>
    <row r="304" spans="1:22" s="296" customFormat="1" ht="12.75" hidden="1" customHeight="1">
      <c r="A304" s="358" t="s">
        <v>1437</v>
      </c>
      <c r="B304" s="138" t="s">
        <v>247</v>
      </c>
      <c r="C304" s="139">
        <v>1998</v>
      </c>
      <c r="D304" s="259" t="s">
        <v>248</v>
      </c>
      <c r="E304" s="152">
        <v>1963</v>
      </c>
      <c r="F304" s="480">
        <v>458128</v>
      </c>
      <c r="G304" s="455" t="s">
        <v>1399</v>
      </c>
      <c r="H304" s="112">
        <v>47628</v>
      </c>
      <c r="I304" s="99">
        <f t="shared" si="60"/>
        <v>47628</v>
      </c>
      <c r="J304" s="105">
        <f t="shared" si="73"/>
        <v>1</v>
      </c>
      <c r="K304" s="282">
        <v>47628</v>
      </c>
      <c r="L304" s="269">
        <v>0</v>
      </c>
      <c r="M304" s="282">
        <v>47628</v>
      </c>
      <c r="N304" s="269">
        <v>0</v>
      </c>
      <c r="O304" s="271">
        <f t="shared" si="62"/>
        <v>0</v>
      </c>
      <c r="P304" s="101">
        <f t="shared" si="70"/>
        <v>0</v>
      </c>
      <c r="Q304" s="101">
        <f t="shared" si="71"/>
        <v>0</v>
      </c>
      <c r="R304" s="101">
        <f t="shared" si="72"/>
        <v>47628</v>
      </c>
      <c r="S304" s="100">
        <f t="shared" si="74"/>
        <v>1</v>
      </c>
      <c r="T304" s="700">
        <f t="shared" si="67"/>
        <v>0</v>
      </c>
      <c r="U304" s="645" t="s">
        <v>340</v>
      </c>
      <c r="V304" s="593" t="s">
        <v>831</v>
      </c>
    </row>
    <row r="305" spans="1:22" s="296" customFormat="1" ht="12.75" hidden="1" customHeight="1">
      <c r="A305" s="358" t="s">
        <v>1437</v>
      </c>
      <c r="B305" s="138" t="s">
        <v>1433</v>
      </c>
      <c r="C305" s="139">
        <v>1998</v>
      </c>
      <c r="D305" s="259" t="s">
        <v>294</v>
      </c>
      <c r="E305" s="152">
        <v>1964</v>
      </c>
      <c r="F305" s="480">
        <v>458138</v>
      </c>
      <c r="G305" s="455" t="s">
        <v>1399</v>
      </c>
      <c r="H305" s="112">
        <v>3360</v>
      </c>
      <c r="I305" s="99">
        <f t="shared" ref="I305:I361" si="75">K305+L305</f>
        <v>3360</v>
      </c>
      <c r="J305" s="105">
        <f t="shared" si="73"/>
        <v>1</v>
      </c>
      <c r="K305" s="282">
        <v>3360</v>
      </c>
      <c r="L305" s="269">
        <v>0</v>
      </c>
      <c r="M305" s="282">
        <v>3360</v>
      </c>
      <c r="N305" s="269">
        <v>0</v>
      </c>
      <c r="O305" s="271">
        <f t="shared" ref="O305:O361" si="76">N305-L305</f>
        <v>0</v>
      </c>
      <c r="P305" s="101">
        <f t="shared" ref="P305:P336" si="77">N305-L305</f>
        <v>0</v>
      </c>
      <c r="Q305" s="101">
        <f t="shared" ref="Q305:Q336" si="78">R305-I305</f>
        <v>0</v>
      </c>
      <c r="R305" s="101">
        <f t="shared" ref="R305:R336" si="79">(H305-T305)</f>
        <v>3360</v>
      </c>
      <c r="S305" s="100">
        <f t="shared" si="74"/>
        <v>1</v>
      </c>
      <c r="T305" s="700">
        <f t="shared" ref="T305:T361" si="80">H305-M305-N305</f>
        <v>0</v>
      </c>
      <c r="U305" s="645" t="s">
        <v>340</v>
      </c>
      <c r="V305" s="593" t="s">
        <v>831</v>
      </c>
    </row>
    <row r="306" spans="1:22" s="296" customFormat="1" ht="12.75" hidden="1" customHeight="1">
      <c r="A306" s="358" t="s">
        <v>1437</v>
      </c>
      <c r="B306" s="138" t="s">
        <v>1433</v>
      </c>
      <c r="C306" s="139">
        <v>1998</v>
      </c>
      <c r="D306" s="259" t="s">
        <v>269</v>
      </c>
      <c r="E306" s="152">
        <v>1965</v>
      </c>
      <c r="F306" s="480">
        <v>458238</v>
      </c>
      <c r="G306" s="455" t="s">
        <v>1399</v>
      </c>
      <c r="H306" s="112">
        <v>3027.38</v>
      </c>
      <c r="I306" s="99">
        <f t="shared" si="75"/>
        <v>3027.38</v>
      </c>
      <c r="J306" s="105">
        <f t="shared" si="73"/>
        <v>1</v>
      </c>
      <c r="K306" s="282">
        <v>3027.38</v>
      </c>
      <c r="L306" s="269">
        <v>0</v>
      </c>
      <c r="M306" s="282">
        <v>3027.38</v>
      </c>
      <c r="N306" s="269">
        <v>0</v>
      </c>
      <c r="O306" s="271">
        <f t="shared" si="76"/>
        <v>0</v>
      </c>
      <c r="P306" s="101">
        <f t="shared" si="77"/>
        <v>0</v>
      </c>
      <c r="Q306" s="101">
        <f t="shared" si="78"/>
        <v>0</v>
      </c>
      <c r="R306" s="101">
        <f t="shared" si="79"/>
        <v>3027.38</v>
      </c>
      <c r="S306" s="100">
        <f t="shared" si="74"/>
        <v>1</v>
      </c>
      <c r="T306" s="700">
        <f t="shared" si="80"/>
        <v>0</v>
      </c>
      <c r="U306" s="645" t="s">
        <v>340</v>
      </c>
      <c r="V306" s="593" t="s">
        <v>831</v>
      </c>
    </row>
    <row r="307" spans="1:22" s="296" customFormat="1" ht="12.75" hidden="1" customHeight="1">
      <c r="A307" s="358" t="s">
        <v>1510</v>
      </c>
      <c r="B307" s="138" t="s">
        <v>1510</v>
      </c>
      <c r="C307" s="139">
        <v>1998</v>
      </c>
      <c r="D307" s="259" t="s">
        <v>362</v>
      </c>
      <c r="E307" s="152">
        <v>1966</v>
      </c>
      <c r="F307" s="480">
        <v>825010</v>
      </c>
      <c r="G307" s="455" t="s">
        <v>1399</v>
      </c>
      <c r="H307" s="112">
        <v>26657.79</v>
      </c>
      <c r="I307" s="99">
        <f t="shared" si="75"/>
        <v>26657.79</v>
      </c>
      <c r="J307" s="105">
        <f t="shared" si="73"/>
        <v>1</v>
      </c>
      <c r="K307" s="282">
        <v>26657.79</v>
      </c>
      <c r="L307" s="269">
        <v>0</v>
      </c>
      <c r="M307" s="282">
        <v>26657.79</v>
      </c>
      <c r="N307" s="269">
        <v>0</v>
      </c>
      <c r="O307" s="271">
        <f t="shared" si="76"/>
        <v>0</v>
      </c>
      <c r="P307" s="101">
        <f t="shared" si="77"/>
        <v>0</v>
      </c>
      <c r="Q307" s="101">
        <f t="shared" si="78"/>
        <v>0</v>
      </c>
      <c r="R307" s="101">
        <f t="shared" si="79"/>
        <v>26657.79</v>
      </c>
      <c r="S307" s="100">
        <f t="shared" si="74"/>
        <v>1</v>
      </c>
      <c r="T307" s="700">
        <f t="shared" si="80"/>
        <v>0</v>
      </c>
      <c r="U307" s="645" t="s">
        <v>340</v>
      </c>
      <c r="V307" s="593"/>
    </row>
    <row r="308" spans="1:22" s="296" customFormat="1" ht="12.75" hidden="1" customHeight="1">
      <c r="A308" s="358" t="s">
        <v>1539</v>
      </c>
      <c r="B308" s="138" t="s">
        <v>1539</v>
      </c>
      <c r="C308" s="139">
        <v>1998</v>
      </c>
      <c r="D308" s="259" t="s">
        <v>302</v>
      </c>
      <c r="E308" s="152">
        <v>1967</v>
      </c>
      <c r="F308" s="487">
        <v>198035</v>
      </c>
      <c r="G308" s="456" t="s">
        <v>1399</v>
      </c>
      <c r="H308" s="118">
        <v>47628</v>
      </c>
      <c r="I308" s="99">
        <f t="shared" si="75"/>
        <v>47628</v>
      </c>
      <c r="J308" s="105">
        <f t="shared" si="73"/>
        <v>1</v>
      </c>
      <c r="K308" s="282">
        <v>47628</v>
      </c>
      <c r="L308" s="269">
        <v>0</v>
      </c>
      <c r="M308" s="282">
        <v>47628</v>
      </c>
      <c r="N308" s="269">
        <v>0</v>
      </c>
      <c r="O308" s="271">
        <f t="shared" si="76"/>
        <v>0</v>
      </c>
      <c r="P308" s="101">
        <f t="shared" si="77"/>
        <v>0</v>
      </c>
      <c r="Q308" s="101">
        <f t="shared" si="78"/>
        <v>0</v>
      </c>
      <c r="R308" s="101">
        <f t="shared" si="79"/>
        <v>47628</v>
      </c>
      <c r="S308" s="100">
        <f t="shared" si="74"/>
        <v>1</v>
      </c>
      <c r="T308" s="700">
        <f t="shared" si="80"/>
        <v>0</v>
      </c>
      <c r="U308" s="645" t="s">
        <v>340</v>
      </c>
      <c r="V308" s="593" t="s">
        <v>831</v>
      </c>
    </row>
    <row r="309" spans="1:22" s="296" customFormat="1" ht="12.75" hidden="1" customHeight="1">
      <c r="A309" s="358" t="s">
        <v>1539</v>
      </c>
      <c r="B309" s="138" t="s">
        <v>1539</v>
      </c>
      <c r="C309" s="139">
        <v>1998</v>
      </c>
      <c r="D309" s="259" t="s">
        <v>249</v>
      </c>
      <c r="E309" s="152">
        <v>1968</v>
      </c>
      <c r="F309" s="480">
        <v>198045</v>
      </c>
      <c r="G309" s="455" t="s">
        <v>1399</v>
      </c>
      <c r="H309" s="112">
        <v>33339</v>
      </c>
      <c r="I309" s="99">
        <f t="shared" si="75"/>
        <v>33339</v>
      </c>
      <c r="J309" s="105">
        <f t="shared" si="73"/>
        <v>1</v>
      </c>
      <c r="K309" s="282">
        <v>33339</v>
      </c>
      <c r="L309" s="269">
        <v>0</v>
      </c>
      <c r="M309" s="282">
        <v>33339</v>
      </c>
      <c r="N309" s="269">
        <v>0</v>
      </c>
      <c r="O309" s="271">
        <f t="shared" si="76"/>
        <v>0</v>
      </c>
      <c r="P309" s="101">
        <f t="shared" si="77"/>
        <v>0</v>
      </c>
      <c r="Q309" s="101">
        <f t="shared" si="78"/>
        <v>0</v>
      </c>
      <c r="R309" s="101">
        <f t="shared" si="79"/>
        <v>33339</v>
      </c>
      <c r="S309" s="100">
        <f t="shared" si="74"/>
        <v>1</v>
      </c>
      <c r="T309" s="700">
        <f t="shared" si="80"/>
        <v>0</v>
      </c>
      <c r="U309" s="645" t="s">
        <v>340</v>
      </c>
      <c r="V309" s="593" t="s">
        <v>831</v>
      </c>
    </row>
    <row r="310" spans="1:22" s="296" customFormat="1" ht="12.75" hidden="1" customHeight="1">
      <c r="A310" s="358" t="s">
        <v>1539</v>
      </c>
      <c r="B310" s="138" t="s">
        <v>1539</v>
      </c>
      <c r="C310" s="139">
        <v>1998</v>
      </c>
      <c r="D310" s="259" t="s">
        <v>237</v>
      </c>
      <c r="E310" s="152">
        <v>1969</v>
      </c>
      <c r="F310" s="480">
        <v>198025</v>
      </c>
      <c r="G310" s="455" t="s">
        <v>1399</v>
      </c>
      <c r="H310" s="112">
        <v>47628</v>
      </c>
      <c r="I310" s="99">
        <f t="shared" si="75"/>
        <v>47628</v>
      </c>
      <c r="J310" s="105">
        <f t="shared" si="73"/>
        <v>1</v>
      </c>
      <c r="K310" s="282">
        <v>47628</v>
      </c>
      <c r="L310" s="269">
        <v>0</v>
      </c>
      <c r="M310" s="282">
        <v>47628</v>
      </c>
      <c r="N310" s="269">
        <v>0</v>
      </c>
      <c r="O310" s="271">
        <f t="shared" si="76"/>
        <v>0</v>
      </c>
      <c r="P310" s="101">
        <f t="shared" si="77"/>
        <v>0</v>
      </c>
      <c r="Q310" s="101">
        <f t="shared" si="78"/>
        <v>0</v>
      </c>
      <c r="R310" s="101">
        <f t="shared" si="79"/>
        <v>47628</v>
      </c>
      <c r="S310" s="100">
        <f t="shared" si="74"/>
        <v>1</v>
      </c>
      <c r="T310" s="700">
        <f t="shared" si="80"/>
        <v>0</v>
      </c>
      <c r="U310" s="645" t="s">
        <v>340</v>
      </c>
      <c r="V310" s="593" t="s">
        <v>831</v>
      </c>
    </row>
    <row r="311" spans="1:22" s="296" customFormat="1" ht="12.75" hidden="1" customHeight="1">
      <c r="A311" s="358" t="s">
        <v>1539</v>
      </c>
      <c r="B311" s="138" t="s">
        <v>1539</v>
      </c>
      <c r="C311" s="139">
        <v>1998</v>
      </c>
      <c r="D311" s="259" t="s">
        <v>216</v>
      </c>
      <c r="E311" s="152">
        <v>1970</v>
      </c>
      <c r="F311" s="480">
        <v>198055</v>
      </c>
      <c r="G311" s="455" t="s">
        <v>1399</v>
      </c>
      <c r="H311" s="112">
        <v>152408</v>
      </c>
      <c r="I311" s="99">
        <f t="shared" si="75"/>
        <v>152408</v>
      </c>
      <c r="J311" s="105">
        <f t="shared" si="73"/>
        <v>1</v>
      </c>
      <c r="K311" s="282">
        <v>152408</v>
      </c>
      <c r="L311" s="269">
        <v>0</v>
      </c>
      <c r="M311" s="282">
        <v>152408</v>
      </c>
      <c r="N311" s="269">
        <v>0</v>
      </c>
      <c r="O311" s="271">
        <f t="shared" si="76"/>
        <v>0</v>
      </c>
      <c r="P311" s="101">
        <f t="shared" si="77"/>
        <v>0</v>
      </c>
      <c r="Q311" s="101">
        <f t="shared" si="78"/>
        <v>0</v>
      </c>
      <c r="R311" s="101">
        <f t="shared" si="79"/>
        <v>152408</v>
      </c>
      <c r="S311" s="100">
        <f t="shared" si="74"/>
        <v>1</v>
      </c>
      <c r="T311" s="700">
        <f t="shared" si="80"/>
        <v>0</v>
      </c>
      <c r="U311" s="645" t="s">
        <v>340</v>
      </c>
      <c r="V311" s="593"/>
    </row>
    <row r="312" spans="1:22" s="296" customFormat="1" ht="12.75" hidden="1" customHeight="1">
      <c r="A312" s="358" t="s">
        <v>1512</v>
      </c>
      <c r="B312" s="138" t="s">
        <v>1398</v>
      </c>
      <c r="C312" s="139">
        <v>1998</v>
      </c>
      <c r="D312" s="259" t="s">
        <v>270</v>
      </c>
      <c r="E312" s="152">
        <v>1971</v>
      </c>
      <c r="F312" s="480">
        <v>991971</v>
      </c>
      <c r="G312" s="455" t="s">
        <v>1399</v>
      </c>
      <c r="H312" s="112">
        <v>19051</v>
      </c>
      <c r="I312" s="99">
        <f t="shared" si="75"/>
        <v>19051</v>
      </c>
      <c r="J312" s="105">
        <f t="shared" ref="J312:J343" si="81">I312/H312</f>
        <v>1</v>
      </c>
      <c r="K312" s="282">
        <v>19051</v>
      </c>
      <c r="L312" s="269">
        <v>0</v>
      </c>
      <c r="M312" s="282">
        <v>19051</v>
      </c>
      <c r="N312" s="269">
        <v>0</v>
      </c>
      <c r="O312" s="271">
        <f t="shared" si="76"/>
        <v>0</v>
      </c>
      <c r="P312" s="101">
        <f t="shared" si="77"/>
        <v>0</v>
      </c>
      <c r="Q312" s="101">
        <f t="shared" si="78"/>
        <v>0</v>
      </c>
      <c r="R312" s="101">
        <f t="shared" si="79"/>
        <v>19051</v>
      </c>
      <c r="S312" s="100">
        <f t="shared" ref="S312:S343" si="82">+R312/H312</f>
        <v>1</v>
      </c>
      <c r="T312" s="700">
        <f t="shared" si="80"/>
        <v>0</v>
      </c>
      <c r="U312" s="645" t="s">
        <v>340</v>
      </c>
      <c r="V312" s="593" t="s">
        <v>831</v>
      </c>
    </row>
    <row r="313" spans="1:22" s="296" customFormat="1" ht="12.75" hidden="1" customHeight="1">
      <c r="A313" s="358" t="s">
        <v>229</v>
      </c>
      <c r="B313" s="138" t="s">
        <v>1473</v>
      </c>
      <c r="C313" s="139">
        <v>1998</v>
      </c>
      <c r="D313" s="259" t="s">
        <v>245</v>
      </c>
      <c r="E313" s="152">
        <v>1972</v>
      </c>
      <c r="F313" s="480">
        <v>839230</v>
      </c>
      <c r="G313" s="455" t="s">
        <v>1399</v>
      </c>
      <c r="H313" s="112">
        <v>34000</v>
      </c>
      <c r="I313" s="99">
        <f t="shared" si="75"/>
        <v>34000</v>
      </c>
      <c r="J313" s="105">
        <f t="shared" si="81"/>
        <v>1</v>
      </c>
      <c r="K313" s="282">
        <v>34000</v>
      </c>
      <c r="L313" s="269">
        <v>0</v>
      </c>
      <c r="M313" s="282">
        <v>34000</v>
      </c>
      <c r="N313" s="269">
        <v>0</v>
      </c>
      <c r="O313" s="271">
        <f t="shared" si="76"/>
        <v>0</v>
      </c>
      <c r="P313" s="101">
        <f t="shared" si="77"/>
        <v>0</v>
      </c>
      <c r="Q313" s="101">
        <f t="shared" si="78"/>
        <v>0</v>
      </c>
      <c r="R313" s="101">
        <f t="shared" si="79"/>
        <v>34000</v>
      </c>
      <c r="S313" s="100">
        <f t="shared" si="82"/>
        <v>1</v>
      </c>
      <c r="T313" s="700">
        <f t="shared" si="80"/>
        <v>0</v>
      </c>
      <c r="U313" s="645" t="s">
        <v>340</v>
      </c>
      <c r="V313" s="593" t="s">
        <v>831</v>
      </c>
    </row>
    <row r="314" spans="1:22" s="296" customFormat="1" ht="12.75" hidden="1" customHeight="1">
      <c r="A314" s="358" t="s">
        <v>229</v>
      </c>
      <c r="B314" s="138" t="s">
        <v>1473</v>
      </c>
      <c r="C314" s="139">
        <v>1998</v>
      </c>
      <c r="D314" s="259" t="s">
        <v>230</v>
      </c>
      <c r="E314" s="152">
        <v>1973</v>
      </c>
      <c r="F314" s="480">
        <v>839240</v>
      </c>
      <c r="G314" s="455" t="s">
        <v>1399</v>
      </c>
      <c r="H314" s="112">
        <v>55645.7</v>
      </c>
      <c r="I314" s="99">
        <f t="shared" si="75"/>
        <v>55645.7</v>
      </c>
      <c r="J314" s="105">
        <f t="shared" si="81"/>
        <v>1</v>
      </c>
      <c r="K314" s="282">
        <v>55645.7</v>
      </c>
      <c r="L314" s="269">
        <v>0</v>
      </c>
      <c r="M314" s="282">
        <v>55645.7</v>
      </c>
      <c r="N314" s="269">
        <v>0</v>
      </c>
      <c r="O314" s="271">
        <f t="shared" si="76"/>
        <v>0</v>
      </c>
      <c r="P314" s="101">
        <f t="shared" si="77"/>
        <v>0</v>
      </c>
      <c r="Q314" s="101">
        <f t="shared" si="78"/>
        <v>0</v>
      </c>
      <c r="R314" s="101">
        <f t="shared" si="79"/>
        <v>55645.7</v>
      </c>
      <c r="S314" s="100">
        <f t="shared" si="82"/>
        <v>1</v>
      </c>
      <c r="T314" s="700">
        <f t="shared" si="80"/>
        <v>0</v>
      </c>
      <c r="U314" s="645" t="s">
        <v>340</v>
      </c>
      <c r="V314" s="593"/>
    </row>
    <row r="315" spans="1:22" s="296" customFormat="1" ht="12.75" hidden="1" customHeight="1">
      <c r="A315" s="358" t="s">
        <v>229</v>
      </c>
      <c r="B315" s="138" t="s">
        <v>1473</v>
      </c>
      <c r="C315" s="139">
        <v>1998</v>
      </c>
      <c r="D315" s="259" t="s">
        <v>289</v>
      </c>
      <c r="E315" s="152">
        <v>1974</v>
      </c>
      <c r="F315" s="480">
        <v>839250</v>
      </c>
      <c r="G315" s="455" t="s">
        <v>1399</v>
      </c>
      <c r="H315" s="112">
        <v>4763</v>
      </c>
      <c r="I315" s="99">
        <f t="shared" si="75"/>
        <v>4763</v>
      </c>
      <c r="J315" s="105">
        <f t="shared" si="81"/>
        <v>1</v>
      </c>
      <c r="K315" s="282">
        <v>4763</v>
      </c>
      <c r="L315" s="269">
        <v>0</v>
      </c>
      <c r="M315" s="282">
        <v>4763</v>
      </c>
      <c r="N315" s="269">
        <v>0</v>
      </c>
      <c r="O315" s="271">
        <f t="shared" si="76"/>
        <v>0</v>
      </c>
      <c r="P315" s="101">
        <f t="shared" si="77"/>
        <v>0</v>
      </c>
      <c r="Q315" s="101">
        <f t="shared" si="78"/>
        <v>0</v>
      </c>
      <c r="R315" s="101">
        <f t="shared" si="79"/>
        <v>4763</v>
      </c>
      <c r="S315" s="100">
        <f t="shared" si="82"/>
        <v>1</v>
      </c>
      <c r="T315" s="700">
        <f t="shared" si="80"/>
        <v>0</v>
      </c>
      <c r="U315" s="645" t="s">
        <v>340</v>
      </c>
      <c r="V315" s="593"/>
    </row>
    <row r="316" spans="1:22" s="296" customFormat="1" ht="12.75" hidden="1" customHeight="1">
      <c r="A316" s="358" t="s">
        <v>229</v>
      </c>
      <c r="B316" s="138" t="s">
        <v>1473</v>
      </c>
      <c r="C316" s="139">
        <v>1998</v>
      </c>
      <c r="D316" s="259" t="s">
        <v>293</v>
      </c>
      <c r="E316" s="152">
        <v>1975</v>
      </c>
      <c r="F316" s="480">
        <v>839260</v>
      </c>
      <c r="G316" s="455" t="s">
        <v>1399</v>
      </c>
      <c r="H316" s="112">
        <v>9128.65</v>
      </c>
      <c r="I316" s="99">
        <f t="shared" si="75"/>
        <v>9128.65</v>
      </c>
      <c r="J316" s="105">
        <f t="shared" si="81"/>
        <v>1</v>
      </c>
      <c r="K316" s="282">
        <v>9128.65</v>
      </c>
      <c r="L316" s="269">
        <v>0</v>
      </c>
      <c r="M316" s="282">
        <v>9128.65</v>
      </c>
      <c r="N316" s="269">
        <v>0</v>
      </c>
      <c r="O316" s="271">
        <f t="shared" si="76"/>
        <v>0</v>
      </c>
      <c r="P316" s="101">
        <f t="shared" si="77"/>
        <v>0</v>
      </c>
      <c r="Q316" s="101">
        <f t="shared" si="78"/>
        <v>0</v>
      </c>
      <c r="R316" s="101">
        <f t="shared" si="79"/>
        <v>9128.65</v>
      </c>
      <c r="S316" s="100">
        <f t="shared" si="82"/>
        <v>1</v>
      </c>
      <c r="T316" s="700">
        <f t="shared" si="80"/>
        <v>0</v>
      </c>
      <c r="U316" s="645" t="s">
        <v>340</v>
      </c>
      <c r="V316" s="593" t="s">
        <v>831</v>
      </c>
    </row>
    <row r="317" spans="1:22" s="296" customFormat="1" ht="12.75" hidden="1" customHeight="1">
      <c r="A317" s="358" t="s">
        <v>229</v>
      </c>
      <c r="B317" s="138" t="s">
        <v>1473</v>
      </c>
      <c r="C317" s="139">
        <v>1998</v>
      </c>
      <c r="D317" s="259" t="s">
        <v>240</v>
      </c>
      <c r="E317" s="152">
        <v>1976</v>
      </c>
      <c r="F317" s="480">
        <v>839270</v>
      </c>
      <c r="G317" s="455" t="s">
        <v>1399</v>
      </c>
      <c r="H317" s="112">
        <v>34904.519999999997</v>
      </c>
      <c r="I317" s="99">
        <f t="shared" si="75"/>
        <v>34904.519999999997</v>
      </c>
      <c r="J317" s="105">
        <f t="shared" si="81"/>
        <v>1</v>
      </c>
      <c r="K317" s="282">
        <v>34904.519999999997</v>
      </c>
      <c r="L317" s="269">
        <v>0</v>
      </c>
      <c r="M317" s="282">
        <v>34904.519999999997</v>
      </c>
      <c r="N317" s="269">
        <v>0</v>
      </c>
      <c r="O317" s="271">
        <f t="shared" si="76"/>
        <v>0</v>
      </c>
      <c r="P317" s="101">
        <f t="shared" si="77"/>
        <v>0</v>
      </c>
      <c r="Q317" s="101">
        <f t="shared" si="78"/>
        <v>0</v>
      </c>
      <c r="R317" s="101">
        <f t="shared" si="79"/>
        <v>34904.519999999997</v>
      </c>
      <c r="S317" s="100">
        <f t="shared" si="82"/>
        <v>1</v>
      </c>
      <c r="T317" s="700">
        <f t="shared" si="80"/>
        <v>0</v>
      </c>
      <c r="U317" s="645" t="s">
        <v>340</v>
      </c>
      <c r="V317" s="593" t="s">
        <v>831</v>
      </c>
    </row>
    <row r="318" spans="1:22" s="296" customFormat="1" ht="12.75" hidden="1" customHeight="1">
      <c r="A318" s="358" t="s">
        <v>191</v>
      </c>
      <c r="B318" s="138" t="s">
        <v>1597</v>
      </c>
      <c r="C318" s="139">
        <v>1998</v>
      </c>
      <c r="D318" s="259" t="s">
        <v>192</v>
      </c>
      <c r="E318" s="152">
        <v>1977</v>
      </c>
      <c r="F318" s="480">
        <v>210229</v>
      </c>
      <c r="G318" s="455" t="s">
        <v>1399</v>
      </c>
      <c r="H318" s="112">
        <v>1349694</v>
      </c>
      <c r="I318" s="99">
        <f t="shared" si="75"/>
        <v>1349694</v>
      </c>
      <c r="J318" s="105">
        <f t="shared" si="81"/>
        <v>1</v>
      </c>
      <c r="K318" s="282">
        <v>1349694</v>
      </c>
      <c r="L318" s="269">
        <v>0</v>
      </c>
      <c r="M318" s="282">
        <v>1349694</v>
      </c>
      <c r="N318" s="269">
        <v>0</v>
      </c>
      <c r="O318" s="271">
        <f t="shared" si="76"/>
        <v>0</v>
      </c>
      <c r="P318" s="101">
        <f t="shared" si="77"/>
        <v>0</v>
      </c>
      <c r="Q318" s="101">
        <f t="shared" si="78"/>
        <v>0</v>
      </c>
      <c r="R318" s="101">
        <f t="shared" si="79"/>
        <v>1349694</v>
      </c>
      <c r="S318" s="100">
        <f t="shared" si="82"/>
        <v>1</v>
      </c>
      <c r="T318" s="700">
        <f t="shared" si="80"/>
        <v>0</v>
      </c>
      <c r="U318" s="645" t="s">
        <v>340</v>
      </c>
      <c r="V318" s="593" t="s">
        <v>831</v>
      </c>
    </row>
    <row r="319" spans="1:22" s="296" customFormat="1" ht="12.75" hidden="1" customHeight="1">
      <c r="A319" s="358" t="s">
        <v>262</v>
      </c>
      <c r="B319" s="138" t="s">
        <v>263</v>
      </c>
      <c r="C319" s="139">
        <v>1998</v>
      </c>
      <c r="D319" s="259" t="s">
        <v>264</v>
      </c>
      <c r="E319" s="152">
        <v>1978</v>
      </c>
      <c r="F319" s="480">
        <v>991978</v>
      </c>
      <c r="G319" s="455" t="s">
        <v>1399</v>
      </c>
      <c r="H319" s="112">
        <v>22728</v>
      </c>
      <c r="I319" s="99">
        <f t="shared" si="75"/>
        <v>22728</v>
      </c>
      <c r="J319" s="105">
        <f t="shared" si="81"/>
        <v>1</v>
      </c>
      <c r="K319" s="282">
        <v>22728</v>
      </c>
      <c r="L319" s="269">
        <v>0</v>
      </c>
      <c r="M319" s="282">
        <v>22728</v>
      </c>
      <c r="N319" s="269">
        <v>0</v>
      </c>
      <c r="O319" s="271">
        <f t="shared" si="76"/>
        <v>0</v>
      </c>
      <c r="P319" s="101">
        <f t="shared" si="77"/>
        <v>0</v>
      </c>
      <c r="Q319" s="101">
        <f t="shared" si="78"/>
        <v>0</v>
      </c>
      <c r="R319" s="101">
        <f t="shared" si="79"/>
        <v>22728</v>
      </c>
      <c r="S319" s="100">
        <f t="shared" si="82"/>
        <v>1</v>
      </c>
      <c r="T319" s="700">
        <f t="shared" si="80"/>
        <v>0</v>
      </c>
      <c r="U319" s="645" t="s">
        <v>340</v>
      </c>
      <c r="V319" s="593"/>
    </row>
    <row r="320" spans="1:22" s="296" customFormat="1" ht="12.75" hidden="1" customHeight="1">
      <c r="A320" s="358" t="s">
        <v>1520</v>
      </c>
      <c r="B320" s="138" t="s">
        <v>1521</v>
      </c>
      <c r="C320" s="139">
        <v>1998</v>
      </c>
      <c r="D320" s="259" t="s">
        <v>8</v>
      </c>
      <c r="E320" s="152">
        <v>1979</v>
      </c>
      <c r="F320" s="480">
        <v>760007</v>
      </c>
      <c r="G320" s="455" t="s">
        <v>1399</v>
      </c>
      <c r="H320" s="112">
        <v>401511.44</v>
      </c>
      <c r="I320" s="99">
        <f t="shared" si="75"/>
        <v>401511.44</v>
      </c>
      <c r="J320" s="105">
        <f t="shared" si="81"/>
        <v>1</v>
      </c>
      <c r="K320" s="282">
        <v>401511.44</v>
      </c>
      <c r="L320" s="269">
        <v>0</v>
      </c>
      <c r="M320" s="282">
        <v>401511.44</v>
      </c>
      <c r="N320" s="269">
        <v>0</v>
      </c>
      <c r="O320" s="271">
        <f t="shared" si="76"/>
        <v>0</v>
      </c>
      <c r="P320" s="101">
        <f t="shared" si="77"/>
        <v>0</v>
      </c>
      <c r="Q320" s="101">
        <f t="shared" si="78"/>
        <v>0</v>
      </c>
      <c r="R320" s="101">
        <f t="shared" si="79"/>
        <v>401511.44</v>
      </c>
      <c r="S320" s="100">
        <f t="shared" si="82"/>
        <v>1</v>
      </c>
      <c r="T320" s="700">
        <f t="shared" si="80"/>
        <v>0</v>
      </c>
      <c r="U320" s="645" t="s">
        <v>340</v>
      </c>
      <c r="V320" s="593"/>
    </row>
    <row r="321" spans="1:22" s="296" customFormat="1" ht="12.75" hidden="1" customHeight="1">
      <c r="A321" s="358" t="s">
        <v>1522</v>
      </c>
      <c r="B321" s="138" t="s">
        <v>1521</v>
      </c>
      <c r="C321" s="139">
        <v>1998</v>
      </c>
      <c r="D321" s="259" t="s">
        <v>209</v>
      </c>
      <c r="E321" s="152">
        <v>1980</v>
      </c>
      <c r="F321" s="480">
        <v>991980</v>
      </c>
      <c r="G321" s="455" t="s">
        <v>1399</v>
      </c>
      <c r="H321" s="112">
        <v>272809</v>
      </c>
      <c r="I321" s="99">
        <f t="shared" si="75"/>
        <v>272809</v>
      </c>
      <c r="J321" s="105">
        <f t="shared" si="81"/>
        <v>1</v>
      </c>
      <c r="K321" s="282">
        <v>272809</v>
      </c>
      <c r="L321" s="269">
        <v>0</v>
      </c>
      <c r="M321" s="282">
        <v>272809</v>
      </c>
      <c r="N321" s="269">
        <v>0</v>
      </c>
      <c r="O321" s="271">
        <f t="shared" si="76"/>
        <v>0</v>
      </c>
      <c r="P321" s="101">
        <f t="shared" si="77"/>
        <v>0</v>
      </c>
      <c r="Q321" s="101">
        <f t="shared" si="78"/>
        <v>0</v>
      </c>
      <c r="R321" s="101">
        <f t="shared" si="79"/>
        <v>272809</v>
      </c>
      <c r="S321" s="100">
        <f t="shared" si="82"/>
        <v>1</v>
      </c>
      <c r="T321" s="700">
        <f t="shared" si="80"/>
        <v>0</v>
      </c>
      <c r="U321" s="645" t="s">
        <v>340</v>
      </c>
      <c r="V321" s="593"/>
    </row>
    <row r="322" spans="1:22" s="296" customFormat="1" ht="12.75" hidden="1" customHeight="1">
      <c r="A322" s="358" t="s">
        <v>1522</v>
      </c>
      <c r="B322" s="138" t="s">
        <v>1521</v>
      </c>
      <c r="C322" s="139">
        <v>1998</v>
      </c>
      <c r="D322" s="259" t="s">
        <v>278</v>
      </c>
      <c r="E322" s="152">
        <v>1981</v>
      </c>
      <c r="F322" s="480">
        <v>991981</v>
      </c>
      <c r="G322" s="455" t="s">
        <v>1399</v>
      </c>
      <c r="H322" s="112">
        <v>29447.01</v>
      </c>
      <c r="I322" s="99">
        <f t="shared" si="75"/>
        <v>29447.01</v>
      </c>
      <c r="J322" s="105">
        <f t="shared" si="81"/>
        <v>1</v>
      </c>
      <c r="K322" s="282">
        <v>29447.01</v>
      </c>
      <c r="L322" s="269">
        <v>0</v>
      </c>
      <c r="M322" s="282">
        <v>29447.01</v>
      </c>
      <c r="N322" s="269">
        <v>0</v>
      </c>
      <c r="O322" s="271">
        <f t="shared" si="76"/>
        <v>0</v>
      </c>
      <c r="P322" s="101">
        <f t="shared" si="77"/>
        <v>0</v>
      </c>
      <c r="Q322" s="101">
        <f t="shared" si="78"/>
        <v>0</v>
      </c>
      <c r="R322" s="101">
        <f t="shared" si="79"/>
        <v>29447.01</v>
      </c>
      <c r="S322" s="100">
        <f t="shared" si="82"/>
        <v>1</v>
      </c>
      <c r="T322" s="700">
        <f t="shared" si="80"/>
        <v>0</v>
      </c>
      <c r="U322" s="645" t="s">
        <v>340</v>
      </c>
      <c r="V322" s="593"/>
    </row>
    <row r="323" spans="1:22" s="296" customFormat="1" ht="12.75" hidden="1" customHeight="1">
      <c r="A323" s="358" t="s">
        <v>1504</v>
      </c>
      <c r="B323" s="138" t="s">
        <v>1549</v>
      </c>
      <c r="C323" s="139">
        <v>1998</v>
      </c>
      <c r="D323" s="259" t="s">
        <v>198</v>
      </c>
      <c r="E323" s="152">
        <v>1982</v>
      </c>
      <c r="F323" s="480">
        <v>100827</v>
      </c>
      <c r="G323" s="455" t="s">
        <v>1399</v>
      </c>
      <c r="H323" s="112">
        <v>504917.92</v>
      </c>
      <c r="I323" s="99">
        <f t="shared" si="75"/>
        <v>504917.92</v>
      </c>
      <c r="J323" s="105">
        <f t="shared" si="81"/>
        <v>1</v>
      </c>
      <c r="K323" s="282">
        <v>504917.92</v>
      </c>
      <c r="L323" s="755">
        <v>0</v>
      </c>
      <c r="M323" s="282">
        <v>504917.92</v>
      </c>
      <c r="N323" s="755">
        <v>0</v>
      </c>
      <c r="O323" s="271">
        <f t="shared" si="76"/>
        <v>0</v>
      </c>
      <c r="P323" s="101">
        <f t="shared" si="77"/>
        <v>0</v>
      </c>
      <c r="Q323" s="101">
        <f t="shared" si="78"/>
        <v>0</v>
      </c>
      <c r="R323" s="101">
        <f t="shared" si="79"/>
        <v>504917.92</v>
      </c>
      <c r="S323" s="100">
        <f t="shared" si="82"/>
        <v>1</v>
      </c>
      <c r="T323" s="700">
        <f t="shared" si="80"/>
        <v>0</v>
      </c>
      <c r="U323" s="645" t="s">
        <v>340</v>
      </c>
      <c r="V323" s="593"/>
    </row>
    <row r="324" spans="1:22" s="296" customFormat="1" ht="12.75" hidden="1" customHeight="1">
      <c r="A324" s="358" t="s">
        <v>1460</v>
      </c>
      <c r="B324" s="138" t="s">
        <v>1461</v>
      </c>
      <c r="C324" s="139">
        <v>1998</v>
      </c>
      <c r="D324" s="259" t="s">
        <v>195</v>
      </c>
      <c r="E324" s="152">
        <v>1983</v>
      </c>
      <c r="F324" s="480">
        <v>881001</v>
      </c>
      <c r="G324" s="455" t="s">
        <v>1399</v>
      </c>
      <c r="H324" s="112">
        <v>952048.72</v>
      </c>
      <c r="I324" s="99">
        <f t="shared" si="75"/>
        <v>952048.72</v>
      </c>
      <c r="J324" s="105">
        <f t="shared" si="81"/>
        <v>1</v>
      </c>
      <c r="K324" s="282">
        <v>952048.72</v>
      </c>
      <c r="L324" s="755">
        <v>0</v>
      </c>
      <c r="M324" s="282">
        <v>952048.72</v>
      </c>
      <c r="N324" s="755">
        <v>0</v>
      </c>
      <c r="O324" s="271">
        <f t="shared" si="76"/>
        <v>0</v>
      </c>
      <c r="P324" s="101">
        <f t="shared" si="77"/>
        <v>0</v>
      </c>
      <c r="Q324" s="101">
        <f t="shared" si="78"/>
        <v>0</v>
      </c>
      <c r="R324" s="101">
        <f t="shared" si="79"/>
        <v>952048.72</v>
      </c>
      <c r="S324" s="100">
        <f t="shared" si="82"/>
        <v>1</v>
      </c>
      <c r="T324" s="700">
        <f t="shared" si="80"/>
        <v>0</v>
      </c>
      <c r="U324" s="645" t="s">
        <v>340</v>
      </c>
      <c r="V324" s="593" t="s">
        <v>831</v>
      </c>
    </row>
    <row r="325" spans="1:22" s="296" customFormat="1" ht="12.75" hidden="1" customHeight="1">
      <c r="A325" s="358" t="s">
        <v>194</v>
      </c>
      <c r="B325" s="138" t="s">
        <v>194</v>
      </c>
      <c r="C325" s="139">
        <v>1998</v>
      </c>
      <c r="D325" s="259" t="s">
        <v>253</v>
      </c>
      <c r="E325" s="152">
        <v>1984</v>
      </c>
      <c r="F325" s="480">
        <v>881002</v>
      </c>
      <c r="G325" s="455" t="s">
        <v>1399</v>
      </c>
      <c r="H325" s="112">
        <v>371495</v>
      </c>
      <c r="I325" s="99">
        <f t="shared" si="75"/>
        <v>371495</v>
      </c>
      <c r="J325" s="105">
        <f t="shared" si="81"/>
        <v>1</v>
      </c>
      <c r="K325" s="282">
        <v>371495</v>
      </c>
      <c r="L325" s="269">
        <v>0</v>
      </c>
      <c r="M325" s="282">
        <v>371495</v>
      </c>
      <c r="N325" s="269">
        <v>0</v>
      </c>
      <c r="O325" s="271">
        <f t="shared" si="76"/>
        <v>0</v>
      </c>
      <c r="P325" s="101">
        <f t="shared" si="77"/>
        <v>0</v>
      </c>
      <c r="Q325" s="101">
        <f t="shared" si="78"/>
        <v>0</v>
      </c>
      <c r="R325" s="101">
        <f t="shared" si="79"/>
        <v>371495</v>
      </c>
      <c r="S325" s="100">
        <f t="shared" si="82"/>
        <v>1</v>
      </c>
      <c r="T325" s="700">
        <f t="shared" si="80"/>
        <v>0</v>
      </c>
      <c r="U325" s="645" t="s">
        <v>340</v>
      </c>
      <c r="V325" s="593" t="s">
        <v>831</v>
      </c>
    </row>
    <row r="326" spans="1:22" s="296" customFormat="1" ht="12.75" hidden="1" customHeight="1">
      <c r="A326" s="358" t="s">
        <v>1551</v>
      </c>
      <c r="B326" s="138" t="s">
        <v>259</v>
      </c>
      <c r="C326" s="139">
        <v>1998</v>
      </c>
      <c r="D326" s="259" t="s">
        <v>260</v>
      </c>
      <c r="E326" s="152">
        <v>1985</v>
      </c>
      <c r="F326" s="480">
        <v>171904</v>
      </c>
      <c r="G326" s="455" t="s">
        <v>1399</v>
      </c>
      <c r="H326" s="112">
        <v>25000</v>
      </c>
      <c r="I326" s="99">
        <f t="shared" si="75"/>
        <v>25000</v>
      </c>
      <c r="J326" s="105">
        <f t="shared" si="81"/>
        <v>1</v>
      </c>
      <c r="K326" s="282">
        <v>25000</v>
      </c>
      <c r="L326" s="269">
        <v>0</v>
      </c>
      <c r="M326" s="282">
        <v>25000</v>
      </c>
      <c r="N326" s="269">
        <v>0</v>
      </c>
      <c r="O326" s="271">
        <f t="shared" si="76"/>
        <v>0</v>
      </c>
      <c r="P326" s="101">
        <f t="shared" si="77"/>
        <v>0</v>
      </c>
      <c r="Q326" s="101">
        <f t="shared" si="78"/>
        <v>0</v>
      </c>
      <c r="R326" s="101">
        <f t="shared" si="79"/>
        <v>25000</v>
      </c>
      <c r="S326" s="100">
        <f t="shared" si="82"/>
        <v>1</v>
      </c>
      <c r="T326" s="700">
        <f t="shared" si="80"/>
        <v>0</v>
      </c>
      <c r="U326" s="645" t="s">
        <v>340</v>
      </c>
      <c r="V326" s="593"/>
    </row>
    <row r="327" spans="1:22" s="296" customFormat="1" ht="12.75" hidden="1" customHeight="1">
      <c r="A327" s="358" t="s">
        <v>1551</v>
      </c>
      <c r="B327" s="138" t="s">
        <v>149</v>
      </c>
      <c r="C327" s="139">
        <v>1998</v>
      </c>
      <c r="D327" s="259" t="s">
        <v>261</v>
      </c>
      <c r="E327" s="152">
        <v>1986</v>
      </c>
      <c r="F327" s="480">
        <v>171905</v>
      </c>
      <c r="G327" s="455" t="s">
        <v>1399</v>
      </c>
      <c r="H327" s="112">
        <v>25000</v>
      </c>
      <c r="I327" s="99">
        <f t="shared" si="75"/>
        <v>25000</v>
      </c>
      <c r="J327" s="105">
        <f t="shared" si="81"/>
        <v>1</v>
      </c>
      <c r="K327" s="282">
        <v>25000</v>
      </c>
      <c r="L327" s="269">
        <v>0</v>
      </c>
      <c r="M327" s="282">
        <v>25000</v>
      </c>
      <c r="N327" s="269">
        <v>0</v>
      </c>
      <c r="O327" s="271">
        <f t="shared" si="76"/>
        <v>0</v>
      </c>
      <c r="P327" s="101">
        <f t="shared" si="77"/>
        <v>0</v>
      </c>
      <c r="Q327" s="101">
        <f t="shared" si="78"/>
        <v>0</v>
      </c>
      <c r="R327" s="101">
        <f t="shared" si="79"/>
        <v>25000</v>
      </c>
      <c r="S327" s="100">
        <f t="shared" si="82"/>
        <v>1</v>
      </c>
      <c r="T327" s="700">
        <f t="shared" si="80"/>
        <v>0</v>
      </c>
      <c r="U327" s="645" t="s">
        <v>340</v>
      </c>
      <c r="V327" s="593"/>
    </row>
    <row r="328" spans="1:22" s="296" customFormat="1" ht="12.75" hidden="1" customHeight="1">
      <c r="A328" s="358" t="s">
        <v>1551</v>
      </c>
      <c r="B328" s="138" t="s">
        <v>149</v>
      </c>
      <c r="C328" s="139">
        <v>1998</v>
      </c>
      <c r="D328" s="259" t="s">
        <v>268</v>
      </c>
      <c r="E328" s="152">
        <v>1987</v>
      </c>
      <c r="F328" s="480">
        <v>171906</v>
      </c>
      <c r="G328" s="455" t="s">
        <v>1399</v>
      </c>
      <c r="H328" s="112">
        <v>20000</v>
      </c>
      <c r="I328" s="99">
        <f t="shared" si="75"/>
        <v>20000</v>
      </c>
      <c r="J328" s="105">
        <f t="shared" si="81"/>
        <v>1</v>
      </c>
      <c r="K328" s="282">
        <v>20000</v>
      </c>
      <c r="L328" s="269">
        <v>0</v>
      </c>
      <c r="M328" s="282">
        <v>20000</v>
      </c>
      <c r="N328" s="269">
        <v>0</v>
      </c>
      <c r="O328" s="271">
        <f t="shared" si="76"/>
        <v>0</v>
      </c>
      <c r="P328" s="101">
        <f t="shared" si="77"/>
        <v>0</v>
      </c>
      <c r="Q328" s="101">
        <f t="shared" si="78"/>
        <v>0</v>
      </c>
      <c r="R328" s="101">
        <f t="shared" si="79"/>
        <v>20000</v>
      </c>
      <c r="S328" s="100">
        <f t="shared" si="82"/>
        <v>1</v>
      </c>
      <c r="T328" s="700">
        <f t="shared" si="80"/>
        <v>0</v>
      </c>
      <c r="U328" s="645" t="s">
        <v>340</v>
      </c>
      <c r="V328" s="593"/>
    </row>
    <row r="329" spans="1:22" s="296" customFormat="1" ht="12.75" hidden="1" customHeight="1">
      <c r="A329" s="358" t="s">
        <v>1421</v>
      </c>
      <c r="B329" s="138" t="s">
        <v>1422</v>
      </c>
      <c r="C329" s="139">
        <v>1998</v>
      </c>
      <c r="D329" s="259" t="s">
        <v>314</v>
      </c>
      <c r="E329" s="152">
        <v>1988</v>
      </c>
      <c r="F329" s="480">
        <v>188400</v>
      </c>
      <c r="G329" s="455" t="s">
        <v>1399</v>
      </c>
      <c r="H329" s="112">
        <v>39389.53</v>
      </c>
      <c r="I329" s="99">
        <f t="shared" si="75"/>
        <v>39389.53</v>
      </c>
      <c r="J329" s="105">
        <f t="shared" si="81"/>
        <v>1</v>
      </c>
      <c r="K329" s="282">
        <v>39389.53</v>
      </c>
      <c r="L329" s="269">
        <v>0</v>
      </c>
      <c r="M329" s="282">
        <v>39389.53</v>
      </c>
      <c r="N329" s="269">
        <v>0</v>
      </c>
      <c r="O329" s="271">
        <f t="shared" si="76"/>
        <v>0</v>
      </c>
      <c r="P329" s="101">
        <f t="shared" si="77"/>
        <v>0</v>
      </c>
      <c r="Q329" s="101">
        <f t="shared" si="78"/>
        <v>0</v>
      </c>
      <c r="R329" s="101">
        <f t="shared" si="79"/>
        <v>39389.53</v>
      </c>
      <c r="S329" s="100">
        <f t="shared" si="82"/>
        <v>1</v>
      </c>
      <c r="T329" s="700">
        <f t="shared" si="80"/>
        <v>0</v>
      </c>
      <c r="U329" s="645" t="s">
        <v>340</v>
      </c>
      <c r="V329" s="593" t="s">
        <v>831</v>
      </c>
    </row>
    <row r="330" spans="1:22" s="296" customFormat="1" ht="12.75" hidden="1" customHeight="1">
      <c r="A330" s="358" t="s">
        <v>1421</v>
      </c>
      <c r="B330" s="138" t="s">
        <v>1422</v>
      </c>
      <c r="C330" s="139">
        <v>1998</v>
      </c>
      <c r="D330" s="259" t="s">
        <v>315</v>
      </c>
      <c r="E330" s="152">
        <v>1989</v>
      </c>
      <c r="F330" s="480">
        <v>188500</v>
      </c>
      <c r="G330" s="455" t="s">
        <v>1399</v>
      </c>
      <c r="H330" s="112">
        <v>22062.2</v>
      </c>
      <c r="I330" s="99">
        <f t="shared" si="75"/>
        <v>22062.2</v>
      </c>
      <c r="J330" s="105">
        <f t="shared" si="81"/>
        <v>1</v>
      </c>
      <c r="K330" s="282">
        <v>22062.2</v>
      </c>
      <c r="L330" s="269">
        <v>0</v>
      </c>
      <c r="M330" s="282">
        <v>22062.2</v>
      </c>
      <c r="N330" s="269">
        <v>0</v>
      </c>
      <c r="O330" s="271">
        <f t="shared" si="76"/>
        <v>0</v>
      </c>
      <c r="P330" s="101">
        <f t="shared" si="77"/>
        <v>0</v>
      </c>
      <c r="Q330" s="101">
        <f t="shared" si="78"/>
        <v>0</v>
      </c>
      <c r="R330" s="101">
        <f t="shared" si="79"/>
        <v>22062.2</v>
      </c>
      <c r="S330" s="100">
        <f t="shared" si="82"/>
        <v>1</v>
      </c>
      <c r="T330" s="700">
        <f t="shared" si="80"/>
        <v>0</v>
      </c>
      <c r="U330" s="645" t="s">
        <v>340</v>
      </c>
      <c r="V330" s="593" t="s">
        <v>831</v>
      </c>
    </row>
    <row r="331" spans="1:22" s="296" customFormat="1" ht="12.75" hidden="1" customHeight="1">
      <c r="A331" s="358" t="s">
        <v>159</v>
      </c>
      <c r="B331" s="138" t="s">
        <v>1479</v>
      </c>
      <c r="C331" s="139">
        <v>1998</v>
      </c>
      <c r="D331" s="259" t="s">
        <v>316</v>
      </c>
      <c r="E331" s="152">
        <v>1990</v>
      </c>
      <c r="F331" s="459">
        <v>871708</v>
      </c>
      <c r="G331" s="457" t="s">
        <v>1399</v>
      </c>
      <c r="H331" s="112">
        <v>8835</v>
      </c>
      <c r="I331" s="99">
        <f t="shared" si="75"/>
        <v>8835</v>
      </c>
      <c r="J331" s="105">
        <f t="shared" si="81"/>
        <v>1</v>
      </c>
      <c r="K331" s="282">
        <v>8835</v>
      </c>
      <c r="L331" s="269">
        <v>0</v>
      </c>
      <c r="M331" s="282">
        <v>8835</v>
      </c>
      <c r="N331" s="269">
        <v>0</v>
      </c>
      <c r="O331" s="271">
        <f t="shared" si="76"/>
        <v>0</v>
      </c>
      <c r="P331" s="101">
        <f t="shared" si="77"/>
        <v>0</v>
      </c>
      <c r="Q331" s="101">
        <f t="shared" si="78"/>
        <v>0</v>
      </c>
      <c r="R331" s="101">
        <f t="shared" si="79"/>
        <v>8835</v>
      </c>
      <c r="S331" s="100">
        <f t="shared" si="82"/>
        <v>1</v>
      </c>
      <c r="T331" s="700">
        <f t="shared" si="80"/>
        <v>0</v>
      </c>
      <c r="U331" s="645" t="s">
        <v>340</v>
      </c>
      <c r="V331" s="593" t="s">
        <v>831</v>
      </c>
    </row>
    <row r="332" spans="1:22" s="296" customFormat="1" ht="12.75" hidden="1" customHeight="1">
      <c r="A332" s="358" t="s">
        <v>159</v>
      </c>
      <c r="B332" s="138" t="s">
        <v>1479</v>
      </c>
      <c r="C332" s="139">
        <v>1998</v>
      </c>
      <c r="D332" s="259" t="s">
        <v>317</v>
      </c>
      <c r="E332" s="152">
        <v>1991</v>
      </c>
      <c r="F332" s="480">
        <v>871608</v>
      </c>
      <c r="G332" s="455" t="s">
        <v>1399</v>
      </c>
      <c r="H332" s="112">
        <v>49722.31</v>
      </c>
      <c r="I332" s="99">
        <f t="shared" si="75"/>
        <v>49722.31</v>
      </c>
      <c r="J332" s="105">
        <f t="shared" si="81"/>
        <v>1</v>
      </c>
      <c r="K332" s="282">
        <v>49722.31</v>
      </c>
      <c r="L332" s="269">
        <v>0</v>
      </c>
      <c r="M332" s="282">
        <v>49722.31</v>
      </c>
      <c r="N332" s="269">
        <v>0</v>
      </c>
      <c r="O332" s="271">
        <f t="shared" si="76"/>
        <v>0</v>
      </c>
      <c r="P332" s="101">
        <f t="shared" si="77"/>
        <v>0</v>
      </c>
      <c r="Q332" s="101">
        <f t="shared" si="78"/>
        <v>0</v>
      </c>
      <c r="R332" s="101">
        <f t="shared" si="79"/>
        <v>49722.31</v>
      </c>
      <c r="S332" s="100">
        <f t="shared" si="82"/>
        <v>1</v>
      </c>
      <c r="T332" s="700">
        <f t="shared" si="80"/>
        <v>0</v>
      </c>
      <c r="U332" s="645" t="s">
        <v>340</v>
      </c>
      <c r="V332" s="593" t="s">
        <v>831</v>
      </c>
    </row>
    <row r="333" spans="1:22" s="296" customFormat="1" ht="12.75" hidden="1" customHeight="1">
      <c r="A333" s="358" t="s">
        <v>324</v>
      </c>
      <c r="B333" s="138" t="s">
        <v>1445</v>
      </c>
      <c r="C333" s="139">
        <v>1998</v>
      </c>
      <c r="D333" s="259" t="s">
        <v>97</v>
      </c>
      <c r="E333" s="152">
        <v>1992</v>
      </c>
      <c r="F333" s="480">
        <v>871251</v>
      </c>
      <c r="G333" s="455" t="s">
        <v>1399</v>
      </c>
      <c r="H333" s="112">
        <v>9850</v>
      </c>
      <c r="I333" s="99">
        <f t="shared" si="75"/>
        <v>9850</v>
      </c>
      <c r="J333" s="105">
        <f t="shared" si="81"/>
        <v>1</v>
      </c>
      <c r="K333" s="282">
        <v>9850</v>
      </c>
      <c r="L333" s="269">
        <v>0</v>
      </c>
      <c r="M333" s="282">
        <v>9850</v>
      </c>
      <c r="N333" s="269">
        <v>0</v>
      </c>
      <c r="O333" s="271">
        <f t="shared" si="76"/>
        <v>0</v>
      </c>
      <c r="P333" s="101">
        <f t="shared" si="77"/>
        <v>0</v>
      </c>
      <c r="Q333" s="101">
        <f t="shared" si="78"/>
        <v>0</v>
      </c>
      <c r="R333" s="101">
        <f t="shared" si="79"/>
        <v>9850</v>
      </c>
      <c r="S333" s="100">
        <f t="shared" si="82"/>
        <v>1</v>
      </c>
      <c r="T333" s="700">
        <f t="shared" si="80"/>
        <v>0</v>
      </c>
      <c r="U333" s="645" t="s">
        <v>340</v>
      </c>
      <c r="V333" s="593"/>
    </row>
    <row r="334" spans="1:22" s="296" customFormat="1" ht="12.75" hidden="1" customHeight="1">
      <c r="A334" s="358" t="s">
        <v>1545</v>
      </c>
      <c r="B334" s="138" t="s">
        <v>1576</v>
      </c>
      <c r="C334" s="139">
        <v>1998</v>
      </c>
      <c r="D334" s="259" t="s">
        <v>325</v>
      </c>
      <c r="E334" s="152">
        <v>1993</v>
      </c>
      <c r="F334" s="480">
        <v>171020</v>
      </c>
      <c r="G334" s="455" t="s">
        <v>1399</v>
      </c>
      <c r="H334" s="112">
        <v>37154</v>
      </c>
      <c r="I334" s="99">
        <f t="shared" si="75"/>
        <v>37154</v>
      </c>
      <c r="J334" s="105">
        <f t="shared" si="81"/>
        <v>1</v>
      </c>
      <c r="K334" s="282">
        <v>37154</v>
      </c>
      <c r="L334" s="269">
        <v>0</v>
      </c>
      <c r="M334" s="282">
        <v>37154</v>
      </c>
      <c r="N334" s="269">
        <v>0</v>
      </c>
      <c r="O334" s="271">
        <f t="shared" si="76"/>
        <v>0</v>
      </c>
      <c r="P334" s="101">
        <f t="shared" si="77"/>
        <v>0</v>
      </c>
      <c r="Q334" s="101">
        <f t="shared" si="78"/>
        <v>0</v>
      </c>
      <c r="R334" s="101">
        <f t="shared" si="79"/>
        <v>37154</v>
      </c>
      <c r="S334" s="100">
        <f t="shared" si="82"/>
        <v>1</v>
      </c>
      <c r="T334" s="700">
        <f t="shared" si="80"/>
        <v>0</v>
      </c>
      <c r="U334" s="645" t="s">
        <v>340</v>
      </c>
      <c r="V334" s="593" t="s">
        <v>831</v>
      </c>
    </row>
    <row r="335" spans="1:22" s="296" customFormat="1" ht="12.75" hidden="1" customHeight="1">
      <c r="A335" s="358" t="s">
        <v>553</v>
      </c>
      <c r="B335" s="138" t="s">
        <v>1433</v>
      </c>
      <c r="C335" s="139">
        <v>1998</v>
      </c>
      <c r="D335" s="259" t="s">
        <v>326</v>
      </c>
      <c r="E335" s="152">
        <v>1994</v>
      </c>
      <c r="F335" s="480">
        <v>991994</v>
      </c>
      <c r="G335" s="455" t="s">
        <v>1399</v>
      </c>
      <c r="H335" s="112">
        <v>76000</v>
      </c>
      <c r="I335" s="99">
        <f t="shared" si="75"/>
        <v>76000</v>
      </c>
      <c r="J335" s="105">
        <f t="shared" si="81"/>
        <v>1</v>
      </c>
      <c r="K335" s="282">
        <v>76000</v>
      </c>
      <c r="L335" s="269">
        <v>0</v>
      </c>
      <c r="M335" s="282">
        <v>76000</v>
      </c>
      <c r="N335" s="269">
        <v>0</v>
      </c>
      <c r="O335" s="271">
        <f t="shared" si="76"/>
        <v>0</v>
      </c>
      <c r="P335" s="101">
        <f t="shared" si="77"/>
        <v>0</v>
      </c>
      <c r="Q335" s="101">
        <f t="shared" si="78"/>
        <v>0</v>
      </c>
      <c r="R335" s="101">
        <f t="shared" si="79"/>
        <v>76000</v>
      </c>
      <c r="S335" s="100">
        <f t="shared" si="82"/>
        <v>1</v>
      </c>
      <c r="T335" s="700">
        <f t="shared" si="80"/>
        <v>0</v>
      </c>
      <c r="U335" s="645" t="s">
        <v>340</v>
      </c>
      <c r="V335" s="593"/>
    </row>
    <row r="336" spans="1:22" s="296" customFormat="1" ht="12.75" hidden="1" customHeight="1">
      <c r="A336" s="358" t="s">
        <v>1551</v>
      </c>
      <c r="B336" s="138" t="s">
        <v>149</v>
      </c>
      <c r="C336" s="139">
        <v>1998</v>
      </c>
      <c r="D336" s="259" t="s">
        <v>327</v>
      </c>
      <c r="E336" s="152">
        <v>1995</v>
      </c>
      <c r="F336" s="480">
        <v>171908</v>
      </c>
      <c r="G336" s="455" t="s">
        <v>1399</v>
      </c>
      <c r="H336" s="112">
        <v>50894</v>
      </c>
      <c r="I336" s="99">
        <f t="shared" si="75"/>
        <v>50894</v>
      </c>
      <c r="J336" s="105">
        <f t="shared" si="81"/>
        <v>1</v>
      </c>
      <c r="K336" s="282">
        <v>50894</v>
      </c>
      <c r="L336" s="269">
        <v>0</v>
      </c>
      <c r="M336" s="282">
        <v>50894</v>
      </c>
      <c r="N336" s="269">
        <v>0</v>
      </c>
      <c r="O336" s="271">
        <f t="shared" si="76"/>
        <v>0</v>
      </c>
      <c r="P336" s="101">
        <f t="shared" si="77"/>
        <v>0</v>
      </c>
      <c r="Q336" s="101">
        <f t="shared" si="78"/>
        <v>0</v>
      </c>
      <c r="R336" s="101">
        <f t="shared" si="79"/>
        <v>50894</v>
      </c>
      <c r="S336" s="100">
        <f t="shared" si="82"/>
        <v>1</v>
      </c>
      <c r="T336" s="700">
        <f t="shared" si="80"/>
        <v>0</v>
      </c>
      <c r="U336" s="645" t="s">
        <v>340</v>
      </c>
      <c r="V336" s="593"/>
    </row>
    <row r="337" spans="1:22" s="296" customFormat="1" ht="12.75" hidden="1" customHeight="1">
      <c r="A337" s="358" t="s">
        <v>553</v>
      </c>
      <c r="B337" s="138" t="s">
        <v>1433</v>
      </c>
      <c r="C337" s="139">
        <v>1998</v>
      </c>
      <c r="D337" s="259" t="s">
        <v>346</v>
      </c>
      <c r="E337" s="152">
        <v>1998</v>
      </c>
      <c r="F337" s="480">
        <v>991998</v>
      </c>
      <c r="G337" s="455" t="s">
        <v>1399</v>
      </c>
      <c r="H337" s="112">
        <v>28175</v>
      </c>
      <c r="I337" s="99">
        <f t="shared" si="75"/>
        <v>28175</v>
      </c>
      <c r="J337" s="105">
        <f t="shared" si="81"/>
        <v>1</v>
      </c>
      <c r="K337" s="282">
        <v>28175</v>
      </c>
      <c r="L337" s="269">
        <v>0</v>
      </c>
      <c r="M337" s="282">
        <v>28175</v>
      </c>
      <c r="N337" s="269">
        <v>0</v>
      </c>
      <c r="O337" s="271">
        <f t="shared" si="76"/>
        <v>0</v>
      </c>
      <c r="P337" s="101">
        <f t="shared" ref="P337:P353" si="83">N337-L337</f>
        <v>0</v>
      </c>
      <c r="Q337" s="101">
        <f t="shared" ref="Q337:Q361" si="84">R337-I337</f>
        <v>0</v>
      </c>
      <c r="R337" s="101">
        <f t="shared" ref="R337:R361" si="85">(H337-T337)</f>
        <v>28175</v>
      </c>
      <c r="S337" s="100">
        <f t="shared" si="82"/>
        <v>1</v>
      </c>
      <c r="T337" s="700">
        <f t="shared" si="80"/>
        <v>0</v>
      </c>
      <c r="U337" s="645" t="s">
        <v>340</v>
      </c>
      <c r="V337" s="593"/>
    </row>
    <row r="338" spans="1:22" s="296" customFormat="1" ht="12.75" hidden="1" customHeight="1">
      <c r="A338" s="358" t="s">
        <v>1560</v>
      </c>
      <c r="B338" s="138" t="s">
        <v>1539</v>
      </c>
      <c r="C338" s="139">
        <v>1998</v>
      </c>
      <c r="D338" s="259" t="s">
        <v>360</v>
      </c>
      <c r="E338" s="152">
        <v>1999</v>
      </c>
      <c r="F338" s="480">
        <v>198105</v>
      </c>
      <c r="G338" s="455" t="s">
        <v>1399</v>
      </c>
      <c r="H338" s="112">
        <v>18000</v>
      </c>
      <c r="I338" s="99">
        <f t="shared" si="75"/>
        <v>18000</v>
      </c>
      <c r="J338" s="105">
        <f t="shared" si="81"/>
        <v>1</v>
      </c>
      <c r="K338" s="282">
        <v>18000</v>
      </c>
      <c r="L338" s="269">
        <v>0</v>
      </c>
      <c r="M338" s="282">
        <v>18000</v>
      </c>
      <c r="N338" s="269">
        <v>0</v>
      </c>
      <c r="O338" s="271">
        <f t="shared" si="76"/>
        <v>0</v>
      </c>
      <c r="P338" s="101">
        <f t="shared" si="83"/>
        <v>0</v>
      </c>
      <c r="Q338" s="101">
        <f t="shared" si="84"/>
        <v>0</v>
      </c>
      <c r="R338" s="101">
        <f t="shared" si="85"/>
        <v>18000</v>
      </c>
      <c r="S338" s="100">
        <f t="shared" si="82"/>
        <v>1</v>
      </c>
      <c r="T338" s="700">
        <f t="shared" si="80"/>
        <v>0</v>
      </c>
      <c r="U338" s="645" t="s">
        <v>340</v>
      </c>
      <c r="V338" s="593" t="s">
        <v>831</v>
      </c>
    </row>
    <row r="339" spans="1:22" s="296" customFormat="1" ht="12.75" hidden="1" customHeight="1">
      <c r="A339" s="358" t="s">
        <v>1432</v>
      </c>
      <c r="B339" s="138" t="s">
        <v>1433</v>
      </c>
      <c r="C339" s="139">
        <v>1998</v>
      </c>
      <c r="D339" s="259" t="s">
        <v>359</v>
      </c>
      <c r="E339" s="152">
        <v>2001</v>
      </c>
      <c r="F339" s="480">
        <v>992001</v>
      </c>
      <c r="G339" s="455" t="s">
        <v>1399</v>
      </c>
      <c r="H339" s="112">
        <v>91164.57</v>
      </c>
      <c r="I339" s="99">
        <f t="shared" si="75"/>
        <v>91164.57</v>
      </c>
      <c r="J339" s="105">
        <f t="shared" si="81"/>
        <v>1</v>
      </c>
      <c r="K339" s="282">
        <v>91164.57</v>
      </c>
      <c r="L339" s="269">
        <v>0</v>
      </c>
      <c r="M339" s="282">
        <v>91164.57</v>
      </c>
      <c r="N339" s="269">
        <v>0</v>
      </c>
      <c r="O339" s="271">
        <f t="shared" si="76"/>
        <v>0</v>
      </c>
      <c r="P339" s="101">
        <f t="shared" si="83"/>
        <v>0</v>
      </c>
      <c r="Q339" s="101">
        <f t="shared" si="84"/>
        <v>0</v>
      </c>
      <c r="R339" s="101">
        <f t="shared" si="85"/>
        <v>91164.57</v>
      </c>
      <c r="S339" s="100">
        <f t="shared" si="82"/>
        <v>1</v>
      </c>
      <c r="T339" s="700">
        <f t="shared" si="80"/>
        <v>0</v>
      </c>
      <c r="U339" s="645" t="s">
        <v>340</v>
      </c>
      <c r="V339" s="593"/>
    </row>
    <row r="340" spans="1:22" s="296" customFormat="1" ht="12.75" hidden="1" customHeight="1">
      <c r="A340" s="358" t="s">
        <v>361</v>
      </c>
      <c r="B340" s="138" t="s">
        <v>1550</v>
      </c>
      <c r="C340" s="139">
        <v>1998</v>
      </c>
      <c r="D340" s="259" t="s">
        <v>196</v>
      </c>
      <c r="E340" s="152">
        <v>2002</v>
      </c>
      <c r="F340" s="480">
        <v>992002</v>
      </c>
      <c r="G340" s="455" t="s">
        <v>1399</v>
      </c>
      <c r="H340" s="112">
        <v>150000</v>
      </c>
      <c r="I340" s="99">
        <f t="shared" si="75"/>
        <v>150000</v>
      </c>
      <c r="J340" s="105">
        <f t="shared" si="81"/>
        <v>1</v>
      </c>
      <c r="K340" s="282">
        <v>150000</v>
      </c>
      <c r="L340" s="269">
        <v>0</v>
      </c>
      <c r="M340" s="282">
        <v>150000</v>
      </c>
      <c r="N340" s="269">
        <v>0</v>
      </c>
      <c r="O340" s="271">
        <f t="shared" si="76"/>
        <v>0</v>
      </c>
      <c r="P340" s="101">
        <f t="shared" si="83"/>
        <v>0</v>
      </c>
      <c r="Q340" s="101">
        <f t="shared" si="84"/>
        <v>0</v>
      </c>
      <c r="R340" s="101">
        <f t="shared" si="85"/>
        <v>150000</v>
      </c>
      <c r="S340" s="100">
        <f t="shared" si="82"/>
        <v>1</v>
      </c>
      <c r="T340" s="700">
        <f t="shared" si="80"/>
        <v>0</v>
      </c>
      <c r="U340" s="645" t="s">
        <v>340</v>
      </c>
      <c r="V340" s="593"/>
    </row>
    <row r="341" spans="1:22" s="296" customFormat="1" ht="12.75" hidden="1" customHeight="1">
      <c r="A341" s="358" t="s">
        <v>1460</v>
      </c>
      <c r="B341" s="138" t="s">
        <v>1461</v>
      </c>
      <c r="C341" s="139">
        <v>1998</v>
      </c>
      <c r="D341" s="259" t="s">
        <v>364</v>
      </c>
      <c r="E341" s="152">
        <v>2005</v>
      </c>
      <c r="F341" s="480">
        <v>881005</v>
      </c>
      <c r="G341" s="455" t="s">
        <v>1399</v>
      </c>
      <c r="H341" s="112">
        <v>59500</v>
      </c>
      <c r="I341" s="99">
        <f t="shared" si="75"/>
        <v>59500</v>
      </c>
      <c r="J341" s="105">
        <f t="shared" si="81"/>
        <v>1</v>
      </c>
      <c r="K341" s="282">
        <v>59500</v>
      </c>
      <c r="L341" s="269">
        <v>0</v>
      </c>
      <c r="M341" s="282">
        <v>59500</v>
      </c>
      <c r="N341" s="269">
        <v>0</v>
      </c>
      <c r="O341" s="271">
        <f t="shared" si="76"/>
        <v>0</v>
      </c>
      <c r="P341" s="101">
        <f t="shared" si="83"/>
        <v>0</v>
      </c>
      <c r="Q341" s="101">
        <f t="shared" si="84"/>
        <v>0</v>
      </c>
      <c r="R341" s="101">
        <f t="shared" si="85"/>
        <v>59500</v>
      </c>
      <c r="S341" s="100">
        <f t="shared" si="82"/>
        <v>1</v>
      </c>
      <c r="T341" s="700">
        <f t="shared" si="80"/>
        <v>0</v>
      </c>
      <c r="U341" s="645" t="s">
        <v>340</v>
      </c>
      <c r="V341" s="593" t="s">
        <v>831</v>
      </c>
    </row>
    <row r="342" spans="1:22" s="296" customFormat="1" ht="12.75" hidden="1" customHeight="1">
      <c r="A342" s="358" t="s">
        <v>1415</v>
      </c>
      <c r="B342" s="138" t="s">
        <v>1415</v>
      </c>
      <c r="C342" s="139">
        <v>1998</v>
      </c>
      <c r="D342" s="259" t="s">
        <v>366</v>
      </c>
      <c r="E342" s="152">
        <v>2006</v>
      </c>
      <c r="F342" s="480">
        <v>992006</v>
      </c>
      <c r="G342" s="455" t="s">
        <v>1399</v>
      </c>
      <c r="H342" s="112">
        <v>18138.88</v>
      </c>
      <c r="I342" s="99">
        <f t="shared" si="75"/>
        <v>18138.88</v>
      </c>
      <c r="J342" s="105">
        <f t="shared" si="81"/>
        <v>1</v>
      </c>
      <c r="K342" s="282">
        <v>18138.88</v>
      </c>
      <c r="L342" s="269">
        <v>0</v>
      </c>
      <c r="M342" s="282">
        <v>18138.88</v>
      </c>
      <c r="N342" s="269">
        <v>0</v>
      </c>
      <c r="O342" s="271">
        <f t="shared" si="76"/>
        <v>0</v>
      </c>
      <c r="P342" s="101">
        <f t="shared" si="83"/>
        <v>0</v>
      </c>
      <c r="Q342" s="101">
        <f t="shared" si="84"/>
        <v>0</v>
      </c>
      <c r="R342" s="101">
        <f t="shared" si="85"/>
        <v>18138.88</v>
      </c>
      <c r="S342" s="100">
        <f t="shared" si="82"/>
        <v>1</v>
      </c>
      <c r="T342" s="700">
        <f t="shared" si="80"/>
        <v>0</v>
      </c>
      <c r="U342" s="645" t="s">
        <v>340</v>
      </c>
      <c r="V342" s="593"/>
    </row>
    <row r="343" spans="1:22" s="296" customFormat="1" ht="12.75" hidden="1" customHeight="1">
      <c r="A343" s="358" t="s">
        <v>553</v>
      </c>
      <c r="B343" s="138" t="s">
        <v>369</v>
      </c>
      <c r="C343" s="139">
        <v>1998</v>
      </c>
      <c r="D343" s="259" t="s">
        <v>197</v>
      </c>
      <c r="E343" s="152">
        <v>2007</v>
      </c>
      <c r="F343" s="480">
        <v>992007</v>
      </c>
      <c r="G343" s="455" t="s">
        <v>1399</v>
      </c>
      <c r="H343" s="112">
        <v>212959.81</v>
      </c>
      <c r="I343" s="99">
        <f t="shared" si="75"/>
        <v>212959.81</v>
      </c>
      <c r="J343" s="105">
        <f t="shared" si="81"/>
        <v>1</v>
      </c>
      <c r="K343" s="282">
        <v>212959.81</v>
      </c>
      <c r="L343" s="269">
        <v>0</v>
      </c>
      <c r="M343" s="282">
        <v>212959.81</v>
      </c>
      <c r="N343" s="269">
        <v>0</v>
      </c>
      <c r="O343" s="271">
        <f t="shared" si="76"/>
        <v>0</v>
      </c>
      <c r="P343" s="101">
        <f t="shared" si="83"/>
        <v>0</v>
      </c>
      <c r="Q343" s="101">
        <f t="shared" si="84"/>
        <v>0</v>
      </c>
      <c r="R343" s="101">
        <f t="shared" si="85"/>
        <v>212959.81</v>
      </c>
      <c r="S343" s="100">
        <f t="shared" si="82"/>
        <v>1</v>
      </c>
      <c r="T343" s="700">
        <f t="shared" si="80"/>
        <v>0</v>
      </c>
      <c r="U343" s="645" t="s">
        <v>340</v>
      </c>
      <c r="V343" s="593"/>
    </row>
    <row r="344" spans="1:22" s="296" customFormat="1" ht="12.75" hidden="1" customHeight="1">
      <c r="A344" s="358" t="s">
        <v>225</v>
      </c>
      <c r="B344" s="138" t="s">
        <v>226</v>
      </c>
      <c r="C344" s="139">
        <v>1998</v>
      </c>
      <c r="D344" s="259" t="s">
        <v>457</v>
      </c>
      <c r="E344" s="152">
        <v>2009</v>
      </c>
      <c r="F344" s="480">
        <v>710335</v>
      </c>
      <c r="G344" s="455" t="s">
        <v>1399</v>
      </c>
      <c r="H344" s="112">
        <v>27008</v>
      </c>
      <c r="I344" s="99">
        <f t="shared" si="75"/>
        <v>27008</v>
      </c>
      <c r="J344" s="105">
        <f t="shared" ref="J344:J360" si="86">I344/H344</f>
        <v>1</v>
      </c>
      <c r="K344" s="282">
        <v>27008</v>
      </c>
      <c r="L344" s="269">
        <v>0</v>
      </c>
      <c r="M344" s="282">
        <v>27008</v>
      </c>
      <c r="N344" s="269">
        <v>0</v>
      </c>
      <c r="O344" s="271">
        <f t="shared" si="76"/>
        <v>0</v>
      </c>
      <c r="P344" s="101">
        <f t="shared" si="83"/>
        <v>0</v>
      </c>
      <c r="Q344" s="101">
        <f t="shared" si="84"/>
        <v>0</v>
      </c>
      <c r="R344" s="101">
        <f t="shared" si="85"/>
        <v>27008</v>
      </c>
      <c r="S344" s="100">
        <f t="shared" ref="S344:S362" si="87">+R344/H344</f>
        <v>1</v>
      </c>
      <c r="T344" s="700">
        <f t="shared" si="80"/>
        <v>0</v>
      </c>
      <c r="U344" s="645" t="s">
        <v>340</v>
      </c>
      <c r="V344" s="593"/>
    </row>
    <row r="345" spans="1:22" s="296" customFormat="1" ht="12.75" hidden="1" customHeight="1">
      <c r="A345" s="358" t="s">
        <v>225</v>
      </c>
      <c r="B345" s="126" t="s">
        <v>226</v>
      </c>
      <c r="C345" s="139">
        <v>1998</v>
      </c>
      <c r="D345" s="259" t="s">
        <v>459</v>
      </c>
      <c r="E345" s="152">
        <v>2010</v>
      </c>
      <c r="F345" s="480">
        <v>710334</v>
      </c>
      <c r="G345" s="455" t="s">
        <v>1399</v>
      </c>
      <c r="H345" s="112">
        <v>22290.63</v>
      </c>
      <c r="I345" s="99">
        <f t="shared" si="75"/>
        <v>22290.63</v>
      </c>
      <c r="J345" s="105">
        <f t="shared" si="86"/>
        <v>1</v>
      </c>
      <c r="K345" s="282">
        <v>22290.63</v>
      </c>
      <c r="L345" s="755">
        <v>0</v>
      </c>
      <c r="M345" s="282">
        <v>22290.63</v>
      </c>
      <c r="N345" s="755">
        <v>0</v>
      </c>
      <c r="O345" s="271">
        <f t="shared" si="76"/>
        <v>0</v>
      </c>
      <c r="P345" s="101">
        <f t="shared" si="83"/>
        <v>0</v>
      </c>
      <c r="Q345" s="101">
        <f t="shared" si="84"/>
        <v>0</v>
      </c>
      <c r="R345" s="101">
        <f t="shared" si="85"/>
        <v>22290.63</v>
      </c>
      <c r="S345" s="100">
        <f t="shared" si="87"/>
        <v>1</v>
      </c>
      <c r="T345" s="700">
        <f t="shared" si="80"/>
        <v>0</v>
      </c>
      <c r="U345" s="645" t="s">
        <v>340</v>
      </c>
      <c r="V345" s="593"/>
    </row>
    <row r="346" spans="1:22" s="296" customFormat="1" ht="12.75" hidden="1" customHeight="1">
      <c r="A346" s="358" t="s">
        <v>229</v>
      </c>
      <c r="B346" s="138" t="s">
        <v>1473</v>
      </c>
      <c r="C346" s="139">
        <v>1998</v>
      </c>
      <c r="D346" s="259" t="s">
        <v>460</v>
      </c>
      <c r="E346" s="152">
        <v>2011</v>
      </c>
      <c r="F346" s="480">
        <v>839320</v>
      </c>
      <c r="G346" s="455" t="s">
        <v>1399</v>
      </c>
      <c r="H346" s="112">
        <v>16445</v>
      </c>
      <c r="I346" s="99">
        <f t="shared" si="75"/>
        <v>16445</v>
      </c>
      <c r="J346" s="105">
        <f t="shared" si="86"/>
        <v>1</v>
      </c>
      <c r="K346" s="282">
        <v>16445</v>
      </c>
      <c r="L346" s="269">
        <v>0</v>
      </c>
      <c r="M346" s="282">
        <v>16445</v>
      </c>
      <c r="N346" s="269">
        <v>0</v>
      </c>
      <c r="O346" s="271">
        <f t="shared" si="76"/>
        <v>0</v>
      </c>
      <c r="P346" s="101">
        <f t="shared" si="83"/>
        <v>0</v>
      </c>
      <c r="Q346" s="101">
        <f t="shared" si="84"/>
        <v>0</v>
      </c>
      <c r="R346" s="101">
        <f t="shared" si="85"/>
        <v>16445</v>
      </c>
      <c r="S346" s="100">
        <f t="shared" si="87"/>
        <v>1</v>
      </c>
      <c r="T346" s="700">
        <f t="shared" si="80"/>
        <v>0</v>
      </c>
      <c r="U346" s="645" t="s">
        <v>340</v>
      </c>
      <c r="V346" s="593"/>
    </row>
    <row r="347" spans="1:22" s="296" customFormat="1" ht="12.75" hidden="1" customHeight="1">
      <c r="A347" s="358" t="s">
        <v>1541</v>
      </c>
      <c r="B347" s="138" t="s">
        <v>1430</v>
      </c>
      <c r="C347" s="139">
        <v>1998</v>
      </c>
      <c r="D347" s="259" t="s">
        <v>470</v>
      </c>
      <c r="E347" s="152">
        <v>2013</v>
      </c>
      <c r="F347" s="480">
        <v>992013</v>
      </c>
      <c r="G347" s="455" t="s">
        <v>1399</v>
      </c>
      <c r="H347" s="112">
        <v>29980.34</v>
      </c>
      <c r="I347" s="99">
        <f t="shared" si="75"/>
        <v>29980.34</v>
      </c>
      <c r="J347" s="105">
        <f t="shared" si="86"/>
        <v>1</v>
      </c>
      <c r="K347" s="282">
        <v>29980.34</v>
      </c>
      <c r="L347" s="755">
        <v>0</v>
      </c>
      <c r="M347" s="282">
        <v>29980.34</v>
      </c>
      <c r="N347" s="755">
        <v>0</v>
      </c>
      <c r="O347" s="271">
        <f t="shared" si="76"/>
        <v>0</v>
      </c>
      <c r="P347" s="101">
        <f t="shared" si="83"/>
        <v>0</v>
      </c>
      <c r="Q347" s="101">
        <f t="shared" si="84"/>
        <v>0</v>
      </c>
      <c r="R347" s="101">
        <f t="shared" si="85"/>
        <v>29980.34</v>
      </c>
      <c r="S347" s="100">
        <f t="shared" si="87"/>
        <v>1</v>
      </c>
      <c r="T347" s="700">
        <f t="shared" si="80"/>
        <v>0</v>
      </c>
      <c r="U347" s="645" t="s">
        <v>340</v>
      </c>
      <c r="V347" s="593"/>
    </row>
    <row r="348" spans="1:22" s="296" customFormat="1" ht="12.75" hidden="1" customHeight="1">
      <c r="A348" s="358" t="s">
        <v>1484</v>
      </c>
      <c r="B348" s="138" t="s">
        <v>1484</v>
      </c>
      <c r="C348" s="139">
        <v>1998</v>
      </c>
      <c r="D348" s="259" t="s">
        <v>469</v>
      </c>
      <c r="E348" s="152">
        <v>2014</v>
      </c>
      <c r="F348" s="480">
        <v>895021</v>
      </c>
      <c r="G348" s="455" t="s">
        <v>1399</v>
      </c>
      <c r="H348" s="112">
        <v>13396.61</v>
      </c>
      <c r="I348" s="99">
        <f t="shared" si="75"/>
        <v>13396.61</v>
      </c>
      <c r="J348" s="105">
        <f t="shared" si="86"/>
        <v>1</v>
      </c>
      <c r="K348" s="282">
        <v>13396.61</v>
      </c>
      <c r="L348" s="269">
        <v>0</v>
      </c>
      <c r="M348" s="282">
        <v>13396.61</v>
      </c>
      <c r="N348" s="269">
        <v>0</v>
      </c>
      <c r="O348" s="271">
        <f t="shared" si="76"/>
        <v>0</v>
      </c>
      <c r="P348" s="101">
        <f t="shared" si="83"/>
        <v>0</v>
      </c>
      <c r="Q348" s="101">
        <f t="shared" si="84"/>
        <v>0</v>
      </c>
      <c r="R348" s="101">
        <f t="shared" si="85"/>
        <v>13396.61</v>
      </c>
      <c r="S348" s="100">
        <f t="shared" si="87"/>
        <v>1</v>
      </c>
      <c r="T348" s="700">
        <f t="shared" si="80"/>
        <v>0</v>
      </c>
      <c r="U348" s="645" t="s">
        <v>340</v>
      </c>
      <c r="V348" s="593"/>
    </row>
    <row r="349" spans="1:22" s="296" customFormat="1" ht="12.75" hidden="1" customHeight="1">
      <c r="A349" s="358" t="s">
        <v>80</v>
      </c>
      <c r="B349" s="138" t="s">
        <v>1447</v>
      </c>
      <c r="C349" s="139">
        <v>1998</v>
      </c>
      <c r="D349" s="259" t="s">
        <v>471</v>
      </c>
      <c r="E349" s="152">
        <v>2015</v>
      </c>
      <c r="F349" s="480">
        <v>710017</v>
      </c>
      <c r="G349" s="455" t="s">
        <v>1399</v>
      </c>
      <c r="H349" s="112">
        <v>49000</v>
      </c>
      <c r="I349" s="99">
        <f t="shared" si="75"/>
        <v>49000</v>
      </c>
      <c r="J349" s="105">
        <f t="shared" si="86"/>
        <v>1</v>
      </c>
      <c r="K349" s="282">
        <v>49000</v>
      </c>
      <c r="L349" s="269">
        <v>0</v>
      </c>
      <c r="M349" s="282">
        <v>49000</v>
      </c>
      <c r="N349" s="269">
        <v>0</v>
      </c>
      <c r="O349" s="271">
        <f t="shared" si="76"/>
        <v>0</v>
      </c>
      <c r="P349" s="101">
        <f t="shared" si="83"/>
        <v>0</v>
      </c>
      <c r="Q349" s="101">
        <f t="shared" si="84"/>
        <v>0</v>
      </c>
      <c r="R349" s="101">
        <f t="shared" si="85"/>
        <v>49000</v>
      </c>
      <c r="S349" s="100">
        <f t="shared" si="87"/>
        <v>1</v>
      </c>
      <c r="T349" s="700">
        <f t="shared" si="80"/>
        <v>0</v>
      </c>
      <c r="U349" s="645" t="s">
        <v>340</v>
      </c>
      <c r="V349" s="593"/>
    </row>
    <row r="350" spans="1:22" s="296" customFormat="1" ht="12.75" hidden="1" customHeight="1">
      <c r="A350" s="358" t="s">
        <v>1421</v>
      </c>
      <c r="B350" s="138" t="s">
        <v>1422</v>
      </c>
      <c r="C350" s="139">
        <v>1998</v>
      </c>
      <c r="D350" s="259" t="s">
        <v>488</v>
      </c>
      <c r="E350" s="152">
        <v>2016</v>
      </c>
      <c r="F350" s="480">
        <v>188115</v>
      </c>
      <c r="G350" s="455" t="s">
        <v>1399</v>
      </c>
      <c r="H350" s="112">
        <v>3250</v>
      </c>
      <c r="I350" s="99">
        <f t="shared" si="75"/>
        <v>3250</v>
      </c>
      <c r="J350" s="105">
        <f t="shared" si="86"/>
        <v>1</v>
      </c>
      <c r="K350" s="282">
        <v>3250</v>
      </c>
      <c r="L350" s="269">
        <v>0</v>
      </c>
      <c r="M350" s="282">
        <v>3250</v>
      </c>
      <c r="N350" s="269">
        <v>0</v>
      </c>
      <c r="O350" s="271">
        <f t="shared" si="76"/>
        <v>0</v>
      </c>
      <c r="P350" s="101">
        <f t="shared" si="83"/>
        <v>0</v>
      </c>
      <c r="Q350" s="101">
        <f t="shared" si="84"/>
        <v>0</v>
      </c>
      <c r="R350" s="101">
        <f t="shared" si="85"/>
        <v>3250</v>
      </c>
      <c r="S350" s="100">
        <f t="shared" si="87"/>
        <v>1</v>
      </c>
      <c r="T350" s="700">
        <f t="shared" si="80"/>
        <v>0</v>
      </c>
      <c r="U350" s="645" t="s">
        <v>340</v>
      </c>
      <c r="V350" s="593" t="s">
        <v>831</v>
      </c>
    </row>
    <row r="351" spans="1:22" s="296" customFormat="1" ht="12.75" hidden="1" customHeight="1">
      <c r="A351" s="358" t="s">
        <v>1401</v>
      </c>
      <c r="B351" s="138" t="s">
        <v>1401</v>
      </c>
      <c r="C351" s="139">
        <v>1998</v>
      </c>
      <c r="D351" s="259" t="s">
        <v>487</v>
      </c>
      <c r="E351" s="152">
        <v>2017</v>
      </c>
      <c r="F351" s="480">
        <v>875013</v>
      </c>
      <c r="G351" s="455" t="s">
        <v>1399</v>
      </c>
      <c r="H351" s="112">
        <v>58597</v>
      </c>
      <c r="I351" s="99">
        <f t="shared" si="75"/>
        <v>58597</v>
      </c>
      <c r="J351" s="105">
        <f t="shared" si="86"/>
        <v>1</v>
      </c>
      <c r="K351" s="282">
        <v>58597</v>
      </c>
      <c r="L351" s="269">
        <v>0</v>
      </c>
      <c r="M351" s="282">
        <v>58597</v>
      </c>
      <c r="N351" s="269">
        <v>0</v>
      </c>
      <c r="O351" s="271">
        <f t="shared" si="76"/>
        <v>0</v>
      </c>
      <c r="P351" s="101">
        <f t="shared" si="83"/>
        <v>0</v>
      </c>
      <c r="Q351" s="101">
        <f t="shared" si="84"/>
        <v>0</v>
      </c>
      <c r="R351" s="101">
        <f t="shared" si="85"/>
        <v>58597</v>
      </c>
      <c r="S351" s="100">
        <f t="shared" si="87"/>
        <v>1</v>
      </c>
      <c r="T351" s="700">
        <f t="shared" si="80"/>
        <v>0</v>
      </c>
      <c r="U351" s="645" t="s">
        <v>340</v>
      </c>
      <c r="V351" s="593"/>
    </row>
    <row r="352" spans="1:22" s="296" customFormat="1" ht="12.75" hidden="1" customHeight="1">
      <c r="A352" s="358" t="s">
        <v>1522</v>
      </c>
      <c r="B352" s="138" t="s">
        <v>1521</v>
      </c>
      <c r="C352" s="139">
        <v>1998</v>
      </c>
      <c r="D352" s="259" t="s">
        <v>484</v>
      </c>
      <c r="E352" s="152">
        <v>2018</v>
      </c>
      <c r="F352" s="480">
        <v>780004</v>
      </c>
      <c r="G352" s="455" t="s">
        <v>1399</v>
      </c>
      <c r="H352" s="112">
        <v>39573.68</v>
      </c>
      <c r="I352" s="99">
        <f t="shared" si="75"/>
        <v>39573.68</v>
      </c>
      <c r="J352" s="105">
        <f t="shared" si="86"/>
        <v>1</v>
      </c>
      <c r="K352" s="282">
        <v>39573.68</v>
      </c>
      <c r="L352" s="269">
        <v>0</v>
      </c>
      <c r="M352" s="282">
        <v>39573.68</v>
      </c>
      <c r="N352" s="269">
        <v>0</v>
      </c>
      <c r="O352" s="271">
        <f t="shared" si="76"/>
        <v>0</v>
      </c>
      <c r="P352" s="101">
        <f t="shared" si="83"/>
        <v>0</v>
      </c>
      <c r="Q352" s="101">
        <f t="shared" si="84"/>
        <v>0</v>
      </c>
      <c r="R352" s="101">
        <f t="shared" si="85"/>
        <v>39573.68</v>
      </c>
      <c r="S352" s="100">
        <f t="shared" si="87"/>
        <v>1</v>
      </c>
      <c r="T352" s="700">
        <f t="shared" si="80"/>
        <v>0</v>
      </c>
      <c r="U352" s="645" t="s">
        <v>340</v>
      </c>
      <c r="V352" s="593"/>
    </row>
    <row r="353" spans="1:22" s="296" customFormat="1" ht="12.75" hidden="1" customHeight="1">
      <c r="A353" s="358" t="s">
        <v>553</v>
      </c>
      <c r="B353" s="138" t="s">
        <v>369</v>
      </c>
      <c r="C353" s="139">
        <v>1998</v>
      </c>
      <c r="D353" s="259" t="s">
        <v>485</v>
      </c>
      <c r="E353" s="152">
        <v>2019</v>
      </c>
      <c r="F353" s="480">
        <v>992019</v>
      </c>
      <c r="G353" s="455" t="s">
        <v>1399</v>
      </c>
      <c r="H353" s="112">
        <v>55240.800000000003</v>
      </c>
      <c r="I353" s="99">
        <f t="shared" si="75"/>
        <v>55240.800000000003</v>
      </c>
      <c r="J353" s="105">
        <f t="shared" si="86"/>
        <v>1</v>
      </c>
      <c r="K353" s="282">
        <v>55240.800000000003</v>
      </c>
      <c r="L353" s="755">
        <v>0</v>
      </c>
      <c r="M353" s="282">
        <v>55240.800000000003</v>
      </c>
      <c r="N353" s="755">
        <v>0</v>
      </c>
      <c r="O353" s="271">
        <f t="shared" si="76"/>
        <v>0</v>
      </c>
      <c r="P353" s="101">
        <f t="shared" si="83"/>
        <v>0</v>
      </c>
      <c r="Q353" s="101">
        <f t="shared" si="84"/>
        <v>0</v>
      </c>
      <c r="R353" s="101">
        <f t="shared" si="85"/>
        <v>55240.800000000003</v>
      </c>
      <c r="S353" s="100">
        <f t="shared" si="87"/>
        <v>1</v>
      </c>
      <c r="T353" s="700">
        <f t="shared" si="80"/>
        <v>0</v>
      </c>
      <c r="U353" s="645" t="s">
        <v>340</v>
      </c>
      <c r="V353" s="593"/>
    </row>
    <row r="354" spans="1:22" s="296" customFormat="1" ht="12.75" hidden="1" customHeight="1">
      <c r="A354" s="358" t="s">
        <v>207</v>
      </c>
      <c r="B354" s="138" t="s">
        <v>1445</v>
      </c>
      <c r="C354" s="139">
        <v>1998</v>
      </c>
      <c r="D354" s="259" t="s">
        <v>481</v>
      </c>
      <c r="E354" s="152">
        <v>2020</v>
      </c>
      <c r="F354" s="480">
        <v>992020</v>
      </c>
      <c r="G354" s="455" t="s">
        <v>1399</v>
      </c>
      <c r="H354" s="112">
        <v>58000</v>
      </c>
      <c r="I354" s="99">
        <f t="shared" si="75"/>
        <v>58000</v>
      </c>
      <c r="J354" s="105">
        <f t="shared" si="86"/>
        <v>1</v>
      </c>
      <c r="K354" s="282">
        <v>58000</v>
      </c>
      <c r="L354" s="269">
        <v>0</v>
      </c>
      <c r="M354" s="282">
        <v>58000</v>
      </c>
      <c r="N354" s="269">
        <v>0</v>
      </c>
      <c r="O354" s="271">
        <f t="shared" si="76"/>
        <v>0</v>
      </c>
      <c r="P354" s="101">
        <v>0</v>
      </c>
      <c r="Q354" s="101">
        <f t="shared" si="84"/>
        <v>0</v>
      </c>
      <c r="R354" s="101">
        <f t="shared" si="85"/>
        <v>58000</v>
      </c>
      <c r="S354" s="100">
        <f t="shared" si="87"/>
        <v>1</v>
      </c>
      <c r="T354" s="700">
        <f t="shared" si="80"/>
        <v>0</v>
      </c>
      <c r="U354" s="645" t="s">
        <v>340</v>
      </c>
      <c r="V354" s="593"/>
    </row>
    <row r="355" spans="1:22" s="296" customFormat="1" ht="12.75" hidden="1" customHeight="1">
      <c r="A355" s="358" t="s">
        <v>103</v>
      </c>
      <c r="B355" s="138" t="s">
        <v>482</v>
      </c>
      <c r="C355" s="139">
        <v>1998</v>
      </c>
      <c r="D355" s="259" t="s">
        <v>483</v>
      </c>
      <c r="E355" s="152">
        <v>2021</v>
      </c>
      <c r="F355" s="480">
        <v>992021</v>
      </c>
      <c r="G355" s="455" t="s">
        <v>1399</v>
      </c>
      <c r="H355" s="112">
        <v>40050.629999999997</v>
      </c>
      <c r="I355" s="99">
        <f t="shared" si="75"/>
        <v>40050.629999999997</v>
      </c>
      <c r="J355" s="105">
        <f t="shared" si="86"/>
        <v>1</v>
      </c>
      <c r="K355" s="282">
        <v>40050.629999999997</v>
      </c>
      <c r="L355" s="755">
        <v>0</v>
      </c>
      <c r="M355" s="282">
        <v>40050.629999999997</v>
      </c>
      <c r="N355" s="755">
        <v>0</v>
      </c>
      <c r="O355" s="271">
        <f t="shared" si="76"/>
        <v>0</v>
      </c>
      <c r="P355" s="101">
        <v>0</v>
      </c>
      <c r="Q355" s="101">
        <f t="shared" si="84"/>
        <v>0</v>
      </c>
      <c r="R355" s="101">
        <f t="shared" si="85"/>
        <v>40050.629999999997</v>
      </c>
      <c r="S355" s="100">
        <f t="shared" si="87"/>
        <v>1</v>
      </c>
      <c r="T355" s="700">
        <f t="shared" si="80"/>
        <v>0</v>
      </c>
      <c r="U355" s="645" t="s">
        <v>340</v>
      </c>
      <c r="V355" s="593" t="s">
        <v>831</v>
      </c>
    </row>
    <row r="356" spans="1:22" s="296" customFormat="1" ht="12.75" hidden="1" customHeight="1">
      <c r="A356" s="358" t="s">
        <v>1545</v>
      </c>
      <c r="B356" s="138" t="s">
        <v>1576</v>
      </c>
      <c r="C356" s="139">
        <v>1998</v>
      </c>
      <c r="D356" s="259" t="s">
        <v>490</v>
      </c>
      <c r="E356" s="152">
        <v>2022</v>
      </c>
      <c r="F356" s="480">
        <v>171023</v>
      </c>
      <c r="G356" s="455" t="s">
        <v>1399</v>
      </c>
      <c r="H356" s="112">
        <v>23704</v>
      </c>
      <c r="I356" s="99">
        <f t="shared" si="75"/>
        <v>23704</v>
      </c>
      <c r="J356" s="105">
        <f t="shared" si="86"/>
        <v>1</v>
      </c>
      <c r="K356" s="282">
        <v>23704</v>
      </c>
      <c r="L356" s="269">
        <v>0</v>
      </c>
      <c r="M356" s="282">
        <v>23704</v>
      </c>
      <c r="N356" s="269">
        <v>0</v>
      </c>
      <c r="O356" s="271">
        <f t="shared" si="76"/>
        <v>0</v>
      </c>
      <c r="P356" s="101">
        <f>N356-L356</f>
        <v>0</v>
      </c>
      <c r="Q356" s="101">
        <f t="shared" si="84"/>
        <v>0</v>
      </c>
      <c r="R356" s="101">
        <f t="shared" si="85"/>
        <v>23704</v>
      </c>
      <c r="S356" s="100">
        <f t="shared" si="87"/>
        <v>1</v>
      </c>
      <c r="T356" s="700">
        <f t="shared" si="80"/>
        <v>0</v>
      </c>
      <c r="U356" s="645" t="s">
        <v>340</v>
      </c>
      <c r="V356" s="593" t="s">
        <v>831</v>
      </c>
    </row>
    <row r="357" spans="1:22" s="296" customFormat="1" ht="12.75" hidden="1" customHeight="1">
      <c r="A357" s="358" t="s">
        <v>1599</v>
      </c>
      <c r="B357" s="138" t="s">
        <v>492</v>
      </c>
      <c r="C357" s="139">
        <v>1998</v>
      </c>
      <c r="D357" s="259" t="s">
        <v>76</v>
      </c>
      <c r="E357" s="152">
        <v>2024</v>
      </c>
      <c r="F357" s="480">
        <v>992024</v>
      </c>
      <c r="G357" s="455" t="s">
        <v>1399</v>
      </c>
      <c r="H357" s="112">
        <v>157554.47</v>
      </c>
      <c r="I357" s="99">
        <f t="shared" si="75"/>
        <v>157554.47</v>
      </c>
      <c r="J357" s="105">
        <f t="shared" si="86"/>
        <v>1</v>
      </c>
      <c r="K357" s="282">
        <v>157554.47</v>
      </c>
      <c r="L357" s="269">
        <v>0</v>
      </c>
      <c r="M357" s="282">
        <v>157554.47</v>
      </c>
      <c r="N357" s="269">
        <v>0</v>
      </c>
      <c r="O357" s="271">
        <f t="shared" si="76"/>
        <v>0</v>
      </c>
      <c r="P357" s="101">
        <f>N357-L357</f>
        <v>0</v>
      </c>
      <c r="Q357" s="101">
        <f t="shared" si="84"/>
        <v>0</v>
      </c>
      <c r="R357" s="101">
        <f t="shared" si="85"/>
        <v>157554.47</v>
      </c>
      <c r="S357" s="100">
        <f t="shared" si="87"/>
        <v>1</v>
      </c>
      <c r="T357" s="700">
        <f t="shared" si="80"/>
        <v>0</v>
      </c>
      <c r="U357" s="645" t="s">
        <v>340</v>
      </c>
      <c r="V357" s="593" t="s">
        <v>831</v>
      </c>
    </row>
    <row r="358" spans="1:22" s="296" customFormat="1" ht="12.75" hidden="1" customHeight="1">
      <c r="A358" s="358" t="s">
        <v>1460</v>
      </c>
      <c r="B358" s="138" t="s">
        <v>1461</v>
      </c>
      <c r="C358" s="139">
        <v>1998</v>
      </c>
      <c r="D358" s="259" t="s">
        <v>489</v>
      </c>
      <c r="E358" s="152">
        <v>2025</v>
      </c>
      <c r="F358" s="480">
        <v>881019</v>
      </c>
      <c r="G358" s="455" t="s">
        <v>1399</v>
      </c>
      <c r="H358" s="112">
        <v>15909.39</v>
      </c>
      <c r="I358" s="99">
        <f t="shared" si="75"/>
        <v>15909.39</v>
      </c>
      <c r="J358" s="105">
        <f t="shared" si="86"/>
        <v>1</v>
      </c>
      <c r="K358" s="282">
        <v>15909.39</v>
      </c>
      <c r="L358" s="755">
        <v>0</v>
      </c>
      <c r="M358" s="282">
        <v>15909.39</v>
      </c>
      <c r="N358" s="755">
        <v>0</v>
      </c>
      <c r="O358" s="271">
        <f t="shared" si="76"/>
        <v>0</v>
      </c>
      <c r="P358" s="101">
        <f>N358-L358</f>
        <v>0</v>
      </c>
      <c r="Q358" s="101">
        <f t="shared" si="84"/>
        <v>0</v>
      </c>
      <c r="R358" s="101">
        <f t="shared" si="85"/>
        <v>15909.39</v>
      </c>
      <c r="S358" s="100">
        <f t="shared" si="87"/>
        <v>1</v>
      </c>
      <c r="T358" s="700">
        <f t="shared" si="80"/>
        <v>0</v>
      </c>
      <c r="U358" s="645" t="s">
        <v>340</v>
      </c>
      <c r="V358" s="593" t="s">
        <v>831</v>
      </c>
    </row>
    <row r="359" spans="1:22" s="296" customFormat="1" ht="12.75" hidden="1" customHeight="1">
      <c r="A359" s="358" t="s">
        <v>143</v>
      </c>
      <c r="B359" s="138" t="s">
        <v>1458</v>
      </c>
      <c r="C359" s="139">
        <v>1998</v>
      </c>
      <c r="D359" s="428" t="s">
        <v>560</v>
      </c>
      <c r="E359" s="152">
        <v>2028</v>
      </c>
      <c r="F359" s="480">
        <v>992028</v>
      </c>
      <c r="G359" s="455" t="s">
        <v>1399</v>
      </c>
      <c r="H359" s="112">
        <v>32053.89</v>
      </c>
      <c r="I359" s="99">
        <f t="shared" si="75"/>
        <v>32053.89</v>
      </c>
      <c r="J359" s="105">
        <f t="shared" si="86"/>
        <v>1</v>
      </c>
      <c r="K359" s="282">
        <v>32053.89</v>
      </c>
      <c r="L359" s="269">
        <v>0</v>
      </c>
      <c r="M359" s="282">
        <v>32053.89</v>
      </c>
      <c r="N359" s="269">
        <v>0</v>
      </c>
      <c r="O359" s="271">
        <f t="shared" si="76"/>
        <v>0</v>
      </c>
      <c r="P359" s="101">
        <f>N359-L359</f>
        <v>0</v>
      </c>
      <c r="Q359" s="101">
        <f t="shared" si="84"/>
        <v>0</v>
      </c>
      <c r="R359" s="101">
        <f t="shared" si="85"/>
        <v>32053.89</v>
      </c>
      <c r="S359" s="100">
        <f t="shared" si="87"/>
        <v>1</v>
      </c>
      <c r="T359" s="700">
        <f t="shared" si="80"/>
        <v>0</v>
      </c>
      <c r="U359" s="645" t="s">
        <v>340</v>
      </c>
      <c r="V359" s="593"/>
    </row>
    <row r="360" spans="1:22" s="296" customFormat="1" ht="12.75" hidden="1" customHeight="1">
      <c r="A360" s="584" t="s">
        <v>95</v>
      </c>
      <c r="B360" s="153" t="s">
        <v>482</v>
      </c>
      <c r="C360" s="139">
        <v>1998</v>
      </c>
      <c r="D360" s="428" t="s">
        <v>607</v>
      </c>
      <c r="E360" s="152">
        <v>2030</v>
      </c>
      <c r="F360" s="480">
        <v>992030</v>
      </c>
      <c r="G360" s="455" t="s">
        <v>1399</v>
      </c>
      <c r="H360" s="112">
        <v>6002.91</v>
      </c>
      <c r="I360" s="99">
        <f t="shared" si="75"/>
        <v>6002.91</v>
      </c>
      <c r="J360" s="105">
        <f t="shared" si="86"/>
        <v>1</v>
      </c>
      <c r="K360" s="282">
        <v>6002.91</v>
      </c>
      <c r="L360" s="269">
        <v>0</v>
      </c>
      <c r="M360" s="282">
        <v>6002.91</v>
      </c>
      <c r="N360" s="269">
        <v>0</v>
      </c>
      <c r="O360" s="271">
        <f t="shared" si="76"/>
        <v>0</v>
      </c>
      <c r="P360" s="101">
        <f>N360-L360</f>
        <v>0</v>
      </c>
      <c r="Q360" s="101">
        <f t="shared" si="84"/>
        <v>0</v>
      </c>
      <c r="R360" s="101">
        <f t="shared" si="85"/>
        <v>6002.91</v>
      </c>
      <c r="S360" s="100">
        <f t="shared" si="87"/>
        <v>1</v>
      </c>
      <c r="T360" s="700">
        <f t="shared" si="80"/>
        <v>0</v>
      </c>
      <c r="U360" s="645" t="s">
        <v>340</v>
      </c>
      <c r="V360" s="595"/>
    </row>
    <row r="361" spans="1:22" s="296" customFormat="1" ht="12.75" customHeight="1" thickBot="1">
      <c r="A361" s="360" t="s">
        <v>1569</v>
      </c>
      <c r="B361" s="267"/>
      <c r="C361" s="374">
        <v>1998</v>
      </c>
      <c r="D361" s="379"/>
      <c r="E361" s="390"/>
      <c r="F361" s="484"/>
      <c r="G361" s="458" t="s">
        <v>1399</v>
      </c>
      <c r="H361" s="117">
        <f>SUM(H241:H360)</f>
        <v>18296371.929999992</v>
      </c>
      <c r="I361" s="99">
        <f t="shared" si="75"/>
        <v>18296371.929999992</v>
      </c>
      <c r="J361" s="754">
        <f>+I361/H361</f>
        <v>1</v>
      </c>
      <c r="K361" s="918">
        <f>H361</f>
        <v>18296371.929999992</v>
      </c>
      <c r="L361" s="924">
        <v>0</v>
      </c>
      <c r="M361" s="918">
        <f>H361</f>
        <v>18296371.929999992</v>
      </c>
      <c r="N361" s="273">
        <v>0</v>
      </c>
      <c r="O361" s="271">
        <f t="shared" si="76"/>
        <v>0</v>
      </c>
      <c r="P361" s="281">
        <f>M361-K361</f>
        <v>0</v>
      </c>
      <c r="Q361" s="271">
        <f t="shared" si="84"/>
        <v>0</v>
      </c>
      <c r="R361" s="101">
        <f t="shared" si="85"/>
        <v>18296371.929999992</v>
      </c>
      <c r="S361" s="103">
        <f t="shared" si="87"/>
        <v>1</v>
      </c>
      <c r="T361" s="700">
        <f t="shared" si="80"/>
        <v>0</v>
      </c>
      <c r="U361" s="645"/>
      <c r="V361" s="672"/>
    </row>
    <row r="362" spans="1:22" s="562" customFormat="1" ht="12.75" customHeight="1" thickTop="1" thickBot="1">
      <c r="A362" s="683"/>
      <c r="C362" s="469"/>
      <c r="D362" s="474" t="s">
        <v>188</v>
      </c>
      <c r="E362" s="86"/>
      <c r="F362" s="488"/>
      <c r="G362" s="489"/>
      <c r="H362" s="465">
        <f>SUM(H241:H360)</f>
        <v>18296371.929999992</v>
      </c>
      <c r="I362" s="96">
        <f>SUM(I241:I360)</f>
        <v>18296371.929999992</v>
      </c>
      <c r="J362" s="106">
        <f>+I362/H362</f>
        <v>1</v>
      </c>
      <c r="K362" s="97">
        <f>SUM(K241:K360)</f>
        <v>18296371.929999992</v>
      </c>
      <c r="L362" s="98">
        <f>SUM(L241:L360)</f>
        <v>0</v>
      </c>
      <c r="M362" s="97">
        <f t="shared" ref="M362:R362" si="88">SUM(M241:M360)</f>
        <v>18296371.929999992</v>
      </c>
      <c r="N362" s="98">
        <f t="shared" si="88"/>
        <v>0</v>
      </c>
      <c r="O362" s="471">
        <f t="shared" si="88"/>
        <v>0</v>
      </c>
      <c r="P362" s="466">
        <f t="shared" si="88"/>
        <v>0</v>
      </c>
      <c r="Q362" s="466">
        <f t="shared" si="88"/>
        <v>0</v>
      </c>
      <c r="R362" s="466">
        <f t="shared" si="88"/>
        <v>18296371.929999992</v>
      </c>
      <c r="S362" s="467">
        <f t="shared" si="87"/>
        <v>1</v>
      </c>
      <c r="T362" s="711">
        <f>SUM(T241:T360)</f>
        <v>0</v>
      </c>
      <c r="U362" s="650"/>
    </row>
    <row r="363" spans="1:22" s="296" customFormat="1" ht="12.75" customHeight="1" thickTop="1" thickBot="1">
      <c r="A363" s="71"/>
      <c r="B363" s="71"/>
      <c r="C363" s="72"/>
      <c r="D363" s="71"/>
      <c r="E363" s="72"/>
      <c r="F363" s="443"/>
      <c r="G363" s="443"/>
      <c r="H363" s="160"/>
      <c r="I363" s="160"/>
      <c r="J363" s="426"/>
      <c r="K363" s="140"/>
      <c r="L363" s="140"/>
      <c r="M363" s="140"/>
      <c r="N363" s="140"/>
      <c r="O363" s="68"/>
      <c r="P363" s="68"/>
      <c r="Q363" s="68"/>
      <c r="R363" s="160"/>
      <c r="S363" s="426"/>
      <c r="T363" s="712"/>
      <c r="U363" s="645"/>
    </row>
    <row r="364" spans="1:22" s="562" customFormat="1" ht="13.5" customHeight="1" thickTop="1" thickBot="1">
      <c r="A364" s="468"/>
      <c r="B364" s="468"/>
      <c r="C364" s="82"/>
      <c r="D364" s="84" t="s">
        <v>318</v>
      </c>
      <c r="E364" s="83"/>
      <c r="F364" s="488"/>
      <c r="G364" s="489"/>
      <c r="H364" s="361">
        <f>SUM(H362,H238,H174)</f>
        <v>42996755.919999994</v>
      </c>
      <c r="I364" s="309">
        <f>SUM(I362,I238,I174)</f>
        <v>42996755.919999994</v>
      </c>
      <c r="J364" s="106">
        <f>+I364/H364</f>
        <v>1</v>
      </c>
      <c r="K364" s="97">
        <f>SUM(K362,K238,K174)</f>
        <v>42996755.919999994</v>
      </c>
      <c r="L364" s="98">
        <f>SUM(L362,L238,L174)</f>
        <v>0</v>
      </c>
      <c r="M364" s="97">
        <f t="shared" ref="M364:R364" si="89">SUM(M362,M238,M174)</f>
        <v>42996755.919999994</v>
      </c>
      <c r="N364" s="98">
        <f t="shared" si="89"/>
        <v>0</v>
      </c>
      <c r="O364" s="471">
        <f t="shared" si="89"/>
        <v>0</v>
      </c>
      <c r="P364" s="466">
        <f t="shared" si="89"/>
        <v>0</v>
      </c>
      <c r="Q364" s="466">
        <f t="shared" si="89"/>
        <v>0</v>
      </c>
      <c r="R364" s="466">
        <f t="shared" si="89"/>
        <v>42996755.919999994</v>
      </c>
      <c r="S364" s="95">
        <f>+R364/H364</f>
        <v>1</v>
      </c>
      <c r="T364" s="706">
        <f>SUM(T362,T238,T174)</f>
        <v>0</v>
      </c>
      <c r="U364" s="650"/>
    </row>
    <row r="365" spans="1:22" s="71" customFormat="1" ht="12.75" customHeight="1" thickTop="1">
      <c r="A365" s="647"/>
      <c r="C365" s="297"/>
      <c r="D365" s="298"/>
      <c r="E365" s="297"/>
      <c r="F365" s="641"/>
      <c r="G365" s="641"/>
      <c r="H365" s="299"/>
      <c r="I365" s="299"/>
      <c r="J365" s="301"/>
      <c r="K365" s="300"/>
      <c r="L365" s="300"/>
      <c r="M365" s="300"/>
      <c r="N365" s="300"/>
      <c r="O365" s="299"/>
      <c r="P365" s="299"/>
      <c r="Q365" s="299"/>
      <c r="R365" s="299"/>
      <c r="S365" s="301"/>
      <c r="T365" s="708"/>
      <c r="U365" s="647"/>
    </row>
    <row r="366" spans="1:22" s="296" customFormat="1" ht="12.75" customHeight="1">
      <c r="A366" s="655" t="s">
        <v>370</v>
      </c>
      <c r="B366" s="340"/>
      <c r="C366" s="668"/>
      <c r="D366" s="70"/>
      <c r="E366" s="668"/>
      <c r="F366" s="497"/>
      <c r="G366" s="497"/>
      <c r="H366" s="498"/>
      <c r="I366" s="565"/>
      <c r="J366" s="155"/>
      <c r="K366" s="141"/>
      <c r="L366" s="141"/>
      <c r="M366" s="141"/>
      <c r="N366" s="141"/>
      <c r="O366" s="119"/>
      <c r="P366" s="119"/>
      <c r="Q366" s="119"/>
      <c r="R366" s="565"/>
      <c r="S366" s="566"/>
      <c r="T366" s="699"/>
      <c r="U366" s="645"/>
    </row>
    <row r="367" spans="1:22" s="296" customFormat="1" ht="12.75" hidden="1" customHeight="1">
      <c r="A367" s="359" t="s">
        <v>508</v>
      </c>
      <c r="B367" s="137" t="s">
        <v>1485</v>
      </c>
      <c r="C367" s="139">
        <v>2000</v>
      </c>
      <c r="D367" s="431" t="s">
        <v>371</v>
      </c>
      <c r="E367" s="152">
        <v>2046</v>
      </c>
      <c r="F367" s="490">
        <v>895017</v>
      </c>
      <c r="G367" s="455" t="s">
        <v>1399</v>
      </c>
      <c r="H367" s="432">
        <v>3000000</v>
      </c>
      <c r="I367" s="99">
        <f>K367+L367</f>
        <v>3000000</v>
      </c>
      <c r="J367" s="756">
        <f>I367/H367</f>
        <v>1</v>
      </c>
      <c r="K367" s="282">
        <v>3000000</v>
      </c>
      <c r="L367" s="755">
        <v>0</v>
      </c>
      <c r="M367" s="282">
        <v>3000000</v>
      </c>
      <c r="N367" s="755">
        <v>0</v>
      </c>
      <c r="O367" s="271">
        <f>N367-L367</f>
        <v>0</v>
      </c>
      <c r="P367" s="101">
        <f>N367-L367</f>
        <v>0</v>
      </c>
      <c r="Q367" s="101">
        <f>R367-I367</f>
        <v>0</v>
      </c>
      <c r="R367" s="101">
        <f>(H367-T367)</f>
        <v>3000000</v>
      </c>
      <c r="S367" s="100">
        <f>+R367/H367</f>
        <v>1</v>
      </c>
      <c r="T367" s="700">
        <f>H367-M367-N367</f>
        <v>0</v>
      </c>
      <c r="U367" s="645" t="s">
        <v>340</v>
      </c>
      <c r="V367" s="591"/>
    </row>
    <row r="368" spans="1:22" s="296" customFormat="1" ht="12.75" hidden="1" customHeight="1">
      <c r="A368" s="358" t="s">
        <v>367</v>
      </c>
      <c r="B368" s="138" t="s">
        <v>229</v>
      </c>
      <c r="C368" s="139">
        <v>2000</v>
      </c>
      <c r="D368" s="259" t="s">
        <v>372</v>
      </c>
      <c r="E368" s="152">
        <v>2047</v>
      </c>
      <c r="F368" s="480">
        <v>992047</v>
      </c>
      <c r="G368" s="455"/>
      <c r="H368" s="260">
        <v>679798.73</v>
      </c>
      <c r="I368" s="99">
        <f>K368+L368</f>
        <v>679798.73</v>
      </c>
      <c r="J368" s="756">
        <f>I368/H368</f>
        <v>1</v>
      </c>
      <c r="K368" s="282">
        <v>679798.73</v>
      </c>
      <c r="L368" s="755">
        <v>0</v>
      </c>
      <c r="M368" s="282">
        <v>679798.73</v>
      </c>
      <c r="N368" s="755">
        <v>0</v>
      </c>
      <c r="O368" s="271">
        <f>N368-L368</f>
        <v>0</v>
      </c>
      <c r="P368" s="101">
        <f>N368-L368</f>
        <v>0</v>
      </c>
      <c r="Q368" s="101">
        <f>R368-I368</f>
        <v>0</v>
      </c>
      <c r="R368" s="101">
        <f>(H368-T368)</f>
        <v>679798.73</v>
      </c>
      <c r="S368" s="100">
        <f>+R368/H368</f>
        <v>1</v>
      </c>
      <c r="T368" s="700">
        <f>H368-M368-N368</f>
        <v>0</v>
      </c>
      <c r="U368" s="739" t="s">
        <v>340</v>
      </c>
      <c r="V368" s="592"/>
    </row>
    <row r="369" spans="1:22" s="296" customFormat="1" ht="12.75" hidden="1" customHeight="1">
      <c r="A369" s="358" t="s">
        <v>1397</v>
      </c>
      <c r="B369" s="138" t="s">
        <v>1398</v>
      </c>
      <c r="C369" s="139">
        <v>2000</v>
      </c>
      <c r="D369" s="259" t="s">
        <v>373</v>
      </c>
      <c r="E369" s="152">
        <v>2048</v>
      </c>
      <c r="F369" s="480">
        <v>992048</v>
      </c>
      <c r="G369" s="455" t="s">
        <v>1399</v>
      </c>
      <c r="H369" s="260">
        <v>4295666.16</v>
      </c>
      <c r="I369" s="99">
        <f>K369+L369</f>
        <v>4295666.16</v>
      </c>
      <c r="J369" s="756">
        <f>I369/H369</f>
        <v>1</v>
      </c>
      <c r="K369" s="282">
        <v>4295666.16</v>
      </c>
      <c r="L369" s="269">
        <v>0</v>
      </c>
      <c r="M369" s="282">
        <v>4295666.16</v>
      </c>
      <c r="N369" s="269">
        <v>0</v>
      </c>
      <c r="O369" s="271">
        <f>N369-L369</f>
        <v>0</v>
      </c>
      <c r="P369" s="101">
        <f>N369-L369</f>
        <v>0</v>
      </c>
      <c r="Q369" s="101">
        <f>R369-I369</f>
        <v>0</v>
      </c>
      <c r="R369" s="101">
        <f>(H369-T369)</f>
        <v>4295666.16</v>
      </c>
      <c r="S369" s="100">
        <f>+R369/H369</f>
        <v>1</v>
      </c>
      <c r="T369" s="700">
        <f>H369-M369-N369</f>
        <v>0</v>
      </c>
      <c r="U369" s="645" t="s">
        <v>340</v>
      </c>
      <c r="V369" s="592"/>
    </row>
    <row r="370" spans="1:22" s="296" customFormat="1" ht="12.75" hidden="1" customHeight="1">
      <c r="A370" s="127" t="s">
        <v>367</v>
      </c>
      <c r="B370" s="138" t="s">
        <v>229</v>
      </c>
      <c r="C370" s="139">
        <v>2000</v>
      </c>
      <c r="D370" s="428" t="s">
        <v>372</v>
      </c>
      <c r="E370" s="152">
        <v>2092</v>
      </c>
      <c r="F370" s="480">
        <v>992092</v>
      </c>
      <c r="G370" s="455" t="s">
        <v>1399</v>
      </c>
      <c r="H370" s="112">
        <v>20000</v>
      </c>
      <c r="I370" s="99">
        <f>K370+L370</f>
        <v>20000</v>
      </c>
      <c r="J370" s="105">
        <f>I370/H370</f>
        <v>1</v>
      </c>
      <c r="K370" s="282">
        <v>20000</v>
      </c>
      <c r="L370" s="269">
        <v>0</v>
      </c>
      <c r="M370" s="282">
        <v>20000</v>
      </c>
      <c r="N370" s="269">
        <v>0</v>
      </c>
      <c r="O370" s="271">
        <f>N370-L370</f>
        <v>0</v>
      </c>
      <c r="P370" s="101">
        <f>N370-L370</f>
        <v>0</v>
      </c>
      <c r="Q370" s="101">
        <f>R370-I370</f>
        <v>0</v>
      </c>
      <c r="R370" s="101">
        <f>(H370-T370)</f>
        <v>20000</v>
      </c>
      <c r="S370" s="100">
        <f>+R370/H370</f>
        <v>1</v>
      </c>
      <c r="T370" s="700">
        <f>H370-M370-N370</f>
        <v>0</v>
      </c>
      <c r="U370" s="645" t="s">
        <v>340</v>
      </c>
      <c r="V370" s="592"/>
    </row>
    <row r="371" spans="1:22" s="296" customFormat="1" ht="12.75" customHeight="1" thickBot="1">
      <c r="A371" s="360" t="s">
        <v>1569</v>
      </c>
      <c r="B371" s="267"/>
      <c r="C371" s="139">
        <v>2000</v>
      </c>
      <c r="D371" s="379"/>
      <c r="E371" s="152"/>
      <c r="F371" s="484"/>
      <c r="G371" s="458" t="s">
        <v>1399</v>
      </c>
      <c r="H371" s="117">
        <f>SUM(H367:H370)</f>
        <v>7995464.8900000006</v>
      </c>
      <c r="I371" s="99">
        <f>K371+L371</f>
        <v>7995464.8900000006</v>
      </c>
      <c r="J371" s="757">
        <f>+I371/H371</f>
        <v>1</v>
      </c>
      <c r="K371" s="918">
        <f>H371</f>
        <v>7995464.8900000006</v>
      </c>
      <c r="L371" s="924">
        <v>0</v>
      </c>
      <c r="M371" s="918">
        <f>H371</f>
        <v>7995464.8900000006</v>
      </c>
      <c r="N371" s="273">
        <v>0</v>
      </c>
      <c r="O371" s="271">
        <f>N371-L371</f>
        <v>0</v>
      </c>
      <c r="P371" s="281">
        <f>M371-K371</f>
        <v>0</v>
      </c>
      <c r="Q371" s="271">
        <f>R371-I371</f>
        <v>0</v>
      </c>
      <c r="R371" s="101">
        <f>(H371-T371)</f>
        <v>7995464.8900000006</v>
      </c>
      <c r="S371" s="103">
        <f>+R371/H371</f>
        <v>1</v>
      </c>
      <c r="T371" s="700">
        <f>H371-M371-N371</f>
        <v>0</v>
      </c>
      <c r="U371" s="645"/>
      <c r="V371" s="674"/>
    </row>
    <row r="372" spans="1:22" s="562" customFormat="1" ht="12.75" customHeight="1" thickTop="1" thickBot="1">
      <c r="A372" s="662"/>
      <c r="B372" s="468"/>
      <c r="C372" s="469"/>
      <c r="D372" s="474" t="s">
        <v>374</v>
      </c>
      <c r="E372" s="470"/>
      <c r="F372" s="488"/>
      <c r="G372" s="489"/>
      <c r="H372" s="115">
        <f>SUM(H367:H370)</f>
        <v>7995464.8900000006</v>
      </c>
      <c r="I372" s="96">
        <f>SUM(I367:I370)</f>
        <v>7995464.8900000006</v>
      </c>
      <c r="J372" s="106">
        <f>I372/H372</f>
        <v>1</v>
      </c>
      <c r="K372" s="97">
        <f>SUM(K367:K370)</f>
        <v>7995464.8900000006</v>
      </c>
      <c r="L372" s="98">
        <f>SUM(L367:L370)</f>
        <v>0</v>
      </c>
      <c r="M372" s="97">
        <f t="shared" ref="M372:R372" si="90">SUM(M367:M370)</f>
        <v>7995464.8900000006</v>
      </c>
      <c r="N372" s="98">
        <f t="shared" si="90"/>
        <v>0</v>
      </c>
      <c r="O372" s="473">
        <f t="shared" si="90"/>
        <v>0</v>
      </c>
      <c r="P372" s="471">
        <f t="shared" si="90"/>
        <v>0</v>
      </c>
      <c r="Q372" s="471">
        <f t="shared" si="90"/>
        <v>0</v>
      </c>
      <c r="R372" s="471">
        <f t="shared" si="90"/>
        <v>7995464.8900000006</v>
      </c>
      <c r="S372" s="467">
        <f>R372/H372</f>
        <v>1</v>
      </c>
      <c r="T372" s="704">
        <f>SUM(T367:T370)</f>
        <v>0</v>
      </c>
      <c r="U372" s="650"/>
    </row>
    <row r="373" spans="1:22" s="296" customFormat="1" ht="12.75" customHeight="1" thickTop="1">
      <c r="A373" s="647"/>
      <c r="B373" s="71"/>
      <c r="C373" s="64"/>
      <c r="D373" s="146"/>
      <c r="E373" s="147"/>
      <c r="F373" s="444"/>
      <c r="G373" s="444"/>
      <c r="H373" s="496"/>
      <c r="I373" s="73"/>
      <c r="J373" s="67"/>
      <c r="K373" s="148"/>
      <c r="L373" s="148"/>
      <c r="M373" s="148"/>
      <c r="N373" s="148"/>
      <c r="O373" s="73"/>
      <c r="P373" s="73"/>
      <c r="Q373" s="73"/>
      <c r="R373" s="73"/>
      <c r="S373" s="67"/>
      <c r="T373" s="709"/>
      <c r="U373" s="645"/>
    </row>
    <row r="374" spans="1:22" s="296" customFormat="1" ht="12.75" customHeight="1">
      <c r="A374" s="655" t="s">
        <v>375</v>
      </c>
      <c r="B374" s="71"/>
      <c r="C374" s="72"/>
      <c r="D374" s="71"/>
      <c r="E374" s="72"/>
      <c r="F374" s="497"/>
      <c r="G374" s="497"/>
      <c r="H374" s="341"/>
      <c r="I374" s="73"/>
      <c r="J374" s="67"/>
      <c r="K374" s="140"/>
      <c r="L374" s="140"/>
      <c r="M374" s="140"/>
      <c r="N374" s="140"/>
      <c r="O374" s="68"/>
      <c r="P374" s="68"/>
      <c r="Q374" s="68"/>
      <c r="R374" s="73"/>
      <c r="S374" s="67"/>
      <c r="T374" s="709"/>
      <c r="U374" s="645"/>
    </row>
    <row r="375" spans="1:22" s="296" customFormat="1" ht="12.75" hidden="1" customHeight="1">
      <c r="A375" s="358" t="s">
        <v>185</v>
      </c>
      <c r="B375" s="138"/>
      <c r="C375" s="139">
        <v>2000</v>
      </c>
      <c r="D375" s="259" t="s">
        <v>186</v>
      </c>
      <c r="E375" s="152">
        <v>2077</v>
      </c>
      <c r="F375" s="480">
        <v>992006</v>
      </c>
      <c r="G375" s="455"/>
      <c r="H375" s="260">
        <v>0</v>
      </c>
      <c r="I375" s="99">
        <f t="shared" ref="I375:I423" si="91">K375+L375</f>
        <v>0</v>
      </c>
      <c r="J375" s="756" t="e">
        <f t="shared" ref="J375:J422" si="92">I375/H375</f>
        <v>#DIV/0!</v>
      </c>
      <c r="K375" s="282">
        <v>0</v>
      </c>
      <c r="L375" s="750">
        <v>0</v>
      </c>
      <c r="M375" s="282">
        <v>0</v>
      </c>
      <c r="N375" s="750">
        <v>0</v>
      </c>
      <c r="O375" s="271">
        <f t="shared" ref="O375:O423" si="93">N375-L375</f>
        <v>0</v>
      </c>
      <c r="P375" s="101">
        <f t="shared" ref="P375:P406" si="94">N375-L375</f>
        <v>0</v>
      </c>
      <c r="Q375" s="101">
        <f t="shared" ref="Q375:Q406" si="95">R375-I375</f>
        <v>0</v>
      </c>
      <c r="R375" s="101">
        <f t="shared" ref="R375:R406" si="96">(H375-T375)</f>
        <v>0</v>
      </c>
      <c r="S375" s="261" t="e">
        <f t="shared" ref="S375:S406" si="97">+R375/H375</f>
        <v>#DIV/0!</v>
      </c>
      <c r="T375" s="700">
        <f t="shared" ref="T375:T423" si="98">H375-M375-N375</f>
        <v>0</v>
      </c>
      <c r="U375" s="645" t="s">
        <v>340</v>
      </c>
    </row>
    <row r="376" spans="1:22" s="340" customFormat="1" ht="12.75" hidden="1" customHeight="1">
      <c r="A376" s="358" t="s">
        <v>95</v>
      </c>
      <c r="B376" s="138" t="s">
        <v>482</v>
      </c>
      <c r="C376" s="139">
        <v>2000</v>
      </c>
      <c r="D376" s="259" t="s">
        <v>21</v>
      </c>
      <c r="E376" s="152">
        <v>2078</v>
      </c>
      <c r="F376" s="480">
        <v>992007</v>
      </c>
      <c r="G376" s="455"/>
      <c r="H376" s="260">
        <v>418515.73</v>
      </c>
      <c r="I376" s="99">
        <f t="shared" si="91"/>
        <v>418515.73</v>
      </c>
      <c r="J376" s="756">
        <f t="shared" si="92"/>
        <v>1</v>
      </c>
      <c r="K376" s="282">
        <v>418515.73</v>
      </c>
      <c r="L376" s="750">
        <v>0</v>
      </c>
      <c r="M376" s="282">
        <v>418515.73</v>
      </c>
      <c r="N376" s="750">
        <v>0</v>
      </c>
      <c r="O376" s="271">
        <f t="shared" si="93"/>
        <v>0</v>
      </c>
      <c r="P376" s="101">
        <f t="shared" si="94"/>
        <v>0</v>
      </c>
      <c r="Q376" s="101">
        <f t="shared" si="95"/>
        <v>0</v>
      </c>
      <c r="R376" s="101">
        <f t="shared" si="96"/>
        <v>418515.73</v>
      </c>
      <c r="S376" s="261">
        <f t="shared" si="97"/>
        <v>1</v>
      </c>
      <c r="T376" s="700">
        <f t="shared" si="98"/>
        <v>0</v>
      </c>
      <c r="U376" s="645" t="s">
        <v>340</v>
      </c>
    </row>
    <row r="377" spans="1:22" s="340" customFormat="1" ht="12.75" hidden="1" customHeight="1">
      <c r="A377" s="358" t="s">
        <v>376</v>
      </c>
      <c r="B377" s="138" t="s">
        <v>1452</v>
      </c>
      <c r="C377" s="139">
        <v>2000</v>
      </c>
      <c r="D377" s="259" t="s">
        <v>377</v>
      </c>
      <c r="E377" s="152">
        <v>2078</v>
      </c>
      <c r="F377" s="480">
        <v>992008</v>
      </c>
      <c r="G377" s="455"/>
      <c r="H377" s="260">
        <v>564716.89</v>
      </c>
      <c r="I377" s="99">
        <f t="shared" si="91"/>
        <v>564716.89</v>
      </c>
      <c r="J377" s="756">
        <f t="shared" si="92"/>
        <v>1</v>
      </c>
      <c r="K377" s="282">
        <v>564716.89</v>
      </c>
      <c r="L377" s="750">
        <v>0</v>
      </c>
      <c r="M377" s="282">
        <v>564716.89</v>
      </c>
      <c r="N377" s="750">
        <v>0</v>
      </c>
      <c r="O377" s="271">
        <f t="shared" si="93"/>
        <v>0</v>
      </c>
      <c r="P377" s="101">
        <f t="shared" si="94"/>
        <v>0</v>
      </c>
      <c r="Q377" s="101">
        <f t="shared" si="95"/>
        <v>0</v>
      </c>
      <c r="R377" s="101">
        <f t="shared" si="96"/>
        <v>564716.89</v>
      </c>
      <c r="S377" s="261">
        <f t="shared" si="97"/>
        <v>1</v>
      </c>
      <c r="T377" s="700">
        <f t="shared" si="98"/>
        <v>0</v>
      </c>
      <c r="U377" s="647" t="s">
        <v>340</v>
      </c>
    </row>
    <row r="378" spans="1:22" s="296" customFormat="1" ht="12.75" hidden="1" customHeight="1">
      <c r="A378" s="358" t="s">
        <v>376</v>
      </c>
      <c r="B378" s="138" t="s">
        <v>1482</v>
      </c>
      <c r="C378" s="139">
        <v>2000</v>
      </c>
      <c r="D378" s="259" t="s">
        <v>378</v>
      </c>
      <c r="E378" s="152">
        <v>2078</v>
      </c>
      <c r="F378" s="480">
        <v>992009</v>
      </c>
      <c r="G378" s="455"/>
      <c r="H378" s="260">
        <v>994492.25</v>
      </c>
      <c r="I378" s="99">
        <f t="shared" si="91"/>
        <v>994492.25</v>
      </c>
      <c r="J378" s="756">
        <f t="shared" si="92"/>
        <v>1</v>
      </c>
      <c r="K378" s="282">
        <v>994492.25</v>
      </c>
      <c r="L378" s="750">
        <v>0</v>
      </c>
      <c r="M378" s="282">
        <v>994492.25</v>
      </c>
      <c r="N378" s="750">
        <v>0</v>
      </c>
      <c r="O378" s="271">
        <f t="shared" si="93"/>
        <v>0</v>
      </c>
      <c r="P378" s="101">
        <f t="shared" si="94"/>
        <v>0</v>
      </c>
      <c r="Q378" s="101">
        <f t="shared" si="95"/>
        <v>0</v>
      </c>
      <c r="R378" s="101">
        <f t="shared" si="96"/>
        <v>994492.25</v>
      </c>
      <c r="S378" s="261">
        <f t="shared" si="97"/>
        <v>1</v>
      </c>
      <c r="T378" s="700">
        <f t="shared" si="98"/>
        <v>0</v>
      </c>
      <c r="U378" s="645" t="s">
        <v>340</v>
      </c>
    </row>
    <row r="379" spans="1:22" s="296" customFormat="1" ht="12.75" hidden="1" customHeight="1">
      <c r="A379" s="360" t="s">
        <v>1599</v>
      </c>
      <c r="B379" s="61" t="s">
        <v>71</v>
      </c>
      <c r="C379" s="139">
        <v>2000</v>
      </c>
      <c r="D379" s="378" t="s">
        <v>379</v>
      </c>
      <c r="E379" s="388">
        <v>2078</v>
      </c>
      <c r="F379" s="480">
        <v>992010</v>
      </c>
      <c r="G379" s="455"/>
      <c r="H379" s="260">
        <v>763774.5</v>
      </c>
      <c r="I379" s="99">
        <f t="shared" si="91"/>
        <v>763774.5</v>
      </c>
      <c r="J379" s="756">
        <f t="shared" si="92"/>
        <v>1</v>
      </c>
      <c r="K379" s="282">
        <v>763774.5</v>
      </c>
      <c r="L379" s="750">
        <v>0</v>
      </c>
      <c r="M379" s="282">
        <v>763774.5</v>
      </c>
      <c r="N379" s="750">
        <v>0</v>
      </c>
      <c r="O379" s="271">
        <f t="shared" si="93"/>
        <v>0</v>
      </c>
      <c r="P379" s="101">
        <f t="shared" si="94"/>
        <v>0</v>
      </c>
      <c r="Q379" s="101">
        <f t="shared" si="95"/>
        <v>0</v>
      </c>
      <c r="R379" s="101">
        <f t="shared" si="96"/>
        <v>763774.5</v>
      </c>
      <c r="S379" s="261">
        <f t="shared" si="97"/>
        <v>1</v>
      </c>
      <c r="T379" s="700">
        <f t="shared" si="98"/>
        <v>0</v>
      </c>
      <c r="U379" s="645" t="s">
        <v>340</v>
      </c>
    </row>
    <row r="380" spans="1:22" s="296" customFormat="1" ht="12.75" hidden="1" customHeight="1">
      <c r="A380" s="360" t="s">
        <v>1409</v>
      </c>
      <c r="B380" s="61" t="s">
        <v>1410</v>
      </c>
      <c r="C380" s="151">
        <v>2000</v>
      </c>
      <c r="D380" s="380" t="s">
        <v>380</v>
      </c>
      <c r="E380" s="152">
        <v>2078</v>
      </c>
      <c r="F380" s="480">
        <v>992011</v>
      </c>
      <c r="G380" s="455"/>
      <c r="H380" s="260">
        <v>856532</v>
      </c>
      <c r="I380" s="99">
        <f t="shared" si="91"/>
        <v>856532</v>
      </c>
      <c r="J380" s="756">
        <f t="shared" si="92"/>
        <v>1</v>
      </c>
      <c r="K380" s="282">
        <v>856532</v>
      </c>
      <c r="L380" s="750">
        <v>0</v>
      </c>
      <c r="M380" s="282">
        <v>856532</v>
      </c>
      <c r="N380" s="750">
        <v>0</v>
      </c>
      <c r="O380" s="271">
        <f t="shared" si="93"/>
        <v>0</v>
      </c>
      <c r="P380" s="101">
        <f t="shared" si="94"/>
        <v>0</v>
      </c>
      <c r="Q380" s="101">
        <f t="shared" si="95"/>
        <v>0</v>
      </c>
      <c r="R380" s="101">
        <f t="shared" si="96"/>
        <v>856532</v>
      </c>
      <c r="S380" s="261">
        <f t="shared" si="97"/>
        <v>1</v>
      </c>
      <c r="T380" s="700">
        <f t="shared" si="98"/>
        <v>0</v>
      </c>
      <c r="U380" s="645" t="s">
        <v>340</v>
      </c>
    </row>
    <row r="381" spans="1:22" s="71" customFormat="1" ht="12.75" hidden="1" customHeight="1">
      <c r="A381" s="127" t="s">
        <v>1553</v>
      </c>
      <c r="B381" s="138" t="s">
        <v>169</v>
      </c>
      <c r="C381" s="139">
        <v>2000</v>
      </c>
      <c r="D381" s="259" t="s">
        <v>381</v>
      </c>
      <c r="E381" s="152">
        <v>2078</v>
      </c>
      <c r="F381" s="480">
        <v>992012</v>
      </c>
      <c r="G381" s="455"/>
      <c r="H381" s="260">
        <v>535071.5</v>
      </c>
      <c r="I381" s="99">
        <f t="shared" si="91"/>
        <v>535071.5</v>
      </c>
      <c r="J381" s="756">
        <f t="shared" si="92"/>
        <v>1</v>
      </c>
      <c r="K381" s="282">
        <v>535071.5</v>
      </c>
      <c r="L381" s="750">
        <v>0</v>
      </c>
      <c r="M381" s="282">
        <v>535071.5</v>
      </c>
      <c r="N381" s="750">
        <v>0</v>
      </c>
      <c r="O381" s="271">
        <f t="shared" si="93"/>
        <v>0</v>
      </c>
      <c r="P381" s="101">
        <f t="shared" si="94"/>
        <v>0</v>
      </c>
      <c r="Q381" s="101">
        <f t="shared" si="95"/>
        <v>0</v>
      </c>
      <c r="R381" s="101">
        <f t="shared" si="96"/>
        <v>535071.5</v>
      </c>
      <c r="S381" s="261">
        <f t="shared" si="97"/>
        <v>1</v>
      </c>
      <c r="T381" s="700">
        <f t="shared" si="98"/>
        <v>0</v>
      </c>
      <c r="U381" s="739" t="s">
        <v>340</v>
      </c>
    </row>
    <row r="382" spans="1:22" s="71" customFormat="1" ht="12.75" hidden="1" customHeight="1">
      <c r="A382" s="358" t="s">
        <v>159</v>
      </c>
      <c r="B382" s="138" t="s">
        <v>1479</v>
      </c>
      <c r="C382" s="151">
        <v>2000</v>
      </c>
      <c r="D382" s="259" t="s">
        <v>382</v>
      </c>
      <c r="E382" s="152">
        <v>2078</v>
      </c>
      <c r="F382" s="459">
        <v>992013</v>
      </c>
      <c r="G382" s="455"/>
      <c r="H382" s="260">
        <v>121842.78</v>
      </c>
      <c r="I382" s="99">
        <f t="shared" si="91"/>
        <v>121842.78</v>
      </c>
      <c r="J382" s="756">
        <f t="shared" si="92"/>
        <v>1</v>
      </c>
      <c r="K382" s="282">
        <v>121842.78</v>
      </c>
      <c r="L382" s="750">
        <v>0</v>
      </c>
      <c r="M382" s="282">
        <v>121842.78</v>
      </c>
      <c r="N382" s="750">
        <v>0</v>
      </c>
      <c r="O382" s="271">
        <f t="shared" si="93"/>
        <v>0</v>
      </c>
      <c r="P382" s="101">
        <f t="shared" si="94"/>
        <v>0</v>
      </c>
      <c r="Q382" s="101">
        <f t="shared" si="95"/>
        <v>0</v>
      </c>
      <c r="R382" s="101">
        <f t="shared" si="96"/>
        <v>121842.78</v>
      </c>
      <c r="S382" s="261">
        <f t="shared" si="97"/>
        <v>1</v>
      </c>
      <c r="T382" s="700">
        <f t="shared" si="98"/>
        <v>0</v>
      </c>
      <c r="U382" s="647" t="s">
        <v>340</v>
      </c>
    </row>
    <row r="383" spans="1:22" s="296" customFormat="1" ht="12.75" hidden="1" customHeight="1">
      <c r="A383" s="360" t="s">
        <v>1535</v>
      </c>
      <c r="B383" s="61" t="s">
        <v>1427</v>
      </c>
      <c r="C383" s="139">
        <v>2000</v>
      </c>
      <c r="D383" s="380" t="s">
        <v>383</v>
      </c>
      <c r="E383" s="152">
        <v>2078</v>
      </c>
      <c r="F383" s="480">
        <v>992014</v>
      </c>
      <c r="G383" s="455"/>
      <c r="H383" s="260">
        <v>450529.87</v>
      </c>
      <c r="I383" s="99">
        <f t="shared" si="91"/>
        <v>450529.87</v>
      </c>
      <c r="J383" s="756">
        <f t="shared" si="92"/>
        <v>1</v>
      </c>
      <c r="K383" s="282">
        <v>450529.87</v>
      </c>
      <c r="L383" s="750">
        <v>0</v>
      </c>
      <c r="M383" s="282">
        <v>450529.87</v>
      </c>
      <c r="N383" s="750">
        <v>0</v>
      </c>
      <c r="O383" s="271">
        <f t="shared" si="93"/>
        <v>0</v>
      </c>
      <c r="P383" s="101">
        <f t="shared" si="94"/>
        <v>0</v>
      </c>
      <c r="Q383" s="101">
        <f t="shared" si="95"/>
        <v>0</v>
      </c>
      <c r="R383" s="101">
        <f t="shared" si="96"/>
        <v>450529.87</v>
      </c>
      <c r="S383" s="261">
        <f t="shared" si="97"/>
        <v>1</v>
      </c>
      <c r="T383" s="700">
        <f t="shared" si="98"/>
        <v>0</v>
      </c>
      <c r="U383" s="645" t="s">
        <v>340</v>
      </c>
    </row>
    <row r="384" spans="1:22" s="296" customFormat="1" ht="12.75" hidden="1" customHeight="1">
      <c r="A384" s="358" t="s">
        <v>1551</v>
      </c>
      <c r="B384" s="138" t="s">
        <v>149</v>
      </c>
      <c r="C384" s="139">
        <v>2000</v>
      </c>
      <c r="D384" s="259" t="s">
        <v>384</v>
      </c>
      <c r="E384" s="152">
        <v>2078</v>
      </c>
      <c r="F384" s="480">
        <v>992015</v>
      </c>
      <c r="G384" s="455"/>
      <c r="H384" s="260">
        <v>59647.78</v>
      </c>
      <c r="I384" s="99">
        <f t="shared" si="91"/>
        <v>59647.78</v>
      </c>
      <c r="J384" s="756">
        <f t="shared" si="92"/>
        <v>1</v>
      </c>
      <c r="K384" s="282">
        <v>59647.78</v>
      </c>
      <c r="L384" s="750">
        <v>0</v>
      </c>
      <c r="M384" s="282">
        <v>59647.78</v>
      </c>
      <c r="N384" s="750">
        <v>0</v>
      </c>
      <c r="O384" s="271">
        <f t="shared" si="93"/>
        <v>0</v>
      </c>
      <c r="P384" s="101">
        <f t="shared" si="94"/>
        <v>0</v>
      </c>
      <c r="Q384" s="101">
        <f t="shared" si="95"/>
        <v>0</v>
      </c>
      <c r="R384" s="101">
        <f t="shared" si="96"/>
        <v>59647.78</v>
      </c>
      <c r="S384" s="261">
        <f t="shared" si="97"/>
        <v>1</v>
      </c>
      <c r="T384" s="700">
        <f t="shared" si="98"/>
        <v>0</v>
      </c>
      <c r="U384" s="645" t="s">
        <v>340</v>
      </c>
    </row>
    <row r="385" spans="1:21" s="296" customFormat="1" ht="12.75" hidden="1" customHeight="1">
      <c r="A385" s="358" t="s">
        <v>541</v>
      </c>
      <c r="B385" s="138" t="s">
        <v>1447</v>
      </c>
      <c r="C385" s="151">
        <v>2000</v>
      </c>
      <c r="D385" s="259" t="s">
        <v>386</v>
      </c>
      <c r="E385" s="152">
        <v>2078</v>
      </c>
      <c r="F385" s="480">
        <v>992016</v>
      </c>
      <c r="G385" s="455"/>
      <c r="H385" s="260">
        <v>48571.08</v>
      </c>
      <c r="I385" s="99">
        <f t="shared" si="91"/>
        <v>48571.08</v>
      </c>
      <c r="J385" s="756">
        <f t="shared" si="92"/>
        <v>1</v>
      </c>
      <c r="K385" s="282">
        <v>48571.08</v>
      </c>
      <c r="L385" s="750">
        <v>0</v>
      </c>
      <c r="M385" s="282">
        <v>48571.08</v>
      </c>
      <c r="N385" s="750">
        <v>0</v>
      </c>
      <c r="O385" s="271">
        <f t="shared" si="93"/>
        <v>0</v>
      </c>
      <c r="P385" s="101">
        <f t="shared" si="94"/>
        <v>0</v>
      </c>
      <c r="Q385" s="101">
        <f t="shared" si="95"/>
        <v>0</v>
      </c>
      <c r="R385" s="101">
        <f t="shared" si="96"/>
        <v>48571.08</v>
      </c>
      <c r="S385" s="261">
        <f t="shared" si="97"/>
        <v>1</v>
      </c>
      <c r="T385" s="700">
        <f t="shared" si="98"/>
        <v>0</v>
      </c>
      <c r="U385" s="645" t="s">
        <v>340</v>
      </c>
    </row>
    <row r="386" spans="1:21" s="296" customFormat="1" ht="12.75" hidden="1" customHeight="1">
      <c r="A386" s="358" t="s">
        <v>160</v>
      </c>
      <c r="B386" s="138" t="s">
        <v>265</v>
      </c>
      <c r="C386" s="139">
        <v>2000</v>
      </c>
      <c r="D386" s="259" t="s">
        <v>387</v>
      </c>
      <c r="E386" s="152">
        <v>2078</v>
      </c>
      <c r="F386" s="480">
        <v>992017</v>
      </c>
      <c r="G386" s="455"/>
      <c r="H386" s="260">
        <v>436267</v>
      </c>
      <c r="I386" s="99">
        <f t="shared" si="91"/>
        <v>436267</v>
      </c>
      <c r="J386" s="756">
        <f t="shared" si="92"/>
        <v>1</v>
      </c>
      <c r="K386" s="282">
        <v>436267</v>
      </c>
      <c r="L386" s="750">
        <v>0</v>
      </c>
      <c r="M386" s="282">
        <v>436267</v>
      </c>
      <c r="N386" s="750">
        <v>0</v>
      </c>
      <c r="O386" s="271">
        <f t="shared" si="93"/>
        <v>0</v>
      </c>
      <c r="P386" s="101">
        <f t="shared" si="94"/>
        <v>0</v>
      </c>
      <c r="Q386" s="101">
        <f t="shared" si="95"/>
        <v>0</v>
      </c>
      <c r="R386" s="101">
        <f t="shared" si="96"/>
        <v>436267</v>
      </c>
      <c r="S386" s="261">
        <f t="shared" si="97"/>
        <v>1</v>
      </c>
      <c r="T386" s="700">
        <f t="shared" si="98"/>
        <v>0</v>
      </c>
      <c r="U386" s="645" t="s">
        <v>340</v>
      </c>
    </row>
    <row r="387" spans="1:21" s="296" customFormat="1" ht="12.75" hidden="1" customHeight="1">
      <c r="A387" s="358" t="s">
        <v>553</v>
      </c>
      <c r="B387" s="138" t="s">
        <v>1433</v>
      </c>
      <c r="C387" s="139">
        <v>2000</v>
      </c>
      <c r="D387" s="259" t="s">
        <v>388</v>
      </c>
      <c r="E387" s="152">
        <v>2078</v>
      </c>
      <c r="F387" s="480">
        <v>992018</v>
      </c>
      <c r="G387" s="455"/>
      <c r="H387" s="260">
        <v>423489.57</v>
      </c>
      <c r="I387" s="99">
        <f t="shared" si="91"/>
        <v>423489.57</v>
      </c>
      <c r="J387" s="756">
        <f t="shared" si="92"/>
        <v>1</v>
      </c>
      <c r="K387" s="282">
        <v>423489.57</v>
      </c>
      <c r="L387" s="750">
        <v>0</v>
      </c>
      <c r="M387" s="282">
        <v>423489.57</v>
      </c>
      <c r="N387" s="750">
        <v>0</v>
      </c>
      <c r="O387" s="271">
        <f t="shared" si="93"/>
        <v>0</v>
      </c>
      <c r="P387" s="101">
        <f t="shared" si="94"/>
        <v>0</v>
      </c>
      <c r="Q387" s="101">
        <f t="shared" si="95"/>
        <v>0</v>
      </c>
      <c r="R387" s="101">
        <f t="shared" si="96"/>
        <v>423489.57</v>
      </c>
      <c r="S387" s="261">
        <f t="shared" si="97"/>
        <v>1</v>
      </c>
      <c r="T387" s="700">
        <f t="shared" si="98"/>
        <v>0</v>
      </c>
      <c r="U387" s="645" t="s">
        <v>340</v>
      </c>
    </row>
    <row r="388" spans="1:21" s="340" customFormat="1" ht="12.75" hidden="1" customHeight="1">
      <c r="A388" s="358" t="s">
        <v>1421</v>
      </c>
      <c r="B388" s="138" t="s">
        <v>1422</v>
      </c>
      <c r="C388" s="151">
        <v>2000</v>
      </c>
      <c r="D388" s="259" t="s">
        <v>389</v>
      </c>
      <c r="E388" s="152">
        <v>2078</v>
      </c>
      <c r="F388" s="480">
        <v>992019</v>
      </c>
      <c r="G388" s="455"/>
      <c r="H388" s="260">
        <v>348328.25</v>
      </c>
      <c r="I388" s="99">
        <f t="shared" si="91"/>
        <v>348328.25</v>
      </c>
      <c r="J388" s="756">
        <f t="shared" si="92"/>
        <v>1</v>
      </c>
      <c r="K388" s="282">
        <v>348328.25</v>
      </c>
      <c r="L388" s="750">
        <v>0</v>
      </c>
      <c r="M388" s="282">
        <v>348328.25</v>
      </c>
      <c r="N388" s="750">
        <v>0</v>
      </c>
      <c r="O388" s="271">
        <f t="shared" si="93"/>
        <v>0</v>
      </c>
      <c r="P388" s="101">
        <f t="shared" si="94"/>
        <v>0</v>
      </c>
      <c r="Q388" s="101">
        <f t="shared" si="95"/>
        <v>0</v>
      </c>
      <c r="R388" s="101">
        <f t="shared" si="96"/>
        <v>348328.25</v>
      </c>
      <c r="S388" s="261">
        <f t="shared" si="97"/>
        <v>1</v>
      </c>
      <c r="T388" s="700">
        <f t="shared" si="98"/>
        <v>0</v>
      </c>
      <c r="U388" s="645" t="s">
        <v>340</v>
      </c>
    </row>
    <row r="389" spans="1:21" s="340" customFormat="1" ht="12.75" hidden="1" customHeight="1">
      <c r="A389" s="358" t="s">
        <v>1421</v>
      </c>
      <c r="B389" s="138" t="s">
        <v>1422</v>
      </c>
      <c r="C389" s="139">
        <v>2000</v>
      </c>
      <c r="D389" s="259" t="s">
        <v>390</v>
      </c>
      <c r="E389" s="152">
        <v>2078</v>
      </c>
      <c r="F389" s="480">
        <v>992020</v>
      </c>
      <c r="G389" s="455"/>
      <c r="H389" s="260">
        <v>272447.34000000003</v>
      </c>
      <c r="I389" s="99">
        <f t="shared" si="91"/>
        <v>272447.34000000003</v>
      </c>
      <c r="J389" s="756">
        <f t="shared" si="92"/>
        <v>1</v>
      </c>
      <c r="K389" s="282">
        <v>272447.34000000003</v>
      </c>
      <c r="L389" s="750">
        <v>0</v>
      </c>
      <c r="M389" s="282">
        <v>272447.34000000003</v>
      </c>
      <c r="N389" s="750">
        <v>0</v>
      </c>
      <c r="O389" s="271">
        <f t="shared" si="93"/>
        <v>0</v>
      </c>
      <c r="P389" s="101">
        <f t="shared" si="94"/>
        <v>0</v>
      </c>
      <c r="Q389" s="101">
        <f t="shared" si="95"/>
        <v>0</v>
      </c>
      <c r="R389" s="101">
        <f t="shared" si="96"/>
        <v>272447.34000000003</v>
      </c>
      <c r="S389" s="261">
        <f t="shared" si="97"/>
        <v>1</v>
      </c>
      <c r="T389" s="700">
        <f t="shared" si="98"/>
        <v>0</v>
      </c>
      <c r="U389" s="645" t="s">
        <v>340</v>
      </c>
    </row>
    <row r="390" spans="1:21" s="296" customFormat="1" ht="12.75" hidden="1" customHeight="1">
      <c r="A390" s="358" t="s">
        <v>1501</v>
      </c>
      <c r="B390" s="138" t="s">
        <v>1427</v>
      </c>
      <c r="C390" s="151">
        <v>2000</v>
      </c>
      <c r="D390" s="259" t="s">
        <v>391</v>
      </c>
      <c r="E390" s="152">
        <v>2078</v>
      </c>
      <c r="F390" s="480">
        <v>992021</v>
      </c>
      <c r="G390" s="455"/>
      <c r="H390" s="260">
        <v>438643.14</v>
      </c>
      <c r="I390" s="99">
        <f t="shared" si="91"/>
        <v>438643.14</v>
      </c>
      <c r="J390" s="756">
        <f t="shared" si="92"/>
        <v>1</v>
      </c>
      <c r="K390" s="282">
        <v>438643.14</v>
      </c>
      <c r="L390" s="750">
        <v>0</v>
      </c>
      <c r="M390" s="282">
        <v>438643.14</v>
      </c>
      <c r="N390" s="750">
        <v>0</v>
      </c>
      <c r="O390" s="271">
        <f t="shared" si="93"/>
        <v>0</v>
      </c>
      <c r="P390" s="101">
        <f t="shared" si="94"/>
        <v>0</v>
      </c>
      <c r="Q390" s="101">
        <f t="shared" si="95"/>
        <v>0</v>
      </c>
      <c r="R390" s="101">
        <f t="shared" si="96"/>
        <v>438643.14</v>
      </c>
      <c r="S390" s="261">
        <f t="shared" si="97"/>
        <v>1</v>
      </c>
      <c r="T390" s="700">
        <f t="shared" si="98"/>
        <v>0</v>
      </c>
      <c r="U390" s="645" t="s">
        <v>340</v>
      </c>
    </row>
    <row r="391" spans="1:21" s="296" customFormat="1" ht="12.75" hidden="1" customHeight="1">
      <c r="A391" s="358" t="s">
        <v>1415</v>
      </c>
      <c r="B391" s="138" t="s">
        <v>1416</v>
      </c>
      <c r="C391" s="139">
        <v>2000</v>
      </c>
      <c r="D391" s="259" t="s">
        <v>392</v>
      </c>
      <c r="E391" s="152">
        <v>2078</v>
      </c>
      <c r="F391" s="480">
        <v>992022</v>
      </c>
      <c r="G391" s="455"/>
      <c r="H391" s="260">
        <v>396643.8</v>
      </c>
      <c r="I391" s="99">
        <f t="shared" si="91"/>
        <v>396643.8</v>
      </c>
      <c r="J391" s="756">
        <f t="shared" si="92"/>
        <v>1</v>
      </c>
      <c r="K391" s="282">
        <v>396643.8</v>
      </c>
      <c r="L391" s="750">
        <v>0</v>
      </c>
      <c r="M391" s="282">
        <v>396643.8</v>
      </c>
      <c r="N391" s="750">
        <v>0</v>
      </c>
      <c r="O391" s="271">
        <f t="shared" si="93"/>
        <v>0</v>
      </c>
      <c r="P391" s="101">
        <f t="shared" si="94"/>
        <v>0</v>
      </c>
      <c r="Q391" s="101">
        <f t="shared" si="95"/>
        <v>0</v>
      </c>
      <c r="R391" s="101">
        <f t="shared" si="96"/>
        <v>396643.8</v>
      </c>
      <c r="S391" s="261">
        <f t="shared" si="97"/>
        <v>1</v>
      </c>
      <c r="T391" s="700">
        <f t="shared" si="98"/>
        <v>0</v>
      </c>
      <c r="U391" s="645" t="s">
        <v>340</v>
      </c>
    </row>
    <row r="392" spans="1:21" s="340" customFormat="1" ht="12.75" hidden="1" customHeight="1">
      <c r="A392" s="358" t="s">
        <v>1437</v>
      </c>
      <c r="B392" s="138" t="s">
        <v>1402</v>
      </c>
      <c r="C392" s="151">
        <v>2000</v>
      </c>
      <c r="D392" s="259" t="s">
        <v>21</v>
      </c>
      <c r="E392" s="152">
        <v>2078</v>
      </c>
      <c r="F392" s="480">
        <v>992023</v>
      </c>
      <c r="G392" s="455"/>
      <c r="H392" s="260">
        <v>110070.86</v>
      </c>
      <c r="I392" s="99">
        <f t="shared" si="91"/>
        <v>110070.86</v>
      </c>
      <c r="J392" s="756">
        <f t="shared" si="92"/>
        <v>1</v>
      </c>
      <c r="K392" s="282">
        <v>110070.86</v>
      </c>
      <c r="L392" s="750">
        <v>0</v>
      </c>
      <c r="M392" s="282">
        <v>110070.86</v>
      </c>
      <c r="N392" s="750">
        <v>0</v>
      </c>
      <c r="O392" s="271">
        <f t="shared" si="93"/>
        <v>0</v>
      </c>
      <c r="P392" s="101">
        <f t="shared" si="94"/>
        <v>0</v>
      </c>
      <c r="Q392" s="101">
        <f t="shared" si="95"/>
        <v>0</v>
      </c>
      <c r="R392" s="101">
        <f t="shared" si="96"/>
        <v>110070.86</v>
      </c>
      <c r="S392" s="261">
        <f t="shared" si="97"/>
        <v>1</v>
      </c>
      <c r="T392" s="700">
        <f t="shared" si="98"/>
        <v>0</v>
      </c>
      <c r="U392" s="645" t="s">
        <v>340</v>
      </c>
    </row>
    <row r="393" spans="1:21" s="296" customFormat="1" ht="12.75" hidden="1" customHeight="1">
      <c r="A393" s="358" t="s">
        <v>1437</v>
      </c>
      <c r="B393" s="138" t="s">
        <v>1433</v>
      </c>
      <c r="C393" s="139">
        <v>2000</v>
      </c>
      <c r="D393" s="259" t="s">
        <v>393</v>
      </c>
      <c r="E393" s="152">
        <v>2078</v>
      </c>
      <c r="F393" s="480">
        <v>992024</v>
      </c>
      <c r="G393" s="455"/>
      <c r="H393" s="260">
        <v>787566</v>
      </c>
      <c r="I393" s="99">
        <f t="shared" si="91"/>
        <v>787566</v>
      </c>
      <c r="J393" s="756">
        <f t="shared" si="92"/>
        <v>1</v>
      </c>
      <c r="K393" s="282">
        <v>787566</v>
      </c>
      <c r="L393" s="750">
        <v>0</v>
      </c>
      <c r="M393" s="282">
        <v>787566</v>
      </c>
      <c r="N393" s="750">
        <v>0</v>
      </c>
      <c r="O393" s="271">
        <f t="shared" si="93"/>
        <v>0</v>
      </c>
      <c r="P393" s="101">
        <f t="shared" si="94"/>
        <v>0</v>
      </c>
      <c r="Q393" s="101">
        <f t="shared" si="95"/>
        <v>0</v>
      </c>
      <c r="R393" s="101">
        <f t="shared" si="96"/>
        <v>787566</v>
      </c>
      <c r="S393" s="261">
        <f t="shared" si="97"/>
        <v>1</v>
      </c>
      <c r="T393" s="700">
        <f t="shared" si="98"/>
        <v>0</v>
      </c>
      <c r="U393" s="645" t="s">
        <v>340</v>
      </c>
    </row>
    <row r="394" spans="1:21" s="296" customFormat="1" ht="12.75" hidden="1" customHeight="1">
      <c r="A394" s="358" t="s">
        <v>1437</v>
      </c>
      <c r="B394" s="138" t="s">
        <v>171</v>
      </c>
      <c r="C394" s="139">
        <v>2000</v>
      </c>
      <c r="D394" s="259" t="s">
        <v>394</v>
      </c>
      <c r="E394" s="152">
        <v>2078</v>
      </c>
      <c r="F394" s="480">
        <v>992025</v>
      </c>
      <c r="G394" s="455"/>
      <c r="H394" s="260">
        <v>368656.95</v>
      </c>
      <c r="I394" s="99">
        <f t="shared" si="91"/>
        <v>368656.95</v>
      </c>
      <c r="J394" s="756">
        <f t="shared" si="92"/>
        <v>1</v>
      </c>
      <c r="K394" s="282">
        <v>368656.95</v>
      </c>
      <c r="L394" s="750">
        <v>0</v>
      </c>
      <c r="M394" s="282">
        <v>368656.95</v>
      </c>
      <c r="N394" s="750">
        <v>0</v>
      </c>
      <c r="O394" s="271">
        <f t="shared" si="93"/>
        <v>0</v>
      </c>
      <c r="P394" s="101">
        <f t="shared" si="94"/>
        <v>0</v>
      </c>
      <c r="Q394" s="101">
        <f t="shared" si="95"/>
        <v>0</v>
      </c>
      <c r="R394" s="101">
        <f t="shared" si="96"/>
        <v>368656.95</v>
      </c>
      <c r="S394" s="261">
        <f t="shared" si="97"/>
        <v>1</v>
      </c>
      <c r="T394" s="700">
        <f t="shared" si="98"/>
        <v>0</v>
      </c>
      <c r="U394" s="645" t="s">
        <v>340</v>
      </c>
    </row>
    <row r="395" spans="1:21" s="296" customFormat="1" ht="12.75" hidden="1" customHeight="1">
      <c r="A395" s="127" t="s">
        <v>1510</v>
      </c>
      <c r="B395" s="138" t="s">
        <v>1587</v>
      </c>
      <c r="C395" s="139">
        <v>2000</v>
      </c>
      <c r="D395" s="259" t="s">
        <v>395</v>
      </c>
      <c r="E395" s="152">
        <v>2078</v>
      </c>
      <c r="F395" s="480">
        <v>992026</v>
      </c>
      <c r="G395" s="455"/>
      <c r="H395" s="260">
        <v>473710.43</v>
      </c>
      <c r="I395" s="99">
        <f t="shared" si="91"/>
        <v>473710.43</v>
      </c>
      <c r="J395" s="756">
        <f t="shared" si="92"/>
        <v>1</v>
      </c>
      <c r="K395" s="282">
        <v>473710.43</v>
      </c>
      <c r="L395" s="750">
        <v>0</v>
      </c>
      <c r="M395" s="282">
        <v>473710.43</v>
      </c>
      <c r="N395" s="750">
        <v>0</v>
      </c>
      <c r="O395" s="271">
        <f t="shared" si="93"/>
        <v>0</v>
      </c>
      <c r="P395" s="101">
        <f t="shared" si="94"/>
        <v>0</v>
      </c>
      <c r="Q395" s="101">
        <f t="shared" si="95"/>
        <v>0</v>
      </c>
      <c r="R395" s="101">
        <f t="shared" si="96"/>
        <v>473710.43</v>
      </c>
      <c r="S395" s="261">
        <f t="shared" si="97"/>
        <v>1</v>
      </c>
      <c r="T395" s="700">
        <f t="shared" si="98"/>
        <v>0</v>
      </c>
      <c r="U395" s="645" t="s">
        <v>340</v>
      </c>
    </row>
    <row r="396" spans="1:21" s="296" customFormat="1" ht="12.75" hidden="1" customHeight="1">
      <c r="A396" s="358" t="s">
        <v>396</v>
      </c>
      <c r="B396" s="138" t="s">
        <v>15</v>
      </c>
      <c r="C396" s="151">
        <v>2000</v>
      </c>
      <c r="D396" s="259" t="s">
        <v>395</v>
      </c>
      <c r="E396" s="152">
        <v>2078</v>
      </c>
      <c r="F396" s="480">
        <v>992027</v>
      </c>
      <c r="G396" s="455"/>
      <c r="H396" s="260">
        <v>137722.72</v>
      </c>
      <c r="I396" s="99">
        <f t="shared" si="91"/>
        <v>137722.72</v>
      </c>
      <c r="J396" s="756">
        <f t="shared" si="92"/>
        <v>1</v>
      </c>
      <c r="K396" s="282">
        <v>137722.72</v>
      </c>
      <c r="L396" s="750">
        <v>0</v>
      </c>
      <c r="M396" s="282">
        <v>137722.72</v>
      </c>
      <c r="N396" s="750">
        <v>0</v>
      </c>
      <c r="O396" s="271">
        <f t="shared" si="93"/>
        <v>0</v>
      </c>
      <c r="P396" s="101">
        <f t="shared" si="94"/>
        <v>0</v>
      </c>
      <c r="Q396" s="101">
        <f t="shared" si="95"/>
        <v>0</v>
      </c>
      <c r="R396" s="101">
        <f t="shared" si="96"/>
        <v>137722.72</v>
      </c>
      <c r="S396" s="261">
        <f t="shared" si="97"/>
        <v>1</v>
      </c>
      <c r="T396" s="700">
        <f t="shared" si="98"/>
        <v>0</v>
      </c>
      <c r="U396" s="645" t="s">
        <v>340</v>
      </c>
    </row>
    <row r="397" spans="1:21" s="296" customFormat="1" ht="12.75" hidden="1" customHeight="1">
      <c r="A397" s="358" t="s">
        <v>367</v>
      </c>
      <c r="B397" s="138" t="s">
        <v>1455</v>
      </c>
      <c r="C397" s="139">
        <v>2000</v>
      </c>
      <c r="D397" s="259" t="s">
        <v>397</v>
      </c>
      <c r="E397" s="152">
        <v>2078</v>
      </c>
      <c r="F397" s="480">
        <v>992028</v>
      </c>
      <c r="G397" s="455"/>
      <c r="H397" s="260">
        <v>127685.25</v>
      </c>
      <c r="I397" s="99">
        <f t="shared" si="91"/>
        <v>127685.25</v>
      </c>
      <c r="J397" s="756">
        <f t="shared" si="92"/>
        <v>1</v>
      </c>
      <c r="K397" s="282">
        <v>127685.25</v>
      </c>
      <c r="L397" s="750">
        <v>0</v>
      </c>
      <c r="M397" s="282">
        <v>127685.25</v>
      </c>
      <c r="N397" s="750">
        <v>0</v>
      </c>
      <c r="O397" s="271">
        <f t="shared" si="93"/>
        <v>0</v>
      </c>
      <c r="P397" s="101">
        <f t="shared" si="94"/>
        <v>0</v>
      </c>
      <c r="Q397" s="101">
        <f t="shared" si="95"/>
        <v>0</v>
      </c>
      <c r="R397" s="101">
        <f t="shared" si="96"/>
        <v>127685.25</v>
      </c>
      <c r="S397" s="261">
        <f t="shared" si="97"/>
        <v>1</v>
      </c>
      <c r="T397" s="700">
        <f t="shared" si="98"/>
        <v>0</v>
      </c>
      <c r="U397" s="645" t="s">
        <v>340</v>
      </c>
    </row>
    <row r="398" spans="1:21" s="296" customFormat="1" ht="12.75" hidden="1" customHeight="1">
      <c r="A398" s="358" t="s">
        <v>367</v>
      </c>
      <c r="B398" s="138" t="s">
        <v>1473</v>
      </c>
      <c r="C398" s="139">
        <v>2000</v>
      </c>
      <c r="D398" s="259" t="s">
        <v>398</v>
      </c>
      <c r="E398" s="152">
        <v>2078</v>
      </c>
      <c r="F398" s="480">
        <v>992029</v>
      </c>
      <c r="G398" s="455"/>
      <c r="H398" s="260">
        <v>343985.7</v>
      </c>
      <c r="I398" s="99">
        <f t="shared" si="91"/>
        <v>343985.7</v>
      </c>
      <c r="J398" s="756">
        <f t="shared" si="92"/>
        <v>1</v>
      </c>
      <c r="K398" s="282">
        <v>343985.7</v>
      </c>
      <c r="L398" s="750">
        <v>0</v>
      </c>
      <c r="M398" s="282">
        <v>343985.7</v>
      </c>
      <c r="N398" s="750">
        <v>0</v>
      </c>
      <c r="O398" s="271">
        <f t="shared" si="93"/>
        <v>0</v>
      </c>
      <c r="P398" s="101">
        <f t="shared" si="94"/>
        <v>0</v>
      </c>
      <c r="Q398" s="101">
        <f t="shared" si="95"/>
        <v>0</v>
      </c>
      <c r="R398" s="101">
        <f t="shared" si="96"/>
        <v>343985.7</v>
      </c>
      <c r="S398" s="261">
        <f t="shared" si="97"/>
        <v>1</v>
      </c>
      <c r="T398" s="700">
        <f t="shared" si="98"/>
        <v>0</v>
      </c>
      <c r="U398" s="645" t="s">
        <v>340</v>
      </c>
    </row>
    <row r="399" spans="1:21" s="296" customFormat="1" ht="12.75" hidden="1" customHeight="1">
      <c r="A399" s="358" t="s">
        <v>262</v>
      </c>
      <c r="B399" s="138" t="s">
        <v>263</v>
      </c>
      <c r="C399" s="151">
        <v>2000</v>
      </c>
      <c r="D399" s="259" t="s">
        <v>399</v>
      </c>
      <c r="E399" s="152">
        <v>2078</v>
      </c>
      <c r="F399" s="480">
        <v>992030</v>
      </c>
      <c r="G399" s="455"/>
      <c r="H399" s="260">
        <v>251526.67</v>
      </c>
      <c r="I399" s="99">
        <f t="shared" si="91"/>
        <v>251526.67</v>
      </c>
      <c r="J399" s="756">
        <f t="shared" si="92"/>
        <v>1</v>
      </c>
      <c r="K399" s="282">
        <v>251526.67</v>
      </c>
      <c r="L399" s="750">
        <v>0</v>
      </c>
      <c r="M399" s="282">
        <v>251526.67</v>
      </c>
      <c r="N399" s="750">
        <v>0</v>
      </c>
      <c r="O399" s="271">
        <f t="shared" si="93"/>
        <v>0</v>
      </c>
      <c r="P399" s="101">
        <f t="shared" si="94"/>
        <v>0</v>
      </c>
      <c r="Q399" s="101">
        <f t="shared" si="95"/>
        <v>0</v>
      </c>
      <c r="R399" s="101">
        <f t="shared" si="96"/>
        <v>251526.67</v>
      </c>
      <c r="S399" s="261">
        <f t="shared" si="97"/>
        <v>1</v>
      </c>
      <c r="T399" s="700">
        <f t="shared" si="98"/>
        <v>0</v>
      </c>
      <c r="U399" s="645" t="s">
        <v>340</v>
      </c>
    </row>
    <row r="400" spans="1:21" s="296" customFormat="1" ht="12.75" hidden="1" customHeight="1">
      <c r="A400" s="358" t="s">
        <v>361</v>
      </c>
      <c r="B400" s="138" t="s">
        <v>1485</v>
      </c>
      <c r="C400" s="139">
        <v>2000</v>
      </c>
      <c r="D400" s="259" t="s">
        <v>400</v>
      </c>
      <c r="E400" s="152">
        <v>2078</v>
      </c>
      <c r="F400" s="480">
        <v>992031</v>
      </c>
      <c r="G400" s="455"/>
      <c r="H400" s="260">
        <v>679663</v>
      </c>
      <c r="I400" s="99">
        <f t="shared" si="91"/>
        <v>679663</v>
      </c>
      <c r="J400" s="756">
        <f t="shared" si="92"/>
        <v>1</v>
      </c>
      <c r="K400" s="282">
        <v>679663</v>
      </c>
      <c r="L400" s="750">
        <v>0</v>
      </c>
      <c r="M400" s="282">
        <v>679663</v>
      </c>
      <c r="N400" s="750">
        <v>0</v>
      </c>
      <c r="O400" s="271">
        <f t="shared" si="93"/>
        <v>0</v>
      </c>
      <c r="P400" s="101">
        <f t="shared" si="94"/>
        <v>0</v>
      </c>
      <c r="Q400" s="101">
        <f t="shared" si="95"/>
        <v>0</v>
      </c>
      <c r="R400" s="101">
        <f t="shared" si="96"/>
        <v>679663</v>
      </c>
      <c r="S400" s="261">
        <f t="shared" si="97"/>
        <v>1</v>
      </c>
      <c r="T400" s="700">
        <f t="shared" si="98"/>
        <v>0</v>
      </c>
      <c r="U400" s="645" t="s">
        <v>340</v>
      </c>
    </row>
    <row r="401" spans="1:21" s="296" customFormat="1" ht="12.75" hidden="1" customHeight="1">
      <c r="A401" s="358" t="s">
        <v>1520</v>
      </c>
      <c r="B401" s="138" t="s">
        <v>1521</v>
      </c>
      <c r="C401" s="139">
        <v>2000</v>
      </c>
      <c r="D401" s="259" t="s">
        <v>401</v>
      </c>
      <c r="E401" s="152">
        <v>2078</v>
      </c>
      <c r="F401" s="480">
        <v>992032</v>
      </c>
      <c r="G401" s="455"/>
      <c r="H401" s="260">
        <v>730994.43</v>
      </c>
      <c r="I401" s="99">
        <f t="shared" si="91"/>
        <v>730994.43</v>
      </c>
      <c r="J401" s="756">
        <f t="shared" si="92"/>
        <v>1</v>
      </c>
      <c r="K401" s="282">
        <v>730994.43</v>
      </c>
      <c r="L401" s="750">
        <v>0</v>
      </c>
      <c r="M401" s="282">
        <v>730994.43</v>
      </c>
      <c r="N401" s="750">
        <v>0</v>
      </c>
      <c r="O401" s="271">
        <f t="shared" si="93"/>
        <v>0</v>
      </c>
      <c r="P401" s="101">
        <f t="shared" si="94"/>
        <v>0</v>
      </c>
      <c r="Q401" s="101">
        <f t="shared" si="95"/>
        <v>0</v>
      </c>
      <c r="R401" s="101">
        <f t="shared" si="96"/>
        <v>730994.43</v>
      </c>
      <c r="S401" s="261">
        <f t="shared" si="97"/>
        <v>1</v>
      </c>
      <c r="T401" s="700">
        <f t="shared" si="98"/>
        <v>0</v>
      </c>
      <c r="U401" s="645" t="s">
        <v>340</v>
      </c>
    </row>
    <row r="402" spans="1:21" s="296" customFormat="1" ht="12.75" hidden="1" customHeight="1">
      <c r="A402" s="358" t="s">
        <v>1522</v>
      </c>
      <c r="B402" s="138" t="s">
        <v>1521</v>
      </c>
      <c r="C402" s="139">
        <v>2000</v>
      </c>
      <c r="D402" s="259" t="s">
        <v>402</v>
      </c>
      <c r="E402" s="152">
        <v>2078</v>
      </c>
      <c r="F402" s="480">
        <v>992033</v>
      </c>
      <c r="G402" s="455"/>
      <c r="H402" s="260">
        <v>434986.42</v>
      </c>
      <c r="I402" s="99">
        <f t="shared" si="91"/>
        <v>434986.42</v>
      </c>
      <c r="J402" s="756">
        <f t="shared" si="92"/>
        <v>1</v>
      </c>
      <c r="K402" s="282">
        <v>434986.42</v>
      </c>
      <c r="L402" s="750">
        <v>0</v>
      </c>
      <c r="M402" s="282">
        <v>434986.42</v>
      </c>
      <c r="N402" s="750">
        <v>0</v>
      </c>
      <c r="O402" s="271">
        <f t="shared" si="93"/>
        <v>0</v>
      </c>
      <c r="P402" s="101">
        <f t="shared" si="94"/>
        <v>0</v>
      </c>
      <c r="Q402" s="101">
        <f t="shared" si="95"/>
        <v>0</v>
      </c>
      <c r="R402" s="101">
        <f t="shared" si="96"/>
        <v>434986.42</v>
      </c>
      <c r="S402" s="261">
        <f t="shared" si="97"/>
        <v>1</v>
      </c>
      <c r="T402" s="700">
        <f t="shared" si="98"/>
        <v>0</v>
      </c>
      <c r="U402" s="645" t="s">
        <v>340</v>
      </c>
    </row>
    <row r="403" spans="1:21" s="296" customFormat="1" ht="12.75" hidden="1" customHeight="1">
      <c r="A403" s="358" t="s">
        <v>1599</v>
      </c>
      <c r="B403" s="138" t="s">
        <v>71</v>
      </c>
      <c r="C403" s="139">
        <v>2000</v>
      </c>
      <c r="D403" s="259" t="s">
        <v>836</v>
      </c>
      <c r="E403" s="152">
        <v>2078</v>
      </c>
      <c r="F403" s="480">
        <v>992035</v>
      </c>
      <c r="G403" s="455"/>
      <c r="H403" s="260">
        <v>22238.04</v>
      </c>
      <c r="I403" s="99">
        <f t="shared" si="91"/>
        <v>22238.04</v>
      </c>
      <c r="J403" s="756">
        <f t="shared" si="92"/>
        <v>1</v>
      </c>
      <c r="K403" s="282">
        <v>22238.04</v>
      </c>
      <c r="L403" s="750">
        <v>0</v>
      </c>
      <c r="M403" s="282">
        <v>22238.04</v>
      </c>
      <c r="N403" s="750">
        <v>0</v>
      </c>
      <c r="O403" s="271">
        <f t="shared" si="93"/>
        <v>0</v>
      </c>
      <c r="P403" s="101">
        <f t="shared" si="94"/>
        <v>0</v>
      </c>
      <c r="Q403" s="101">
        <f t="shared" si="95"/>
        <v>0</v>
      </c>
      <c r="R403" s="101">
        <f t="shared" si="96"/>
        <v>22238.04</v>
      </c>
      <c r="S403" s="261">
        <f t="shared" si="97"/>
        <v>1</v>
      </c>
      <c r="T403" s="700">
        <f t="shared" si="98"/>
        <v>0</v>
      </c>
      <c r="U403" s="645" t="s">
        <v>340</v>
      </c>
    </row>
    <row r="404" spans="1:21" s="296" customFormat="1" ht="12.75" hidden="1" customHeight="1">
      <c r="A404" s="358" t="s">
        <v>143</v>
      </c>
      <c r="B404" s="138" t="s">
        <v>1458</v>
      </c>
      <c r="C404" s="151">
        <v>2000</v>
      </c>
      <c r="D404" s="259" t="s">
        <v>494</v>
      </c>
      <c r="E404" s="152">
        <v>2078</v>
      </c>
      <c r="F404" s="480">
        <v>992110</v>
      </c>
      <c r="G404" s="455"/>
      <c r="H404" s="260">
        <v>13151.5</v>
      </c>
      <c r="I404" s="99">
        <f t="shared" si="91"/>
        <v>13151.5</v>
      </c>
      <c r="J404" s="756">
        <f t="shared" si="92"/>
        <v>1</v>
      </c>
      <c r="K404" s="282">
        <v>13151.5</v>
      </c>
      <c r="L404" s="750">
        <v>0</v>
      </c>
      <c r="M404" s="282">
        <v>13151.5</v>
      </c>
      <c r="N404" s="750">
        <v>0</v>
      </c>
      <c r="O404" s="271">
        <f t="shared" si="93"/>
        <v>0</v>
      </c>
      <c r="P404" s="101">
        <f t="shared" si="94"/>
        <v>0</v>
      </c>
      <c r="Q404" s="101">
        <f t="shared" si="95"/>
        <v>0</v>
      </c>
      <c r="R404" s="101">
        <f t="shared" si="96"/>
        <v>13151.5</v>
      </c>
      <c r="S404" s="261">
        <f t="shared" si="97"/>
        <v>1</v>
      </c>
      <c r="T404" s="700">
        <f t="shared" si="98"/>
        <v>0</v>
      </c>
      <c r="U404" s="645" t="s">
        <v>340</v>
      </c>
    </row>
    <row r="405" spans="1:21" s="296" customFormat="1" ht="12.75" hidden="1" customHeight="1">
      <c r="A405" s="358" t="s">
        <v>553</v>
      </c>
      <c r="B405" s="138" t="s">
        <v>1433</v>
      </c>
      <c r="C405" s="151">
        <v>2000</v>
      </c>
      <c r="D405" s="259" t="s">
        <v>493</v>
      </c>
      <c r="E405" s="152">
        <v>2078</v>
      </c>
      <c r="F405" s="480">
        <v>992111</v>
      </c>
      <c r="G405" s="455"/>
      <c r="H405" s="260">
        <v>4730.7</v>
      </c>
      <c r="I405" s="99">
        <f t="shared" si="91"/>
        <v>4730.7</v>
      </c>
      <c r="J405" s="756">
        <f t="shared" si="92"/>
        <v>1</v>
      </c>
      <c r="K405" s="282">
        <v>4730.7</v>
      </c>
      <c r="L405" s="750">
        <v>0</v>
      </c>
      <c r="M405" s="282">
        <v>4730.7</v>
      </c>
      <c r="N405" s="750">
        <v>0</v>
      </c>
      <c r="O405" s="271">
        <f t="shared" si="93"/>
        <v>0</v>
      </c>
      <c r="P405" s="101">
        <f t="shared" si="94"/>
        <v>0</v>
      </c>
      <c r="Q405" s="101">
        <f t="shared" si="95"/>
        <v>0</v>
      </c>
      <c r="R405" s="101">
        <f t="shared" si="96"/>
        <v>4730.7</v>
      </c>
      <c r="S405" s="261">
        <f t="shared" si="97"/>
        <v>1</v>
      </c>
      <c r="T405" s="700">
        <f t="shared" si="98"/>
        <v>0</v>
      </c>
      <c r="U405" s="645" t="s">
        <v>340</v>
      </c>
    </row>
    <row r="406" spans="1:21" s="296" customFormat="1" ht="12.75" hidden="1" customHeight="1">
      <c r="A406" s="358" t="s">
        <v>1432</v>
      </c>
      <c r="B406" s="138" t="s">
        <v>1433</v>
      </c>
      <c r="C406" s="139">
        <v>2000</v>
      </c>
      <c r="D406" s="259" t="s">
        <v>486</v>
      </c>
      <c r="E406" s="152">
        <v>2078</v>
      </c>
      <c r="F406" s="480">
        <v>992112</v>
      </c>
      <c r="G406" s="455"/>
      <c r="H406" s="260">
        <v>8922.57</v>
      </c>
      <c r="I406" s="99">
        <f t="shared" si="91"/>
        <v>8922.57</v>
      </c>
      <c r="J406" s="756">
        <f t="shared" si="92"/>
        <v>1</v>
      </c>
      <c r="K406" s="282">
        <v>8922.57</v>
      </c>
      <c r="L406" s="750">
        <v>0</v>
      </c>
      <c r="M406" s="282">
        <v>8922.57</v>
      </c>
      <c r="N406" s="750">
        <v>0</v>
      </c>
      <c r="O406" s="271">
        <f t="shared" si="93"/>
        <v>0</v>
      </c>
      <c r="P406" s="101">
        <f t="shared" si="94"/>
        <v>0</v>
      </c>
      <c r="Q406" s="101">
        <f t="shared" si="95"/>
        <v>0</v>
      </c>
      <c r="R406" s="101">
        <f t="shared" si="96"/>
        <v>8922.57</v>
      </c>
      <c r="S406" s="261">
        <f t="shared" si="97"/>
        <v>1</v>
      </c>
      <c r="T406" s="700">
        <f t="shared" si="98"/>
        <v>0</v>
      </c>
      <c r="U406" s="645" t="s">
        <v>340</v>
      </c>
    </row>
    <row r="407" spans="1:21" s="296" customFormat="1" ht="12.75" hidden="1" customHeight="1">
      <c r="A407" s="358" t="s">
        <v>1501</v>
      </c>
      <c r="B407" s="138" t="s">
        <v>1427</v>
      </c>
      <c r="C407" s="139">
        <v>2000</v>
      </c>
      <c r="D407" s="259" t="s">
        <v>323</v>
      </c>
      <c r="E407" s="152">
        <v>2078</v>
      </c>
      <c r="F407" s="480">
        <v>992113</v>
      </c>
      <c r="G407" s="455"/>
      <c r="H407" s="260">
        <v>46608.1</v>
      </c>
      <c r="I407" s="99">
        <f t="shared" si="91"/>
        <v>46608.1</v>
      </c>
      <c r="J407" s="756">
        <f t="shared" si="92"/>
        <v>1</v>
      </c>
      <c r="K407" s="282">
        <v>46608.1</v>
      </c>
      <c r="L407" s="750">
        <v>0</v>
      </c>
      <c r="M407" s="282">
        <v>46608.1</v>
      </c>
      <c r="N407" s="750">
        <v>0</v>
      </c>
      <c r="O407" s="271">
        <f t="shared" si="93"/>
        <v>0</v>
      </c>
      <c r="P407" s="101">
        <f t="shared" ref="P407:P422" si="99">N407-L407</f>
        <v>0</v>
      </c>
      <c r="Q407" s="101">
        <f t="shared" ref="Q407:Q423" si="100">R407-I407</f>
        <v>0</v>
      </c>
      <c r="R407" s="101">
        <f t="shared" ref="R407:R423" si="101">(H407-T407)</f>
        <v>46608.1</v>
      </c>
      <c r="S407" s="261">
        <f t="shared" ref="S407:S423" si="102">+R407/H407</f>
        <v>1</v>
      </c>
      <c r="T407" s="700">
        <f t="shared" si="98"/>
        <v>0</v>
      </c>
      <c r="U407" s="645" t="s">
        <v>340</v>
      </c>
    </row>
    <row r="408" spans="1:21" s="296" customFormat="1" ht="12.75" hidden="1" customHeight="1">
      <c r="A408" s="358" t="s">
        <v>160</v>
      </c>
      <c r="B408" s="138" t="s">
        <v>60</v>
      </c>
      <c r="C408" s="151">
        <v>2000</v>
      </c>
      <c r="D408" s="259" t="s">
        <v>516</v>
      </c>
      <c r="E408" s="152">
        <v>2078</v>
      </c>
      <c r="F408" s="480">
        <v>992114</v>
      </c>
      <c r="G408" s="455"/>
      <c r="H408" s="260">
        <v>53000</v>
      </c>
      <c r="I408" s="99">
        <f t="shared" si="91"/>
        <v>53000</v>
      </c>
      <c r="J408" s="756">
        <f t="shared" si="92"/>
        <v>1</v>
      </c>
      <c r="K408" s="282">
        <v>53000</v>
      </c>
      <c r="L408" s="750">
        <v>0</v>
      </c>
      <c r="M408" s="282">
        <v>53000</v>
      </c>
      <c r="N408" s="750">
        <v>0</v>
      </c>
      <c r="O408" s="271">
        <f t="shared" si="93"/>
        <v>0</v>
      </c>
      <c r="P408" s="101">
        <f t="shared" si="99"/>
        <v>0</v>
      </c>
      <c r="Q408" s="101">
        <f t="shared" si="100"/>
        <v>0</v>
      </c>
      <c r="R408" s="101">
        <f t="shared" si="101"/>
        <v>53000</v>
      </c>
      <c r="S408" s="261">
        <f t="shared" si="102"/>
        <v>1</v>
      </c>
      <c r="T408" s="700">
        <f t="shared" si="98"/>
        <v>0</v>
      </c>
      <c r="U408" s="645" t="s">
        <v>340</v>
      </c>
    </row>
    <row r="409" spans="1:21" s="296" customFormat="1" ht="12.75" hidden="1" customHeight="1">
      <c r="A409" s="358" t="s">
        <v>111</v>
      </c>
      <c r="B409" s="138" t="s">
        <v>1464</v>
      </c>
      <c r="C409" s="139">
        <v>2000</v>
      </c>
      <c r="D409" s="259" t="s">
        <v>532</v>
      </c>
      <c r="E409" s="152">
        <v>2078</v>
      </c>
      <c r="F409" s="480">
        <v>992115</v>
      </c>
      <c r="G409" s="455"/>
      <c r="H409" s="260">
        <v>168988.75</v>
      </c>
      <c r="I409" s="99">
        <f t="shared" si="91"/>
        <v>168988.75</v>
      </c>
      <c r="J409" s="756">
        <f t="shared" si="92"/>
        <v>1</v>
      </c>
      <c r="K409" s="282">
        <v>168988.75</v>
      </c>
      <c r="L409" s="750">
        <v>0</v>
      </c>
      <c r="M409" s="282">
        <v>168988.75</v>
      </c>
      <c r="N409" s="750">
        <v>0</v>
      </c>
      <c r="O409" s="271">
        <f t="shared" si="93"/>
        <v>0</v>
      </c>
      <c r="P409" s="101">
        <f t="shared" si="99"/>
        <v>0</v>
      </c>
      <c r="Q409" s="101">
        <f t="shared" si="100"/>
        <v>0</v>
      </c>
      <c r="R409" s="101">
        <f t="shared" si="101"/>
        <v>168988.75</v>
      </c>
      <c r="S409" s="261">
        <f t="shared" si="102"/>
        <v>1</v>
      </c>
      <c r="T409" s="700">
        <f t="shared" si="98"/>
        <v>0</v>
      </c>
      <c r="U409" s="645" t="s">
        <v>340</v>
      </c>
    </row>
    <row r="410" spans="1:21" s="296" customFormat="1" ht="12.75" hidden="1" customHeight="1">
      <c r="A410" s="358" t="s">
        <v>367</v>
      </c>
      <c r="B410" s="138" t="s">
        <v>1455</v>
      </c>
      <c r="C410" s="139">
        <v>2000</v>
      </c>
      <c r="D410" s="259" t="s">
        <v>559</v>
      </c>
      <c r="E410" s="152">
        <v>2078</v>
      </c>
      <c r="F410" s="480">
        <v>992116</v>
      </c>
      <c r="G410" s="455"/>
      <c r="H410" s="260">
        <v>244201.27</v>
      </c>
      <c r="I410" s="99">
        <f t="shared" si="91"/>
        <v>244201.27</v>
      </c>
      <c r="J410" s="756">
        <f t="shared" si="92"/>
        <v>1</v>
      </c>
      <c r="K410" s="282">
        <v>244201.27</v>
      </c>
      <c r="L410" s="750">
        <v>0</v>
      </c>
      <c r="M410" s="282">
        <v>244201.27</v>
      </c>
      <c r="N410" s="750">
        <v>0</v>
      </c>
      <c r="O410" s="271">
        <f t="shared" si="93"/>
        <v>0</v>
      </c>
      <c r="P410" s="101">
        <f t="shared" si="99"/>
        <v>0</v>
      </c>
      <c r="Q410" s="101">
        <f t="shared" si="100"/>
        <v>0</v>
      </c>
      <c r="R410" s="101">
        <f t="shared" si="101"/>
        <v>244201.27</v>
      </c>
      <c r="S410" s="261">
        <f t="shared" si="102"/>
        <v>1</v>
      </c>
      <c r="T410" s="700">
        <f t="shared" si="98"/>
        <v>0</v>
      </c>
      <c r="U410" s="645" t="s">
        <v>340</v>
      </c>
    </row>
    <row r="411" spans="1:21" s="296" customFormat="1" ht="12.75" hidden="1" customHeight="1">
      <c r="A411" s="358" t="s">
        <v>160</v>
      </c>
      <c r="B411" s="138" t="s">
        <v>161</v>
      </c>
      <c r="C411" s="139">
        <v>2000</v>
      </c>
      <c r="D411" s="259" t="s">
        <v>581</v>
      </c>
      <c r="E411" s="152">
        <v>2078</v>
      </c>
      <c r="F411" s="480">
        <v>992117</v>
      </c>
      <c r="G411" s="455"/>
      <c r="H411" s="260">
        <v>15000</v>
      </c>
      <c r="I411" s="99">
        <f t="shared" si="91"/>
        <v>15000</v>
      </c>
      <c r="J411" s="756">
        <f t="shared" si="92"/>
        <v>1</v>
      </c>
      <c r="K411" s="282">
        <v>15000</v>
      </c>
      <c r="L411" s="750">
        <v>0</v>
      </c>
      <c r="M411" s="282">
        <v>15000</v>
      </c>
      <c r="N411" s="750">
        <v>0</v>
      </c>
      <c r="O411" s="271">
        <f t="shared" si="93"/>
        <v>0</v>
      </c>
      <c r="P411" s="101">
        <f t="shared" si="99"/>
        <v>0</v>
      </c>
      <c r="Q411" s="101">
        <f t="shared" si="100"/>
        <v>0</v>
      </c>
      <c r="R411" s="101">
        <f t="shared" si="101"/>
        <v>15000</v>
      </c>
      <c r="S411" s="261">
        <f t="shared" si="102"/>
        <v>1</v>
      </c>
      <c r="T411" s="700">
        <f t="shared" si="98"/>
        <v>0</v>
      </c>
      <c r="U411" s="645" t="s">
        <v>340</v>
      </c>
    </row>
    <row r="412" spans="1:21" s="296" customFormat="1" ht="12.75" hidden="1" customHeight="1">
      <c r="A412" s="358" t="s">
        <v>160</v>
      </c>
      <c r="B412" s="138" t="s">
        <v>271</v>
      </c>
      <c r="C412" s="139">
        <v>2000</v>
      </c>
      <c r="D412" s="259" t="s">
        <v>582</v>
      </c>
      <c r="E412" s="152">
        <v>2078</v>
      </c>
      <c r="F412" s="480">
        <v>992118</v>
      </c>
      <c r="G412" s="455"/>
      <c r="H412" s="260">
        <v>49000</v>
      </c>
      <c r="I412" s="99">
        <f t="shared" si="91"/>
        <v>49000</v>
      </c>
      <c r="J412" s="756">
        <f t="shared" si="92"/>
        <v>1</v>
      </c>
      <c r="K412" s="282">
        <v>49000</v>
      </c>
      <c r="L412" s="750">
        <v>0</v>
      </c>
      <c r="M412" s="282">
        <v>49000</v>
      </c>
      <c r="N412" s="750">
        <v>0</v>
      </c>
      <c r="O412" s="271">
        <f t="shared" si="93"/>
        <v>0</v>
      </c>
      <c r="P412" s="101">
        <f t="shared" si="99"/>
        <v>0</v>
      </c>
      <c r="Q412" s="101">
        <f t="shared" si="100"/>
        <v>0</v>
      </c>
      <c r="R412" s="101">
        <f t="shared" si="101"/>
        <v>49000</v>
      </c>
      <c r="S412" s="261">
        <f t="shared" si="102"/>
        <v>1</v>
      </c>
      <c r="T412" s="700">
        <f t="shared" si="98"/>
        <v>0</v>
      </c>
      <c r="U412" s="645" t="s">
        <v>340</v>
      </c>
    </row>
    <row r="413" spans="1:21" s="296" customFormat="1" ht="12.75" hidden="1" customHeight="1">
      <c r="A413" s="358" t="s">
        <v>1449</v>
      </c>
      <c r="B413" s="138" t="s">
        <v>575</v>
      </c>
      <c r="C413" s="139">
        <v>2000</v>
      </c>
      <c r="D413" s="259" t="s">
        <v>577</v>
      </c>
      <c r="E413" s="152">
        <v>2078</v>
      </c>
      <c r="F413" s="480">
        <v>992119</v>
      </c>
      <c r="G413" s="455"/>
      <c r="H413" s="260">
        <v>10000</v>
      </c>
      <c r="I413" s="99">
        <f t="shared" si="91"/>
        <v>10000</v>
      </c>
      <c r="J413" s="756">
        <f t="shared" si="92"/>
        <v>1</v>
      </c>
      <c r="K413" s="282">
        <v>10000</v>
      </c>
      <c r="L413" s="750">
        <v>0</v>
      </c>
      <c r="M413" s="282">
        <v>10000</v>
      </c>
      <c r="N413" s="750">
        <v>0</v>
      </c>
      <c r="O413" s="271">
        <f t="shared" si="93"/>
        <v>0</v>
      </c>
      <c r="P413" s="101">
        <f t="shared" si="99"/>
        <v>0</v>
      </c>
      <c r="Q413" s="101">
        <f t="shared" si="100"/>
        <v>0</v>
      </c>
      <c r="R413" s="101">
        <f t="shared" si="101"/>
        <v>10000</v>
      </c>
      <c r="S413" s="261">
        <f t="shared" si="102"/>
        <v>1</v>
      </c>
      <c r="T413" s="700">
        <f t="shared" si="98"/>
        <v>0</v>
      </c>
      <c r="U413" s="645" t="s">
        <v>340</v>
      </c>
    </row>
    <row r="414" spans="1:21" s="296" customFormat="1" ht="12.75" hidden="1" customHeight="1">
      <c r="A414" s="358" t="s">
        <v>579</v>
      </c>
      <c r="B414" s="138" t="s">
        <v>1398</v>
      </c>
      <c r="C414" s="139">
        <v>2000</v>
      </c>
      <c r="D414" s="259" t="s">
        <v>580</v>
      </c>
      <c r="E414" s="152">
        <v>2078</v>
      </c>
      <c r="F414" s="480">
        <v>992120</v>
      </c>
      <c r="G414" s="455"/>
      <c r="H414" s="260">
        <v>18662.759999999998</v>
      </c>
      <c r="I414" s="99">
        <f t="shared" si="91"/>
        <v>18662.759999999998</v>
      </c>
      <c r="J414" s="756">
        <f t="shared" si="92"/>
        <v>1</v>
      </c>
      <c r="K414" s="282">
        <v>18662.759999999998</v>
      </c>
      <c r="L414" s="750">
        <v>0</v>
      </c>
      <c r="M414" s="282">
        <v>18662.759999999998</v>
      </c>
      <c r="N414" s="750">
        <v>0</v>
      </c>
      <c r="O414" s="271">
        <f t="shared" si="93"/>
        <v>0</v>
      </c>
      <c r="P414" s="101">
        <f t="shared" si="99"/>
        <v>0</v>
      </c>
      <c r="Q414" s="101">
        <f t="shared" si="100"/>
        <v>0</v>
      </c>
      <c r="R414" s="101">
        <f t="shared" si="101"/>
        <v>18662.759999999998</v>
      </c>
      <c r="S414" s="261">
        <f t="shared" si="102"/>
        <v>1</v>
      </c>
      <c r="T414" s="700">
        <f t="shared" si="98"/>
        <v>0</v>
      </c>
      <c r="U414" s="645" t="s">
        <v>340</v>
      </c>
    </row>
    <row r="415" spans="1:21" s="296" customFormat="1" ht="12.75" hidden="1" customHeight="1">
      <c r="A415" s="358" t="s">
        <v>507</v>
      </c>
      <c r="B415" s="138" t="s">
        <v>1485</v>
      </c>
      <c r="C415" s="139">
        <v>2000</v>
      </c>
      <c r="D415" s="259" t="s">
        <v>583</v>
      </c>
      <c r="E415" s="152">
        <v>2078</v>
      </c>
      <c r="F415" s="480">
        <v>992121</v>
      </c>
      <c r="G415" s="455"/>
      <c r="H415" s="260">
        <v>3000</v>
      </c>
      <c r="I415" s="99">
        <f t="shared" si="91"/>
        <v>3000</v>
      </c>
      <c r="J415" s="756">
        <f t="shared" si="92"/>
        <v>1</v>
      </c>
      <c r="K415" s="282">
        <v>3000</v>
      </c>
      <c r="L415" s="750">
        <v>0</v>
      </c>
      <c r="M415" s="282">
        <v>3000</v>
      </c>
      <c r="N415" s="750">
        <v>0</v>
      </c>
      <c r="O415" s="271">
        <f t="shared" si="93"/>
        <v>0</v>
      </c>
      <c r="P415" s="101">
        <f t="shared" si="99"/>
        <v>0</v>
      </c>
      <c r="Q415" s="101">
        <f t="shared" si="100"/>
        <v>0</v>
      </c>
      <c r="R415" s="101">
        <f t="shared" si="101"/>
        <v>3000</v>
      </c>
      <c r="S415" s="261">
        <f t="shared" si="102"/>
        <v>1</v>
      </c>
      <c r="T415" s="700">
        <f t="shared" si="98"/>
        <v>0</v>
      </c>
      <c r="U415" s="645" t="s">
        <v>340</v>
      </c>
    </row>
    <row r="416" spans="1:21" s="296" customFormat="1" ht="12.75" hidden="1" customHeight="1">
      <c r="A416" s="358" t="s">
        <v>1560</v>
      </c>
      <c r="B416" s="138" t="s">
        <v>1416</v>
      </c>
      <c r="C416" s="139">
        <v>2000</v>
      </c>
      <c r="D416" s="259" t="s">
        <v>578</v>
      </c>
      <c r="E416" s="152">
        <v>2078</v>
      </c>
      <c r="F416" s="480">
        <v>992122</v>
      </c>
      <c r="G416" s="455"/>
      <c r="H416" s="260">
        <v>3000</v>
      </c>
      <c r="I416" s="99">
        <f t="shared" si="91"/>
        <v>3000</v>
      </c>
      <c r="J416" s="756">
        <f t="shared" si="92"/>
        <v>1</v>
      </c>
      <c r="K416" s="282">
        <v>3000</v>
      </c>
      <c r="L416" s="750">
        <v>0</v>
      </c>
      <c r="M416" s="282">
        <v>3000</v>
      </c>
      <c r="N416" s="750">
        <v>0</v>
      </c>
      <c r="O416" s="271">
        <f t="shared" si="93"/>
        <v>0</v>
      </c>
      <c r="P416" s="101">
        <f t="shared" si="99"/>
        <v>0</v>
      </c>
      <c r="Q416" s="101">
        <f t="shared" si="100"/>
        <v>0</v>
      </c>
      <c r="R416" s="101">
        <f t="shared" si="101"/>
        <v>3000</v>
      </c>
      <c r="S416" s="261">
        <f t="shared" si="102"/>
        <v>1</v>
      </c>
      <c r="T416" s="700">
        <f t="shared" si="98"/>
        <v>0</v>
      </c>
      <c r="U416" s="645" t="s">
        <v>340</v>
      </c>
    </row>
    <row r="417" spans="1:22" s="296" customFormat="1" ht="12.75" hidden="1" customHeight="1">
      <c r="A417" s="358" t="s">
        <v>553</v>
      </c>
      <c r="B417" s="138" t="s">
        <v>1433</v>
      </c>
      <c r="C417" s="151">
        <v>2000</v>
      </c>
      <c r="D417" s="259" t="s">
        <v>584</v>
      </c>
      <c r="E417" s="152">
        <v>2078</v>
      </c>
      <c r="F417" s="480">
        <v>992123</v>
      </c>
      <c r="G417" s="455"/>
      <c r="H417" s="260">
        <v>90428.5</v>
      </c>
      <c r="I417" s="99">
        <f t="shared" si="91"/>
        <v>90428.5</v>
      </c>
      <c r="J417" s="756">
        <f t="shared" si="92"/>
        <v>1</v>
      </c>
      <c r="K417" s="282">
        <v>90428.5</v>
      </c>
      <c r="L417" s="750">
        <v>0</v>
      </c>
      <c r="M417" s="282">
        <v>90428.5</v>
      </c>
      <c r="N417" s="750">
        <v>0</v>
      </c>
      <c r="O417" s="271">
        <f t="shared" si="93"/>
        <v>0</v>
      </c>
      <c r="P417" s="101">
        <f t="shared" si="99"/>
        <v>0</v>
      </c>
      <c r="Q417" s="101">
        <f t="shared" si="100"/>
        <v>0</v>
      </c>
      <c r="R417" s="101">
        <f t="shared" si="101"/>
        <v>90428.5</v>
      </c>
      <c r="S417" s="261">
        <f t="shared" si="102"/>
        <v>1</v>
      </c>
      <c r="T417" s="700">
        <f t="shared" si="98"/>
        <v>0</v>
      </c>
      <c r="U417" s="645" t="s">
        <v>340</v>
      </c>
    </row>
    <row r="418" spans="1:22" s="296" customFormat="1" ht="12.75" hidden="1" customHeight="1">
      <c r="A418" s="358" t="s">
        <v>1437</v>
      </c>
      <c r="B418" s="138" t="s">
        <v>300</v>
      </c>
      <c r="C418" s="151">
        <v>2000</v>
      </c>
      <c r="D418" s="259" t="s">
        <v>563</v>
      </c>
      <c r="E418" s="152">
        <v>2078</v>
      </c>
      <c r="F418" s="480">
        <v>992124</v>
      </c>
      <c r="G418" s="455"/>
      <c r="H418" s="260">
        <v>8655.4699999999993</v>
      </c>
      <c r="I418" s="99">
        <f t="shared" si="91"/>
        <v>8655.4699999999993</v>
      </c>
      <c r="J418" s="756">
        <f t="shared" si="92"/>
        <v>1</v>
      </c>
      <c r="K418" s="282">
        <v>8655.4699999999993</v>
      </c>
      <c r="L418" s="750">
        <v>0</v>
      </c>
      <c r="M418" s="282">
        <v>8655.4699999999993</v>
      </c>
      <c r="N418" s="750">
        <v>0</v>
      </c>
      <c r="O418" s="271">
        <f t="shared" si="93"/>
        <v>0</v>
      </c>
      <c r="P418" s="101">
        <f t="shared" si="99"/>
        <v>0</v>
      </c>
      <c r="Q418" s="101">
        <f t="shared" si="100"/>
        <v>0</v>
      </c>
      <c r="R418" s="101">
        <f t="shared" si="101"/>
        <v>8655.4699999999993</v>
      </c>
      <c r="S418" s="261">
        <f t="shared" si="102"/>
        <v>1</v>
      </c>
      <c r="T418" s="700">
        <f t="shared" si="98"/>
        <v>0</v>
      </c>
      <c r="U418" s="645" t="s">
        <v>340</v>
      </c>
    </row>
    <row r="419" spans="1:22" s="296" customFormat="1" ht="12.75" hidden="1" customHeight="1">
      <c r="A419" s="360" t="s">
        <v>1401</v>
      </c>
      <c r="B419" s="61" t="s">
        <v>1402</v>
      </c>
      <c r="C419" s="151">
        <v>2000</v>
      </c>
      <c r="D419" s="380" t="s">
        <v>599</v>
      </c>
      <c r="E419" s="152">
        <v>2078</v>
      </c>
      <c r="F419" s="480">
        <v>992125</v>
      </c>
      <c r="G419" s="455"/>
      <c r="H419" s="260">
        <v>216.6</v>
      </c>
      <c r="I419" s="99">
        <f t="shared" si="91"/>
        <v>216.6</v>
      </c>
      <c r="J419" s="756">
        <f t="shared" si="92"/>
        <v>1</v>
      </c>
      <c r="K419" s="282">
        <v>216.6</v>
      </c>
      <c r="L419" s="750">
        <v>0</v>
      </c>
      <c r="M419" s="282">
        <v>216.6</v>
      </c>
      <c r="N419" s="750">
        <v>0</v>
      </c>
      <c r="O419" s="271">
        <f t="shared" si="93"/>
        <v>0</v>
      </c>
      <c r="P419" s="101">
        <f t="shared" si="99"/>
        <v>0</v>
      </c>
      <c r="Q419" s="101">
        <f t="shared" si="100"/>
        <v>0</v>
      </c>
      <c r="R419" s="101">
        <f t="shared" si="101"/>
        <v>216.6</v>
      </c>
      <c r="S419" s="261">
        <f t="shared" si="102"/>
        <v>1</v>
      </c>
      <c r="T419" s="700">
        <f t="shared" si="98"/>
        <v>0</v>
      </c>
      <c r="U419" s="645" t="s">
        <v>340</v>
      </c>
    </row>
    <row r="420" spans="1:22" s="296" customFormat="1" ht="12.75" hidden="1" customHeight="1">
      <c r="A420" s="360" t="s">
        <v>1460</v>
      </c>
      <c r="B420" s="61" t="s">
        <v>1461</v>
      </c>
      <c r="C420" s="139">
        <v>2000</v>
      </c>
      <c r="D420" s="380" t="s">
        <v>785</v>
      </c>
      <c r="E420" s="152">
        <v>2078</v>
      </c>
      <c r="F420" s="480">
        <v>992126</v>
      </c>
      <c r="G420" s="455"/>
      <c r="H420" s="260">
        <v>8000</v>
      </c>
      <c r="I420" s="99">
        <f t="shared" si="91"/>
        <v>8000</v>
      </c>
      <c r="J420" s="756">
        <f t="shared" si="92"/>
        <v>1</v>
      </c>
      <c r="K420" s="282">
        <v>8000</v>
      </c>
      <c r="L420" s="750">
        <v>0</v>
      </c>
      <c r="M420" s="282">
        <v>8000</v>
      </c>
      <c r="N420" s="750">
        <v>0</v>
      </c>
      <c r="O420" s="271">
        <f t="shared" si="93"/>
        <v>0</v>
      </c>
      <c r="P420" s="101">
        <f t="shared" si="99"/>
        <v>0</v>
      </c>
      <c r="Q420" s="101">
        <f t="shared" si="100"/>
        <v>0</v>
      </c>
      <c r="R420" s="101">
        <f t="shared" si="101"/>
        <v>8000</v>
      </c>
      <c r="S420" s="261">
        <f t="shared" si="102"/>
        <v>1</v>
      </c>
      <c r="T420" s="700">
        <f t="shared" si="98"/>
        <v>0</v>
      </c>
      <c r="U420" s="645" t="s">
        <v>340</v>
      </c>
    </row>
    <row r="421" spans="1:22" s="296" customFormat="1" ht="12.75" hidden="1" customHeight="1">
      <c r="A421" s="360" t="s">
        <v>1556</v>
      </c>
      <c r="B421" s="61" t="s">
        <v>548</v>
      </c>
      <c r="C421" s="139">
        <v>2000</v>
      </c>
      <c r="D421" s="380" t="s">
        <v>500</v>
      </c>
      <c r="E421" s="152">
        <v>2078</v>
      </c>
      <c r="F421" s="480">
        <v>992127</v>
      </c>
      <c r="G421" s="455"/>
      <c r="H421" s="260">
        <v>9500</v>
      </c>
      <c r="I421" s="99">
        <f t="shared" si="91"/>
        <v>9500</v>
      </c>
      <c r="J421" s="756">
        <f t="shared" si="92"/>
        <v>1</v>
      </c>
      <c r="K421" s="282">
        <v>9500</v>
      </c>
      <c r="L421" s="750">
        <v>0</v>
      </c>
      <c r="M421" s="282">
        <v>9500</v>
      </c>
      <c r="N421" s="750">
        <v>0</v>
      </c>
      <c r="O421" s="271">
        <f t="shared" si="93"/>
        <v>0</v>
      </c>
      <c r="P421" s="101">
        <f t="shared" si="99"/>
        <v>0</v>
      </c>
      <c r="Q421" s="101">
        <f t="shared" si="100"/>
        <v>0</v>
      </c>
      <c r="R421" s="101">
        <f t="shared" si="101"/>
        <v>9500</v>
      </c>
      <c r="S421" s="261">
        <f t="shared" si="102"/>
        <v>1</v>
      </c>
      <c r="T421" s="700">
        <f t="shared" si="98"/>
        <v>0</v>
      </c>
      <c r="U421" s="645" t="s">
        <v>340</v>
      </c>
    </row>
    <row r="422" spans="1:22" s="296" customFormat="1" ht="12.75" hidden="1" customHeight="1">
      <c r="A422" s="358" t="s">
        <v>895</v>
      </c>
      <c r="B422" s="138" t="s">
        <v>791</v>
      </c>
      <c r="C422" s="151">
        <v>2000</v>
      </c>
      <c r="D422" s="259" t="s">
        <v>896</v>
      </c>
      <c r="E422" s="152">
        <v>2078</v>
      </c>
      <c r="F422" s="480">
        <v>992128</v>
      </c>
      <c r="G422" s="455"/>
      <c r="H422" s="260">
        <v>19000</v>
      </c>
      <c r="I422" s="99">
        <f t="shared" si="91"/>
        <v>19000</v>
      </c>
      <c r="J422" s="756">
        <f t="shared" si="92"/>
        <v>1</v>
      </c>
      <c r="K422" s="282">
        <v>19000</v>
      </c>
      <c r="L422" s="750">
        <v>0</v>
      </c>
      <c r="M422" s="282">
        <v>19000</v>
      </c>
      <c r="N422" s="750">
        <v>0</v>
      </c>
      <c r="O422" s="271">
        <f t="shared" si="93"/>
        <v>0</v>
      </c>
      <c r="P422" s="101">
        <f t="shared" si="99"/>
        <v>0</v>
      </c>
      <c r="Q422" s="101">
        <f t="shared" si="100"/>
        <v>0</v>
      </c>
      <c r="R422" s="101">
        <f t="shared" si="101"/>
        <v>19000</v>
      </c>
      <c r="S422" s="261">
        <f t="shared" si="102"/>
        <v>1</v>
      </c>
      <c r="T422" s="700">
        <f t="shared" si="98"/>
        <v>0</v>
      </c>
      <c r="U422" s="645" t="s">
        <v>340</v>
      </c>
    </row>
    <row r="423" spans="1:22" s="296" customFormat="1" ht="12.75" customHeight="1" thickBot="1">
      <c r="A423" s="360" t="s">
        <v>1569</v>
      </c>
      <c r="B423" s="267"/>
      <c r="C423" s="374">
        <v>2000</v>
      </c>
      <c r="D423" s="379"/>
      <c r="E423" s="390"/>
      <c r="F423" s="491"/>
      <c r="G423" s="458"/>
      <c r="H423" s="260">
        <f>SUM(H375:H422)</f>
        <v>12372386.169999998</v>
      </c>
      <c r="I423" s="99">
        <f t="shared" si="91"/>
        <v>12372386.169999998</v>
      </c>
      <c r="J423" s="757">
        <f>+I423/H423</f>
        <v>1</v>
      </c>
      <c r="K423" s="918">
        <f>H423</f>
        <v>12372386.169999998</v>
      </c>
      <c r="L423" s="924">
        <f>SUM(L375:L422)</f>
        <v>0</v>
      </c>
      <c r="M423" s="918">
        <f>H423</f>
        <v>12372386.169999998</v>
      </c>
      <c r="N423" s="751">
        <f>SUM(N375:N422)</f>
        <v>0</v>
      </c>
      <c r="O423" s="271">
        <f t="shared" si="93"/>
        <v>0</v>
      </c>
      <c r="P423" s="281">
        <f>M423-K423</f>
        <v>0</v>
      </c>
      <c r="Q423" s="271">
        <f t="shared" si="100"/>
        <v>0</v>
      </c>
      <c r="R423" s="104">
        <f t="shared" si="101"/>
        <v>12372386.169999998</v>
      </c>
      <c r="S423" s="401">
        <f t="shared" si="102"/>
        <v>1</v>
      </c>
      <c r="T423" s="700">
        <f t="shared" si="98"/>
        <v>0</v>
      </c>
      <c r="U423" s="645"/>
    </row>
    <row r="424" spans="1:22" s="562" customFormat="1" ht="12.75" customHeight="1" thickTop="1" thickBot="1">
      <c r="A424" s="663"/>
      <c r="B424" s="468"/>
      <c r="C424" s="469"/>
      <c r="D424" s="88" t="s">
        <v>952</v>
      </c>
      <c r="E424" s="87"/>
      <c r="F424" s="492"/>
      <c r="G424" s="472"/>
      <c r="H424" s="115">
        <f>SUM(H375:H422)</f>
        <v>12372386.169999998</v>
      </c>
      <c r="I424" s="96">
        <f>SUM(I375:I422)</f>
        <v>12372386.169999998</v>
      </c>
      <c r="J424" s="106">
        <f>I424/H424</f>
        <v>1</v>
      </c>
      <c r="K424" s="97">
        <f>SUM(K375:K422)</f>
        <v>12372386.169999998</v>
      </c>
      <c r="L424" s="98">
        <f>SUM(L375:L422)</f>
        <v>0</v>
      </c>
      <c r="M424" s="97">
        <f t="shared" ref="M424:R424" si="103">SUM(M375:M422)</f>
        <v>12372386.169999998</v>
      </c>
      <c r="N424" s="98">
        <f t="shared" si="103"/>
        <v>0</v>
      </c>
      <c r="O424" s="473">
        <f t="shared" si="103"/>
        <v>0</v>
      </c>
      <c r="P424" s="471">
        <f t="shared" si="103"/>
        <v>0</v>
      </c>
      <c r="Q424" s="471">
        <f t="shared" si="103"/>
        <v>0</v>
      </c>
      <c r="R424" s="471">
        <f t="shared" si="103"/>
        <v>12372386.169999998</v>
      </c>
      <c r="S424" s="467">
        <f>R424/H424</f>
        <v>1</v>
      </c>
      <c r="T424" s="704">
        <f>SUM(T375:T422)</f>
        <v>0</v>
      </c>
      <c r="U424" s="650"/>
    </row>
    <row r="425" spans="1:22" s="71" customFormat="1" ht="12.75" customHeight="1" thickTop="1">
      <c r="A425" s="642"/>
      <c r="B425" s="70"/>
      <c r="C425" s="142"/>
      <c r="D425" s="70"/>
      <c r="E425" s="142"/>
      <c r="F425" s="444"/>
      <c r="G425" s="444"/>
      <c r="H425" s="582"/>
      <c r="I425" s="143"/>
      <c r="J425" s="144"/>
      <c r="K425" s="141"/>
      <c r="L425" s="141"/>
      <c r="M425" s="141"/>
      <c r="N425" s="141"/>
      <c r="O425" s="119"/>
      <c r="P425" s="119"/>
      <c r="Q425" s="119"/>
      <c r="R425" s="143"/>
      <c r="S425" s="144"/>
      <c r="T425" s="703"/>
      <c r="U425" s="647"/>
    </row>
    <row r="426" spans="1:22" s="296" customFormat="1" ht="12.75" customHeight="1">
      <c r="A426" s="655" t="s">
        <v>403</v>
      </c>
      <c r="B426" s="71"/>
      <c r="C426" s="72"/>
      <c r="D426" s="71"/>
      <c r="E426" s="72"/>
      <c r="F426" s="497"/>
      <c r="G426" s="497"/>
      <c r="H426" s="341"/>
      <c r="I426" s="73"/>
      <c r="J426" s="67"/>
      <c r="K426" s="140"/>
      <c r="L426" s="140"/>
      <c r="M426" s="140"/>
      <c r="N426" s="140"/>
      <c r="O426" s="68"/>
      <c r="P426" s="68"/>
      <c r="Q426" s="68"/>
      <c r="R426" s="73"/>
      <c r="S426" s="67"/>
      <c r="T426" s="709"/>
      <c r="U426" s="645"/>
    </row>
    <row r="427" spans="1:22" s="296" customFormat="1" ht="12.75" hidden="1" customHeight="1">
      <c r="A427" s="358" t="s">
        <v>540</v>
      </c>
      <c r="B427" s="138" t="s">
        <v>1473</v>
      </c>
      <c r="C427" s="151">
        <v>2000</v>
      </c>
      <c r="D427" s="259" t="s">
        <v>598</v>
      </c>
      <c r="E427" s="152">
        <v>2020</v>
      </c>
      <c r="F427" s="480">
        <v>839350</v>
      </c>
      <c r="G427" s="460" t="s">
        <v>1399</v>
      </c>
      <c r="H427" s="260">
        <v>25000</v>
      </c>
      <c r="I427" s="99">
        <f t="shared" ref="I427:I456" si="104">K427+L427</f>
        <v>25000</v>
      </c>
      <c r="J427" s="756">
        <f t="shared" ref="J427:J456" si="105">I427/H427</f>
        <v>1</v>
      </c>
      <c r="K427" s="282">
        <v>25000</v>
      </c>
      <c r="L427" s="750">
        <v>0</v>
      </c>
      <c r="M427" s="282">
        <v>25000</v>
      </c>
      <c r="N427" s="750">
        <v>0</v>
      </c>
      <c r="O427" s="271">
        <f t="shared" ref="O427:O456" si="106">N427-L427</f>
        <v>0</v>
      </c>
      <c r="P427" s="271">
        <f t="shared" ref="P427:P490" si="107">M427-K427</f>
        <v>0</v>
      </c>
      <c r="Q427" s="271">
        <f t="shared" ref="Q427:Q456" si="108">R427-I427</f>
        <v>0</v>
      </c>
      <c r="R427" s="101">
        <f t="shared" ref="R427:R456" si="109">(H427-T427)</f>
        <v>25000</v>
      </c>
      <c r="S427" s="261">
        <f t="shared" ref="S427:S456" si="110">+R427/H427</f>
        <v>1</v>
      </c>
      <c r="T427" s="700">
        <f t="shared" ref="T427:T456" si="111">H427-M427-N427</f>
        <v>0</v>
      </c>
      <c r="U427" s="645" t="s">
        <v>340</v>
      </c>
      <c r="V427" s="593"/>
    </row>
    <row r="428" spans="1:22" s="296" customFormat="1" ht="12.75" hidden="1" customHeight="1">
      <c r="A428" s="358" t="s">
        <v>1581</v>
      </c>
      <c r="B428" s="138" t="s">
        <v>1489</v>
      </c>
      <c r="C428" s="139">
        <v>2000</v>
      </c>
      <c r="D428" s="259" t="s">
        <v>597</v>
      </c>
      <c r="E428" s="152">
        <v>2021</v>
      </c>
      <c r="F428" s="480">
        <v>710013</v>
      </c>
      <c r="G428" s="460" t="s">
        <v>1399</v>
      </c>
      <c r="H428" s="260">
        <v>20000</v>
      </c>
      <c r="I428" s="99">
        <f t="shared" si="104"/>
        <v>20000</v>
      </c>
      <c r="J428" s="756">
        <f t="shared" si="105"/>
        <v>1</v>
      </c>
      <c r="K428" s="282">
        <v>20000</v>
      </c>
      <c r="L428" s="750">
        <v>0</v>
      </c>
      <c r="M428" s="282">
        <v>20000</v>
      </c>
      <c r="N428" s="750">
        <v>0</v>
      </c>
      <c r="O428" s="271">
        <f t="shared" si="106"/>
        <v>0</v>
      </c>
      <c r="P428" s="271">
        <f t="shared" si="107"/>
        <v>0</v>
      </c>
      <c r="Q428" s="271">
        <f t="shared" si="108"/>
        <v>0</v>
      </c>
      <c r="R428" s="101">
        <f t="shared" si="109"/>
        <v>20000</v>
      </c>
      <c r="S428" s="261">
        <f t="shared" si="110"/>
        <v>1</v>
      </c>
      <c r="T428" s="700">
        <f t="shared" si="111"/>
        <v>0</v>
      </c>
      <c r="U428" s="645" t="s">
        <v>340</v>
      </c>
      <c r="V428" s="593"/>
    </row>
    <row r="429" spans="1:22" s="296" customFormat="1" ht="12.75" hidden="1" customHeight="1">
      <c r="A429" s="358" t="s">
        <v>143</v>
      </c>
      <c r="B429" s="138" t="s">
        <v>1458</v>
      </c>
      <c r="C429" s="151">
        <v>2000</v>
      </c>
      <c r="D429" s="259" t="s">
        <v>596</v>
      </c>
      <c r="E429" s="152">
        <v>2022</v>
      </c>
      <c r="F429" s="480">
        <v>992022</v>
      </c>
      <c r="G429" s="460" t="s">
        <v>1399</v>
      </c>
      <c r="H429" s="260">
        <v>76940</v>
      </c>
      <c r="I429" s="99">
        <f t="shared" si="104"/>
        <v>76940</v>
      </c>
      <c r="J429" s="756">
        <f t="shared" si="105"/>
        <v>1</v>
      </c>
      <c r="K429" s="282">
        <v>76940</v>
      </c>
      <c r="L429" s="750">
        <v>0</v>
      </c>
      <c r="M429" s="282">
        <v>76940</v>
      </c>
      <c r="N429" s="750">
        <v>0</v>
      </c>
      <c r="O429" s="271">
        <f t="shared" si="106"/>
        <v>0</v>
      </c>
      <c r="P429" s="271">
        <f t="shared" si="107"/>
        <v>0</v>
      </c>
      <c r="Q429" s="271">
        <f t="shared" si="108"/>
        <v>0</v>
      </c>
      <c r="R429" s="101">
        <f t="shared" si="109"/>
        <v>76940</v>
      </c>
      <c r="S429" s="261">
        <f t="shared" si="110"/>
        <v>1</v>
      </c>
      <c r="T429" s="700">
        <f t="shared" si="111"/>
        <v>0</v>
      </c>
      <c r="U429" s="645" t="s">
        <v>340</v>
      </c>
      <c r="V429" s="593" t="s">
        <v>831</v>
      </c>
    </row>
    <row r="430" spans="1:22" s="296" customFormat="1" ht="12.75" hidden="1" customHeight="1">
      <c r="A430" s="358" t="s">
        <v>553</v>
      </c>
      <c r="B430" s="138" t="s">
        <v>1433</v>
      </c>
      <c r="C430" s="151">
        <v>2000</v>
      </c>
      <c r="D430" s="259" t="s">
        <v>571</v>
      </c>
      <c r="E430" s="152">
        <v>2024</v>
      </c>
      <c r="F430" s="480">
        <v>992024</v>
      </c>
      <c r="G430" s="460" t="s">
        <v>1399</v>
      </c>
      <c r="H430" s="260">
        <v>134289.57999999999</v>
      </c>
      <c r="I430" s="99">
        <f t="shared" si="104"/>
        <v>134289.57999999999</v>
      </c>
      <c r="J430" s="756">
        <f t="shared" si="105"/>
        <v>1</v>
      </c>
      <c r="K430" s="282">
        <v>134289.57999999999</v>
      </c>
      <c r="L430" s="750">
        <v>0</v>
      </c>
      <c r="M430" s="282">
        <v>134289.57999999999</v>
      </c>
      <c r="N430" s="750">
        <v>0</v>
      </c>
      <c r="O430" s="271">
        <f t="shared" si="106"/>
        <v>0</v>
      </c>
      <c r="P430" s="271">
        <f t="shared" si="107"/>
        <v>0</v>
      </c>
      <c r="Q430" s="271">
        <f t="shared" si="108"/>
        <v>0</v>
      </c>
      <c r="R430" s="101">
        <f t="shared" si="109"/>
        <v>134289.57999999999</v>
      </c>
      <c r="S430" s="261">
        <f t="shared" si="110"/>
        <v>1</v>
      </c>
      <c r="T430" s="700">
        <f t="shared" si="111"/>
        <v>0</v>
      </c>
      <c r="U430" s="645" t="s">
        <v>340</v>
      </c>
      <c r="V430" s="593"/>
    </row>
    <row r="431" spans="1:22" s="296" customFormat="1" ht="12.75" hidden="1" customHeight="1">
      <c r="A431" s="358" t="s">
        <v>1545</v>
      </c>
      <c r="B431" s="138" t="s">
        <v>1546</v>
      </c>
      <c r="C431" s="139">
        <v>2000</v>
      </c>
      <c r="D431" s="259" t="s">
        <v>404</v>
      </c>
      <c r="E431" s="152">
        <v>2049</v>
      </c>
      <c r="F431" s="480">
        <v>171021</v>
      </c>
      <c r="G431" s="460" t="s">
        <v>1399</v>
      </c>
      <c r="H431" s="260">
        <v>149441.49</v>
      </c>
      <c r="I431" s="99">
        <f t="shared" si="104"/>
        <v>149441.49</v>
      </c>
      <c r="J431" s="756">
        <f t="shared" si="105"/>
        <v>1</v>
      </c>
      <c r="K431" s="282">
        <v>149441.49</v>
      </c>
      <c r="L431" s="750">
        <v>0</v>
      </c>
      <c r="M431" s="282">
        <v>149441.49</v>
      </c>
      <c r="N431" s="750">
        <v>0</v>
      </c>
      <c r="O431" s="271">
        <f t="shared" si="106"/>
        <v>0</v>
      </c>
      <c r="P431" s="271">
        <f t="shared" si="107"/>
        <v>0</v>
      </c>
      <c r="Q431" s="271">
        <f t="shared" si="108"/>
        <v>0</v>
      </c>
      <c r="R431" s="101">
        <f t="shared" si="109"/>
        <v>149441.49</v>
      </c>
      <c r="S431" s="261">
        <f t="shared" si="110"/>
        <v>1</v>
      </c>
      <c r="T431" s="700">
        <f t="shared" si="111"/>
        <v>0</v>
      </c>
      <c r="U431" s="645" t="s">
        <v>340</v>
      </c>
      <c r="V431" s="593" t="s">
        <v>831</v>
      </c>
    </row>
    <row r="432" spans="1:22" s="296" customFormat="1" ht="12.75" hidden="1" customHeight="1">
      <c r="A432" s="358" t="s">
        <v>1545</v>
      </c>
      <c r="B432" s="138" t="s">
        <v>1546</v>
      </c>
      <c r="C432" s="151">
        <v>2000</v>
      </c>
      <c r="D432" s="259" t="s">
        <v>405</v>
      </c>
      <c r="E432" s="152">
        <v>2050</v>
      </c>
      <c r="F432" s="480">
        <v>171022</v>
      </c>
      <c r="G432" s="460" t="s">
        <v>1399</v>
      </c>
      <c r="H432" s="260">
        <v>249000</v>
      </c>
      <c r="I432" s="99">
        <f t="shared" si="104"/>
        <v>249000</v>
      </c>
      <c r="J432" s="756">
        <f t="shared" si="105"/>
        <v>1</v>
      </c>
      <c r="K432" s="282">
        <v>249000</v>
      </c>
      <c r="L432" s="750">
        <v>0</v>
      </c>
      <c r="M432" s="282">
        <v>249000</v>
      </c>
      <c r="N432" s="750">
        <v>0</v>
      </c>
      <c r="O432" s="271">
        <f t="shared" si="106"/>
        <v>0</v>
      </c>
      <c r="P432" s="271">
        <f t="shared" si="107"/>
        <v>0</v>
      </c>
      <c r="Q432" s="271">
        <f t="shared" si="108"/>
        <v>0</v>
      </c>
      <c r="R432" s="101">
        <f t="shared" si="109"/>
        <v>249000</v>
      </c>
      <c r="S432" s="261">
        <f t="shared" si="110"/>
        <v>1</v>
      </c>
      <c r="T432" s="700">
        <f t="shared" si="111"/>
        <v>0</v>
      </c>
      <c r="U432" s="645" t="s">
        <v>340</v>
      </c>
      <c r="V432" s="593"/>
    </row>
    <row r="433" spans="1:22" s="296" customFormat="1" ht="12.75" hidden="1" customHeight="1">
      <c r="A433" s="358" t="s">
        <v>1510</v>
      </c>
      <c r="B433" s="138" t="s">
        <v>1587</v>
      </c>
      <c r="C433" s="139">
        <v>2000</v>
      </c>
      <c r="D433" s="259" t="s">
        <v>567</v>
      </c>
      <c r="E433" s="152">
        <v>2051</v>
      </c>
      <c r="F433" s="480">
        <v>992051</v>
      </c>
      <c r="G433" s="460" t="s">
        <v>1399</v>
      </c>
      <c r="H433" s="260">
        <v>26160</v>
      </c>
      <c r="I433" s="99">
        <f t="shared" si="104"/>
        <v>26160</v>
      </c>
      <c r="J433" s="756">
        <f t="shared" si="105"/>
        <v>1</v>
      </c>
      <c r="K433" s="282">
        <v>26160</v>
      </c>
      <c r="L433" s="750">
        <v>0</v>
      </c>
      <c r="M433" s="282">
        <v>26160</v>
      </c>
      <c r="N433" s="750">
        <v>0</v>
      </c>
      <c r="O433" s="271">
        <f t="shared" si="106"/>
        <v>0</v>
      </c>
      <c r="P433" s="271">
        <f t="shared" si="107"/>
        <v>0</v>
      </c>
      <c r="Q433" s="271">
        <f t="shared" si="108"/>
        <v>0</v>
      </c>
      <c r="R433" s="101">
        <f t="shared" si="109"/>
        <v>26160</v>
      </c>
      <c r="S433" s="261">
        <f t="shared" si="110"/>
        <v>1</v>
      </c>
      <c r="T433" s="700">
        <f t="shared" si="111"/>
        <v>0</v>
      </c>
      <c r="U433" s="645" t="s">
        <v>340</v>
      </c>
      <c r="V433" s="593"/>
    </row>
    <row r="434" spans="1:22" s="296" customFormat="1" ht="12.75" hidden="1" customHeight="1">
      <c r="A434" s="358" t="s">
        <v>1401</v>
      </c>
      <c r="B434" s="138" t="s">
        <v>406</v>
      </c>
      <c r="C434" s="139">
        <v>2000</v>
      </c>
      <c r="D434" s="259" t="s">
        <v>407</v>
      </c>
      <c r="E434" s="152">
        <v>2052</v>
      </c>
      <c r="F434" s="480">
        <v>875008</v>
      </c>
      <c r="G434" s="460" t="s">
        <v>1399</v>
      </c>
      <c r="H434" s="260">
        <v>886000</v>
      </c>
      <c r="I434" s="99">
        <f t="shared" si="104"/>
        <v>886000</v>
      </c>
      <c r="J434" s="756">
        <f t="shared" si="105"/>
        <v>1</v>
      </c>
      <c r="K434" s="282">
        <v>886000</v>
      </c>
      <c r="L434" s="750">
        <v>0</v>
      </c>
      <c r="M434" s="282">
        <v>886000</v>
      </c>
      <c r="N434" s="750">
        <v>0</v>
      </c>
      <c r="O434" s="271">
        <f t="shared" si="106"/>
        <v>0</v>
      </c>
      <c r="P434" s="271">
        <f t="shared" si="107"/>
        <v>0</v>
      </c>
      <c r="Q434" s="271">
        <f t="shared" si="108"/>
        <v>0</v>
      </c>
      <c r="R434" s="101">
        <f t="shared" si="109"/>
        <v>886000</v>
      </c>
      <c r="S434" s="261">
        <f t="shared" si="110"/>
        <v>1</v>
      </c>
      <c r="T434" s="700">
        <f t="shared" si="111"/>
        <v>0</v>
      </c>
      <c r="U434" s="645" t="s">
        <v>340</v>
      </c>
      <c r="V434" s="593"/>
    </row>
    <row r="435" spans="1:22" s="296" customFormat="1" ht="12.75" hidden="1" customHeight="1">
      <c r="A435" s="358" t="s">
        <v>1401</v>
      </c>
      <c r="B435" s="138" t="s">
        <v>406</v>
      </c>
      <c r="C435" s="139">
        <v>2000</v>
      </c>
      <c r="D435" s="259" t="s">
        <v>408</v>
      </c>
      <c r="E435" s="152">
        <v>2053</v>
      </c>
      <c r="F435" s="480">
        <v>875009</v>
      </c>
      <c r="G435" s="460" t="s">
        <v>1399</v>
      </c>
      <c r="H435" s="260">
        <v>95119</v>
      </c>
      <c r="I435" s="99">
        <f t="shared" si="104"/>
        <v>95119</v>
      </c>
      <c r="J435" s="756">
        <f t="shared" si="105"/>
        <v>1</v>
      </c>
      <c r="K435" s="282">
        <v>95119</v>
      </c>
      <c r="L435" s="750">
        <v>0</v>
      </c>
      <c r="M435" s="282">
        <v>95119</v>
      </c>
      <c r="N435" s="750">
        <v>0</v>
      </c>
      <c r="O435" s="271">
        <f t="shared" si="106"/>
        <v>0</v>
      </c>
      <c r="P435" s="271">
        <f t="shared" si="107"/>
        <v>0</v>
      </c>
      <c r="Q435" s="271">
        <f t="shared" si="108"/>
        <v>0</v>
      </c>
      <c r="R435" s="101">
        <f t="shared" si="109"/>
        <v>95119</v>
      </c>
      <c r="S435" s="261">
        <f t="shared" si="110"/>
        <v>1</v>
      </c>
      <c r="T435" s="700">
        <f t="shared" si="111"/>
        <v>0</v>
      </c>
      <c r="U435" s="645" t="s">
        <v>340</v>
      </c>
      <c r="V435" s="593"/>
    </row>
    <row r="436" spans="1:22" s="296" customFormat="1" ht="12.75" hidden="1" customHeight="1">
      <c r="A436" s="360" t="s">
        <v>1560</v>
      </c>
      <c r="B436" s="61" t="s">
        <v>41</v>
      </c>
      <c r="C436" s="139">
        <v>2000</v>
      </c>
      <c r="D436" s="380" t="s">
        <v>568</v>
      </c>
      <c r="E436" s="152">
        <v>2054</v>
      </c>
      <c r="F436" s="480">
        <v>198135</v>
      </c>
      <c r="G436" s="460" t="s">
        <v>1399</v>
      </c>
      <c r="H436" s="260">
        <v>150986.35999999999</v>
      </c>
      <c r="I436" s="99">
        <f t="shared" si="104"/>
        <v>150986.35999999999</v>
      </c>
      <c r="J436" s="756">
        <f t="shared" si="105"/>
        <v>1</v>
      </c>
      <c r="K436" s="282">
        <v>150986.35999999999</v>
      </c>
      <c r="L436" s="750">
        <v>0</v>
      </c>
      <c r="M436" s="282">
        <v>150986.35999999999</v>
      </c>
      <c r="N436" s="750">
        <v>0</v>
      </c>
      <c r="O436" s="271">
        <f t="shared" si="106"/>
        <v>0</v>
      </c>
      <c r="P436" s="271">
        <f t="shared" si="107"/>
        <v>0</v>
      </c>
      <c r="Q436" s="271">
        <f t="shared" si="108"/>
        <v>0</v>
      </c>
      <c r="R436" s="101">
        <f t="shared" si="109"/>
        <v>150986.35999999999</v>
      </c>
      <c r="S436" s="261">
        <f t="shared" si="110"/>
        <v>1</v>
      </c>
      <c r="T436" s="700">
        <f t="shared" si="111"/>
        <v>0</v>
      </c>
      <c r="U436" s="645" t="s">
        <v>340</v>
      </c>
      <c r="V436" s="593"/>
    </row>
    <row r="437" spans="1:22" s="296" customFormat="1" ht="12.75" hidden="1" customHeight="1">
      <c r="A437" s="358" t="s">
        <v>250</v>
      </c>
      <c r="B437" s="138" t="s">
        <v>1464</v>
      </c>
      <c r="C437" s="139">
        <v>2000</v>
      </c>
      <c r="D437" s="259" t="s">
        <v>409</v>
      </c>
      <c r="E437" s="152">
        <v>2055</v>
      </c>
      <c r="F437" s="480">
        <v>171801</v>
      </c>
      <c r="G437" s="460" t="s">
        <v>1399</v>
      </c>
      <c r="H437" s="260">
        <v>375598.5</v>
      </c>
      <c r="I437" s="99">
        <f t="shared" si="104"/>
        <v>375598.5</v>
      </c>
      <c r="J437" s="756">
        <f t="shared" si="105"/>
        <v>1</v>
      </c>
      <c r="K437" s="282">
        <v>375598.5</v>
      </c>
      <c r="L437" s="750">
        <v>0</v>
      </c>
      <c r="M437" s="282">
        <v>375598.5</v>
      </c>
      <c r="N437" s="750">
        <v>0</v>
      </c>
      <c r="O437" s="271">
        <f t="shared" si="106"/>
        <v>0</v>
      </c>
      <c r="P437" s="271">
        <f t="shared" si="107"/>
        <v>0</v>
      </c>
      <c r="Q437" s="271">
        <f t="shared" si="108"/>
        <v>0</v>
      </c>
      <c r="R437" s="101">
        <f t="shared" si="109"/>
        <v>375598.5</v>
      </c>
      <c r="S437" s="261">
        <f t="shared" si="110"/>
        <v>1</v>
      </c>
      <c r="T437" s="700">
        <f t="shared" si="111"/>
        <v>0</v>
      </c>
      <c r="U437" s="645" t="s">
        <v>340</v>
      </c>
      <c r="V437" s="593" t="s">
        <v>831</v>
      </c>
    </row>
    <row r="438" spans="1:22" s="71" customFormat="1" ht="12.75" hidden="1" customHeight="1">
      <c r="A438" s="360" t="s">
        <v>1449</v>
      </c>
      <c r="B438" s="61" t="s">
        <v>26</v>
      </c>
      <c r="C438" s="139">
        <v>2000</v>
      </c>
      <c r="D438" s="378" t="s">
        <v>410</v>
      </c>
      <c r="E438" s="152">
        <v>2056</v>
      </c>
      <c r="F438" s="480">
        <v>871600</v>
      </c>
      <c r="G438" s="460" t="s">
        <v>1399</v>
      </c>
      <c r="H438" s="260">
        <v>431992.02</v>
      </c>
      <c r="I438" s="99">
        <f t="shared" si="104"/>
        <v>431992.02</v>
      </c>
      <c r="J438" s="756">
        <f t="shared" si="105"/>
        <v>1</v>
      </c>
      <c r="K438" s="282">
        <v>431992.02</v>
      </c>
      <c r="L438" s="750">
        <v>0</v>
      </c>
      <c r="M438" s="282">
        <v>431992.02</v>
      </c>
      <c r="N438" s="750">
        <v>0</v>
      </c>
      <c r="O438" s="271">
        <f t="shared" si="106"/>
        <v>0</v>
      </c>
      <c r="P438" s="271">
        <f t="shared" si="107"/>
        <v>0</v>
      </c>
      <c r="Q438" s="271">
        <f t="shared" si="108"/>
        <v>0</v>
      </c>
      <c r="R438" s="101">
        <f t="shared" si="109"/>
        <v>431992.02</v>
      </c>
      <c r="S438" s="261">
        <f t="shared" si="110"/>
        <v>1</v>
      </c>
      <c r="T438" s="700">
        <f t="shared" si="111"/>
        <v>0</v>
      </c>
      <c r="U438" s="647" t="s">
        <v>340</v>
      </c>
      <c r="V438" s="598" t="s">
        <v>831</v>
      </c>
    </row>
    <row r="439" spans="1:22" s="70" customFormat="1" ht="12.75" hidden="1" customHeight="1">
      <c r="A439" s="358" t="s">
        <v>1551</v>
      </c>
      <c r="B439" s="138" t="s">
        <v>149</v>
      </c>
      <c r="C439" s="139">
        <v>2000</v>
      </c>
      <c r="D439" s="259" t="s">
        <v>411</v>
      </c>
      <c r="E439" s="152">
        <v>2057</v>
      </c>
      <c r="F439" s="480">
        <v>171911</v>
      </c>
      <c r="G439" s="461" t="s">
        <v>1399</v>
      </c>
      <c r="H439" s="260">
        <v>50000</v>
      </c>
      <c r="I439" s="99">
        <f t="shared" si="104"/>
        <v>50000</v>
      </c>
      <c r="J439" s="756">
        <f t="shared" si="105"/>
        <v>1</v>
      </c>
      <c r="K439" s="282">
        <v>50000</v>
      </c>
      <c r="L439" s="750">
        <v>0</v>
      </c>
      <c r="M439" s="282">
        <v>50000</v>
      </c>
      <c r="N439" s="750">
        <v>0</v>
      </c>
      <c r="O439" s="271">
        <f t="shared" si="106"/>
        <v>0</v>
      </c>
      <c r="P439" s="271">
        <f t="shared" si="107"/>
        <v>0</v>
      </c>
      <c r="Q439" s="271">
        <f t="shared" si="108"/>
        <v>0</v>
      </c>
      <c r="R439" s="101">
        <f t="shared" si="109"/>
        <v>50000</v>
      </c>
      <c r="S439" s="261">
        <f t="shared" si="110"/>
        <v>1</v>
      </c>
      <c r="T439" s="700">
        <f t="shared" si="111"/>
        <v>0</v>
      </c>
      <c r="U439" s="645" t="s">
        <v>340</v>
      </c>
      <c r="V439" s="599"/>
    </row>
    <row r="440" spans="1:22" s="71" customFormat="1" ht="12.75" hidden="1" customHeight="1">
      <c r="A440" s="358" t="s">
        <v>1429</v>
      </c>
      <c r="B440" s="138" t="s">
        <v>1430</v>
      </c>
      <c r="C440" s="151">
        <v>2000</v>
      </c>
      <c r="D440" s="259" t="s">
        <v>412</v>
      </c>
      <c r="E440" s="152">
        <v>2058</v>
      </c>
      <c r="F440" s="480">
        <v>992058</v>
      </c>
      <c r="G440" s="460" t="s">
        <v>1399</v>
      </c>
      <c r="H440" s="260">
        <v>45000</v>
      </c>
      <c r="I440" s="99">
        <f t="shared" si="104"/>
        <v>45000</v>
      </c>
      <c r="J440" s="756">
        <f t="shared" si="105"/>
        <v>1</v>
      </c>
      <c r="K440" s="282">
        <v>45000</v>
      </c>
      <c r="L440" s="750">
        <v>0</v>
      </c>
      <c r="M440" s="282">
        <v>45000</v>
      </c>
      <c r="N440" s="750">
        <v>0</v>
      </c>
      <c r="O440" s="271">
        <f t="shared" si="106"/>
        <v>0</v>
      </c>
      <c r="P440" s="271">
        <f t="shared" si="107"/>
        <v>0</v>
      </c>
      <c r="Q440" s="271">
        <f t="shared" si="108"/>
        <v>0</v>
      </c>
      <c r="R440" s="101">
        <f t="shared" si="109"/>
        <v>45000</v>
      </c>
      <c r="S440" s="261">
        <f t="shared" si="110"/>
        <v>1</v>
      </c>
      <c r="T440" s="700">
        <f t="shared" si="111"/>
        <v>0</v>
      </c>
      <c r="U440" s="647" t="s">
        <v>340</v>
      </c>
      <c r="V440" s="598"/>
    </row>
    <row r="441" spans="1:22" s="296" customFormat="1" ht="12.75" hidden="1" customHeight="1">
      <c r="A441" s="358" t="s">
        <v>1429</v>
      </c>
      <c r="B441" s="138" t="s">
        <v>1430</v>
      </c>
      <c r="C441" s="151">
        <v>2000</v>
      </c>
      <c r="D441" s="259" t="s">
        <v>413</v>
      </c>
      <c r="E441" s="152">
        <v>2059</v>
      </c>
      <c r="F441" s="480">
        <v>992059</v>
      </c>
      <c r="G441" s="460" t="s">
        <v>1399</v>
      </c>
      <c r="H441" s="260">
        <v>64000</v>
      </c>
      <c r="I441" s="99">
        <f t="shared" si="104"/>
        <v>64000</v>
      </c>
      <c r="J441" s="756">
        <f t="shared" si="105"/>
        <v>1</v>
      </c>
      <c r="K441" s="282">
        <v>64000</v>
      </c>
      <c r="L441" s="750">
        <v>0</v>
      </c>
      <c r="M441" s="282">
        <v>64000</v>
      </c>
      <c r="N441" s="750">
        <v>0</v>
      </c>
      <c r="O441" s="271">
        <f t="shared" si="106"/>
        <v>0</v>
      </c>
      <c r="P441" s="271">
        <f t="shared" si="107"/>
        <v>0</v>
      </c>
      <c r="Q441" s="271">
        <f t="shared" si="108"/>
        <v>0</v>
      </c>
      <c r="R441" s="101">
        <f t="shared" si="109"/>
        <v>64000</v>
      </c>
      <c r="S441" s="261">
        <f t="shared" si="110"/>
        <v>1</v>
      </c>
      <c r="T441" s="700">
        <f t="shared" si="111"/>
        <v>0</v>
      </c>
      <c r="U441" s="645" t="s">
        <v>340</v>
      </c>
      <c r="V441" s="593"/>
    </row>
    <row r="442" spans="1:22" s="296" customFormat="1" ht="12.75" hidden="1" customHeight="1">
      <c r="A442" s="358" t="s">
        <v>385</v>
      </c>
      <c r="B442" s="138" t="s">
        <v>135</v>
      </c>
      <c r="C442" s="139">
        <v>2000</v>
      </c>
      <c r="D442" s="259" t="s">
        <v>414</v>
      </c>
      <c r="E442" s="152">
        <v>2060</v>
      </c>
      <c r="F442" s="480">
        <v>198305</v>
      </c>
      <c r="G442" s="460" t="s">
        <v>1399</v>
      </c>
      <c r="H442" s="260">
        <v>28800</v>
      </c>
      <c r="I442" s="99">
        <f t="shared" si="104"/>
        <v>28800</v>
      </c>
      <c r="J442" s="756">
        <f t="shared" si="105"/>
        <v>1</v>
      </c>
      <c r="K442" s="282">
        <v>28800</v>
      </c>
      <c r="L442" s="750">
        <v>0</v>
      </c>
      <c r="M442" s="282">
        <v>28800</v>
      </c>
      <c r="N442" s="750">
        <v>0</v>
      </c>
      <c r="O442" s="271">
        <f t="shared" si="106"/>
        <v>0</v>
      </c>
      <c r="P442" s="271">
        <f t="shared" si="107"/>
        <v>0</v>
      </c>
      <c r="Q442" s="271">
        <f t="shared" si="108"/>
        <v>0</v>
      </c>
      <c r="R442" s="101">
        <f t="shared" si="109"/>
        <v>28800</v>
      </c>
      <c r="S442" s="261">
        <f t="shared" si="110"/>
        <v>1</v>
      </c>
      <c r="T442" s="700">
        <f t="shared" si="111"/>
        <v>0</v>
      </c>
      <c r="U442" s="645" t="s">
        <v>340</v>
      </c>
      <c r="V442" s="593"/>
    </row>
    <row r="443" spans="1:22" s="296" customFormat="1" ht="12.75" hidden="1" customHeight="1">
      <c r="A443" s="358" t="s">
        <v>385</v>
      </c>
      <c r="B443" s="138" t="s">
        <v>174</v>
      </c>
      <c r="C443" s="139">
        <v>2000</v>
      </c>
      <c r="D443" s="259" t="s">
        <v>415</v>
      </c>
      <c r="E443" s="152">
        <v>2061</v>
      </c>
      <c r="F443" s="480">
        <v>198306</v>
      </c>
      <c r="G443" s="460" t="s">
        <v>1399</v>
      </c>
      <c r="H443" s="260">
        <v>29787.67</v>
      </c>
      <c r="I443" s="99">
        <f t="shared" si="104"/>
        <v>29787.67</v>
      </c>
      <c r="J443" s="756">
        <f t="shared" si="105"/>
        <v>1</v>
      </c>
      <c r="K443" s="282">
        <v>29787.67</v>
      </c>
      <c r="L443" s="750">
        <v>0</v>
      </c>
      <c r="M443" s="282">
        <v>29787.67</v>
      </c>
      <c r="N443" s="750">
        <v>0</v>
      </c>
      <c r="O443" s="271">
        <f t="shared" si="106"/>
        <v>0</v>
      </c>
      <c r="P443" s="271">
        <f t="shared" si="107"/>
        <v>0</v>
      </c>
      <c r="Q443" s="271">
        <f t="shared" si="108"/>
        <v>0</v>
      </c>
      <c r="R443" s="101">
        <f t="shared" si="109"/>
        <v>29787.67</v>
      </c>
      <c r="S443" s="261">
        <f t="shared" si="110"/>
        <v>1</v>
      </c>
      <c r="T443" s="700">
        <f t="shared" si="111"/>
        <v>0</v>
      </c>
      <c r="U443" s="739" t="s">
        <v>340</v>
      </c>
      <c r="V443" s="593"/>
    </row>
    <row r="444" spans="1:22" s="296" customFormat="1" ht="12.75" hidden="1" customHeight="1">
      <c r="A444" s="358" t="s">
        <v>1516</v>
      </c>
      <c r="B444" s="138" t="s">
        <v>1549</v>
      </c>
      <c r="C444" s="139">
        <v>2000</v>
      </c>
      <c r="D444" s="259" t="s">
        <v>416</v>
      </c>
      <c r="E444" s="152">
        <v>2062</v>
      </c>
      <c r="F444" s="480">
        <v>760102</v>
      </c>
      <c r="G444" s="460" t="s">
        <v>1399</v>
      </c>
      <c r="H444" s="260">
        <v>95964.19</v>
      </c>
      <c r="I444" s="99">
        <f t="shared" si="104"/>
        <v>95964.19</v>
      </c>
      <c r="J444" s="756">
        <f t="shared" si="105"/>
        <v>1</v>
      </c>
      <c r="K444" s="282">
        <v>95964.19</v>
      </c>
      <c r="L444" s="750">
        <v>0</v>
      </c>
      <c r="M444" s="282">
        <v>95964.19</v>
      </c>
      <c r="N444" s="750">
        <v>0</v>
      </c>
      <c r="O444" s="271">
        <f t="shared" si="106"/>
        <v>0</v>
      </c>
      <c r="P444" s="271">
        <f t="shared" si="107"/>
        <v>0</v>
      </c>
      <c r="Q444" s="271">
        <f t="shared" si="108"/>
        <v>0</v>
      </c>
      <c r="R444" s="101">
        <f t="shared" si="109"/>
        <v>95964.19</v>
      </c>
      <c r="S444" s="261">
        <f t="shared" si="110"/>
        <v>1</v>
      </c>
      <c r="T444" s="700">
        <f t="shared" si="111"/>
        <v>0</v>
      </c>
      <c r="U444" s="645" t="s">
        <v>340</v>
      </c>
      <c r="V444" s="593" t="s">
        <v>831</v>
      </c>
    </row>
    <row r="445" spans="1:22" s="340" customFormat="1" ht="12.75" hidden="1" customHeight="1">
      <c r="A445" s="358" t="s">
        <v>143</v>
      </c>
      <c r="B445" s="138" t="s">
        <v>1458</v>
      </c>
      <c r="C445" s="151">
        <v>2000</v>
      </c>
      <c r="D445" s="259" t="s">
        <v>417</v>
      </c>
      <c r="E445" s="152">
        <v>2063</v>
      </c>
      <c r="F445" s="480">
        <v>992063</v>
      </c>
      <c r="G445" s="460" t="s">
        <v>1399</v>
      </c>
      <c r="H445" s="260">
        <v>98400</v>
      </c>
      <c r="I445" s="99">
        <f t="shared" si="104"/>
        <v>98400</v>
      </c>
      <c r="J445" s="756">
        <f t="shared" si="105"/>
        <v>1</v>
      </c>
      <c r="K445" s="282">
        <v>98400</v>
      </c>
      <c r="L445" s="750">
        <v>0</v>
      </c>
      <c r="M445" s="282">
        <v>98400</v>
      </c>
      <c r="N445" s="750">
        <v>0</v>
      </c>
      <c r="O445" s="271">
        <f t="shared" si="106"/>
        <v>0</v>
      </c>
      <c r="P445" s="271">
        <f t="shared" si="107"/>
        <v>0</v>
      </c>
      <c r="Q445" s="271">
        <f t="shared" si="108"/>
        <v>0</v>
      </c>
      <c r="R445" s="101">
        <f t="shared" si="109"/>
        <v>98400</v>
      </c>
      <c r="S445" s="261">
        <f t="shared" si="110"/>
        <v>1</v>
      </c>
      <c r="T445" s="700">
        <f t="shared" si="111"/>
        <v>0</v>
      </c>
      <c r="U445" s="645" t="s">
        <v>340</v>
      </c>
      <c r="V445" s="597"/>
    </row>
    <row r="446" spans="1:22" s="296" customFormat="1" ht="12.75" hidden="1" customHeight="1">
      <c r="A446" s="358" t="s">
        <v>143</v>
      </c>
      <c r="B446" s="138" t="s">
        <v>1458</v>
      </c>
      <c r="C446" s="151">
        <v>2000</v>
      </c>
      <c r="D446" s="259" t="s">
        <v>418</v>
      </c>
      <c r="E446" s="152">
        <v>2064</v>
      </c>
      <c r="F446" s="480">
        <v>992064</v>
      </c>
      <c r="G446" s="460" t="s">
        <v>1399</v>
      </c>
      <c r="H446" s="260">
        <v>36806</v>
      </c>
      <c r="I446" s="99">
        <f t="shared" si="104"/>
        <v>36806</v>
      </c>
      <c r="J446" s="756">
        <f t="shared" si="105"/>
        <v>1</v>
      </c>
      <c r="K446" s="282">
        <v>36806</v>
      </c>
      <c r="L446" s="750">
        <v>0</v>
      </c>
      <c r="M446" s="282">
        <v>36806</v>
      </c>
      <c r="N446" s="750">
        <v>0</v>
      </c>
      <c r="O446" s="271">
        <f t="shared" si="106"/>
        <v>0</v>
      </c>
      <c r="P446" s="271">
        <f t="shared" si="107"/>
        <v>0</v>
      </c>
      <c r="Q446" s="271">
        <f t="shared" si="108"/>
        <v>0</v>
      </c>
      <c r="R446" s="101">
        <f t="shared" si="109"/>
        <v>36806</v>
      </c>
      <c r="S446" s="261">
        <f t="shared" si="110"/>
        <v>1</v>
      </c>
      <c r="T446" s="700">
        <f t="shared" si="111"/>
        <v>0</v>
      </c>
      <c r="U446" s="645" t="s">
        <v>340</v>
      </c>
      <c r="V446" s="593"/>
    </row>
    <row r="447" spans="1:22" s="340" customFormat="1" ht="12.75" hidden="1" customHeight="1">
      <c r="A447" s="358" t="s">
        <v>160</v>
      </c>
      <c r="B447" s="138" t="s">
        <v>419</v>
      </c>
      <c r="C447" s="139">
        <v>2000</v>
      </c>
      <c r="D447" s="259" t="s">
        <v>14</v>
      </c>
      <c r="E447" s="152">
        <v>2065</v>
      </c>
      <c r="F447" s="480" t="s">
        <v>525</v>
      </c>
      <c r="G447" s="460" t="s">
        <v>1399</v>
      </c>
      <c r="H447" s="260">
        <v>153734.32</v>
      </c>
      <c r="I447" s="99">
        <f t="shared" si="104"/>
        <v>153734.32</v>
      </c>
      <c r="J447" s="756">
        <f t="shared" si="105"/>
        <v>1</v>
      </c>
      <c r="K447" s="282">
        <v>153734.32</v>
      </c>
      <c r="L447" s="750">
        <v>0</v>
      </c>
      <c r="M447" s="282">
        <v>153734.32</v>
      </c>
      <c r="N447" s="750">
        <v>0</v>
      </c>
      <c r="O447" s="271">
        <f t="shared" si="106"/>
        <v>0</v>
      </c>
      <c r="P447" s="271">
        <f t="shared" si="107"/>
        <v>0</v>
      </c>
      <c r="Q447" s="271">
        <f t="shared" si="108"/>
        <v>0</v>
      </c>
      <c r="R447" s="101">
        <f t="shared" si="109"/>
        <v>153734.32</v>
      </c>
      <c r="S447" s="261">
        <f t="shared" si="110"/>
        <v>1</v>
      </c>
      <c r="T447" s="700">
        <f t="shared" si="111"/>
        <v>0</v>
      </c>
      <c r="U447" s="739" t="s">
        <v>340</v>
      </c>
      <c r="V447" s="597"/>
    </row>
    <row r="448" spans="1:22" s="296" customFormat="1" ht="12.75" hidden="1" customHeight="1">
      <c r="A448" s="358" t="s">
        <v>160</v>
      </c>
      <c r="B448" s="138" t="s">
        <v>420</v>
      </c>
      <c r="C448" s="139">
        <v>2000</v>
      </c>
      <c r="D448" s="259" t="s">
        <v>423</v>
      </c>
      <c r="E448" s="152">
        <v>2066</v>
      </c>
      <c r="F448" s="480" t="s">
        <v>517</v>
      </c>
      <c r="G448" s="461" t="s">
        <v>1399</v>
      </c>
      <c r="H448" s="260">
        <v>80871.72</v>
      </c>
      <c r="I448" s="99">
        <f t="shared" si="104"/>
        <v>80871.72</v>
      </c>
      <c r="J448" s="756">
        <f t="shared" si="105"/>
        <v>1</v>
      </c>
      <c r="K448" s="282">
        <v>80871.72</v>
      </c>
      <c r="L448" s="750">
        <v>0</v>
      </c>
      <c r="M448" s="282">
        <v>80871.72</v>
      </c>
      <c r="N448" s="750">
        <v>0</v>
      </c>
      <c r="O448" s="271">
        <f t="shared" si="106"/>
        <v>0</v>
      </c>
      <c r="P448" s="271">
        <f t="shared" si="107"/>
        <v>0</v>
      </c>
      <c r="Q448" s="271">
        <f t="shared" si="108"/>
        <v>0</v>
      </c>
      <c r="R448" s="101">
        <f t="shared" si="109"/>
        <v>80871.72</v>
      </c>
      <c r="S448" s="261">
        <f t="shared" si="110"/>
        <v>1</v>
      </c>
      <c r="T448" s="700">
        <f t="shared" si="111"/>
        <v>0</v>
      </c>
      <c r="U448" s="645" t="s">
        <v>340</v>
      </c>
      <c r="V448" s="593"/>
    </row>
    <row r="449" spans="1:25" s="296" customFormat="1" ht="12.75" hidden="1" customHeight="1">
      <c r="A449" s="358" t="s">
        <v>160</v>
      </c>
      <c r="B449" s="138" t="s">
        <v>161</v>
      </c>
      <c r="C449" s="139">
        <v>2000</v>
      </c>
      <c r="D449" s="259" t="s">
        <v>823</v>
      </c>
      <c r="E449" s="152">
        <v>2067</v>
      </c>
      <c r="F449" s="504" t="s">
        <v>807</v>
      </c>
      <c r="G449" s="461" t="s">
        <v>1399</v>
      </c>
      <c r="H449" s="260">
        <v>148585.67000000001</v>
      </c>
      <c r="I449" s="99">
        <f t="shared" si="104"/>
        <v>148585.67000000001</v>
      </c>
      <c r="J449" s="756">
        <f t="shared" si="105"/>
        <v>1</v>
      </c>
      <c r="K449" s="282">
        <v>148585.67000000001</v>
      </c>
      <c r="L449" s="750">
        <v>0</v>
      </c>
      <c r="M449" s="282">
        <v>148585.67000000001</v>
      </c>
      <c r="N449" s="750">
        <v>0</v>
      </c>
      <c r="O449" s="271">
        <f t="shared" si="106"/>
        <v>0</v>
      </c>
      <c r="P449" s="271">
        <f t="shared" si="107"/>
        <v>0</v>
      </c>
      <c r="Q449" s="271">
        <f t="shared" si="108"/>
        <v>0</v>
      </c>
      <c r="R449" s="101">
        <f t="shared" si="109"/>
        <v>148585.67000000001</v>
      </c>
      <c r="S449" s="261">
        <f t="shared" si="110"/>
        <v>1</v>
      </c>
      <c r="T449" s="700">
        <f t="shared" si="111"/>
        <v>0</v>
      </c>
      <c r="U449" s="645" t="s">
        <v>340</v>
      </c>
      <c r="V449" s="593"/>
    </row>
    <row r="450" spans="1:25" s="296" customFormat="1" ht="12.75" hidden="1" customHeight="1">
      <c r="A450" s="358" t="s">
        <v>1432</v>
      </c>
      <c r="B450" s="138" t="s">
        <v>1433</v>
      </c>
      <c r="C450" s="154">
        <v>2000</v>
      </c>
      <c r="D450" s="462" t="s">
        <v>424</v>
      </c>
      <c r="E450" s="389">
        <v>2068</v>
      </c>
      <c r="F450" s="493">
        <v>992068</v>
      </c>
      <c r="G450" s="461" t="s">
        <v>1399</v>
      </c>
      <c r="H450" s="260">
        <v>760180</v>
      </c>
      <c r="I450" s="99">
        <f t="shared" si="104"/>
        <v>760180</v>
      </c>
      <c r="J450" s="756">
        <f t="shared" si="105"/>
        <v>1</v>
      </c>
      <c r="K450" s="282">
        <v>760180</v>
      </c>
      <c r="L450" s="750">
        <v>0</v>
      </c>
      <c r="M450" s="282">
        <v>760180</v>
      </c>
      <c r="N450" s="750">
        <v>0</v>
      </c>
      <c r="O450" s="271">
        <f t="shared" si="106"/>
        <v>0</v>
      </c>
      <c r="P450" s="271">
        <f t="shared" si="107"/>
        <v>0</v>
      </c>
      <c r="Q450" s="271">
        <f t="shared" si="108"/>
        <v>0</v>
      </c>
      <c r="R450" s="104">
        <f t="shared" si="109"/>
        <v>760180</v>
      </c>
      <c r="S450" s="262">
        <f t="shared" si="110"/>
        <v>1</v>
      </c>
      <c r="T450" s="700">
        <f t="shared" si="111"/>
        <v>0</v>
      </c>
      <c r="U450" s="645" t="s">
        <v>340</v>
      </c>
      <c r="V450" s="593"/>
    </row>
    <row r="451" spans="1:25" s="296" customFormat="1" ht="12.75" hidden="1" customHeight="1">
      <c r="A451" s="358" t="s">
        <v>553</v>
      </c>
      <c r="B451" s="138" t="s">
        <v>1433</v>
      </c>
      <c r="C451" s="151">
        <v>2000</v>
      </c>
      <c r="D451" s="259" t="s">
        <v>425</v>
      </c>
      <c r="E451" s="152">
        <v>2069</v>
      </c>
      <c r="F451" s="480">
        <v>992069</v>
      </c>
      <c r="G451" s="460" t="s">
        <v>1399</v>
      </c>
      <c r="H451" s="260">
        <v>28000</v>
      </c>
      <c r="I451" s="99">
        <f t="shared" si="104"/>
        <v>28000</v>
      </c>
      <c r="J451" s="756">
        <f t="shared" si="105"/>
        <v>1</v>
      </c>
      <c r="K451" s="282">
        <v>28000</v>
      </c>
      <c r="L451" s="750">
        <v>0</v>
      </c>
      <c r="M451" s="282">
        <v>28000</v>
      </c>
      <c r="N451" s="750">
        <v>0</v>
      </c>
      <c r="O451" s="271">
        <f t="shared" si="106"/>
        <v>0</v>
      </c>
      <c r="P451" s="271">
        <f t="shared" si="107"/>
        <v>0</v>
      </c>
      <c r="Q451" s="271">
        <f t="shared" si="108"/>
        <v>0</v>
      </c>
      <c r="R451" s="101">
        <f t="shared" si="109"/>
        <v>28000</v>
      </c>
      <c r="S451" s="261">
        <f t="shared" si="110"/>
        <v>1</v>
      </c>
      <c r="T451" s="700">
        <f t="shared" si="111"/>
        <v>0</v>
      </c>
      <c r="U451" s="645" t="s">
        <v>340</v>
      </c>
      <c r="V451" s="593"/>
    </row>
    <row r="452" spans="1:25" s="296" customFormat="1" ht="12.75" hidden="1" customHeight="1">
      <c r="A452" s="358" t="s">
        <v>1432</v>
      </c>
      <c r="B452" s="138" t="s">
        <v>1433</v>
      </c>
      <c r="C452" s="139">
        <v>2000</v>
      </c>
      <c r="D452" s="259" t="s">
        <v>411</v>
      </c>
      <c r="E452" s="152">
        <v>2070</v>
      </c>
      <c r="F452" s="480">
        <v>992070</v>
      </c>
      <c r="G452" s="460" t="s">
        <v>1399</v>
      </c>
      <c r="H452" s="260">
        <v>328051.64</v>
      </c>
      <c r="I452" s="99">
        <f t="shared" si="104"/>
        <v>328051.64</v>
      </c>
      <c r="J452" s="756">
        <f t="shared" si="105"/>
        <v>1</v>
      </c>
      <c r="K452" s="282">
        <v>328051.64</v>
      </c>
      <c r="L452" s="750">
        <v>0</v>
      </c>
      <c r="M452" s="282">
        <v>328051.64</v>
      </c>
      <c r="N452" s="750">
        <v>0</v>
      </c>
      <c r="O452" s="271">
        <f t="shared" si="106"/>
        <v>0</v>
      </c>
      <c r="P452" s="271">
        <f t="shared" si="107"/>
        <v>0</v>
      </c>
      <c r="Q452" s="271">
        <f t="shared" si="108"/>
        <v>0</v>
      </c>
      <c r="R452" s="101">
        <f t="shared" si="109"/>
        <v>328051.64</v>
      </c>
      <c r="S452" s="261">
        <f t="shared" si="110"/>
        <v>1</v>
      </c>
      <c r="T452" s="700">
        <f t="shared" si="111"/>
        <v>0</v>
      </c>
      <c r="U452" s="645" t="s">
        <v>340</v>
      </c>
      <c r="V452" s="593"/>
    </row>
    <row r="453" spans="1:25" s="296" customFormat="1" ht="12.75" hidden="1" customHeight="1">
      <c r="A453" s="358" t="s">
        <v>1560</v>
      </c>
      <c r="B453" s="138" t="s">
        <v>41</v>
      </c>
      <c r="C453" s="139">
        <v>2000</v>
      </c>
      <c r="D453" s="259" t="s">
        <v>417</v>
      </c>
      <c r="E453" s="152">
        <v>2071</v>
      </c>
      <c r="F453" s="480">
        <v>198115</v>
      </c>
      <c r="G453" s="460" t="s">
        <v>1399</v>
      </c>
      <c r="H453" s="260">
        <v>23557.02</v>
      </c>
      <c r="I453" s="99">
        <f t="shared" si="104"/>
        <v>23557.02</v>
      </c>
      <c r="J453" s="756">
        <f t="shared" si="105"/>
        <v>1</v>
      </c>
      <c r="K453" s="282">
        <v>23557.02</v>
      </c>
      <c r="L453" s="750">
        <v>0</v>
      </c>
      <c r="M453" s="282">
        <v>23557.02</v>
      </c>
      <c r="N453" s="750">
        <v>0</v>
      </c>
      <c r="O453" s="271">
        <f t="shared" si="106"/>
        <v>0</v>
      </c>
      <c r="P453" s="271">
        <f t="shared" si="107"/>
        <v>0</v>
      </c>
      <c r="Q453" s="271">
        <f t="shared" si="108"/>
        <v>0</v>
      </c>
      <c r="R453" s="101">
        <f t="shared" si="109"/>
        <v>23557.02</v>
      </c>
      <c r="S453" s="261">
        <f t="shared" si="110"/>
        <v>1</v>
      </c>
      <c r="T453" s="700">
        <f t="shared" si="111"/>
        <v>0</v>
      </c>
      <c r="U453" s="645" t="s">
        <v>340</v>
      </c>
      <c r="V453" s="593"/>
    </row>
    <row r="454" spans="1:25" s="296" customFormat="1" ht="12.75" hidden="1" customHeight="1">
      <c r="A454" s="358" t="s">
        <v>1560</v>
      </c>
      <c r="B454" s="138" t="s">
        <v>41</v>
      </c>
      <c r="C454" s="151">
        <v>2000</v>
      </c>
      <c r="D454" s="259" t="s">
        <v>426</v>
      </c>
      <c r="E454" s="389">
        <v>2072</v>
      </c>
      <c r="F454" s="493">
        <v>198125</v>
      </c>
      <c r="G454" s="460" t="s">
        <v>1399</v>
      </c>
      <c r="H454" s="260">
        <v>160255.32</v>
      </c>
      <c r="I454" s="99">
        <f t="shared" si="104"/>
        <v>160255.32</v>
      </c>
      <c r="J454" s="756">
        <f t="shared" si="105"/>
        <v>1</v>
      </c>
      <c r="K454" s="282">
        <v>160255.32</v>
      </c>
      <c r="L454" s="750">
        <v>0</v>
      </c>
      <c r="M454" s="282">
        <v>160255.32</v>
      </c>
      <c r="N454" s="750">
        <v>0</v>
      </c>
      <c r="O454" s="271">
        <f t="shared" si="106"/>
        <v>0</v>
      </c>
      <c r="P454" s="271">
        <f t="shared" si="107"/>
        <v>0</v>
      </c>
      <c r="Q454" s="271">
        <f t="shared" si="108"/>
        <v>0</v>
      </c>
      <c r="R454" s="101">
        <f t="shared" si="109"/>
        <v>160255.32</v>
      </c>
      <c r="S454" s="261">
        <f t="shared" si="110"/>
        <v>1</v>
      </c>
      <c r="T454" s="700">
        <f t="shared" si="111"/>
        <v>0</v>
      </c>
      <c r="U454" s="739" t="s">
        <v>340</v>
      </c>
      <c r="V454" s="593" t="s">
        <v>831</v>
      </c>
    </row>
    <row r="455" spans="1:25" s="296" customFormat="1" ht="12.75" hidden="1" customHeight="1">
      <c r="A455" s="358" t="s">
        <v>396</v>
      </c>
      <c r="B455" s="138" t="s">
        <v>49</v>
      </c>
      <c r="C455" s="151">
        <v>2000</v>
      </c>
      <c r="D455" s="259" t="s">
        <v>427</v>
      </c>
      <c r="E455" s="389">
        <v>2073</v>
      </c>
      <c r="F455" s="493">
        <v>380031</v>
      </c>
      <c r="G455" s="460" t="s">
        <v>1399</v>
      </c>
      <c r="H455" s="260">
        <v>250000</v>
      </c>
      <c r="I455" s="99">
        <f t="shared" si="104"/>
        <v>250000</v>
      </c>
      <c r="J455" s="756">
        <f t="shared" si="105"/>
        <v>1</v>
      </c>
      <c r="K455" s="282">
        <v>250000</v>
      </c>
      <c r="L455" s="750">
        <v>0</v>
      </c>
      <c r="M455" s="282">
        <v>250000</v>
      </c>
      <c r="N455" s="750">
        <v>0</v>
      </c>
      <c r="O455" s="271">
        <f t="shared" si="106"/>
        <v>0</v>
      </c>
      <c r="P455" s="271">
        <f t="shared" si="107"/>
        <v>0</v>
      </c>
      <c r="Q455" s="271">
        <f t="shared" si="108"/>
        <v>0</v>
      </c>
      <c r="R455" s="101">
        <f t="shared" si="109"/>
        <v>250000</v>
      </c>
      <c r="S455" s="261">
        <f t="shared" si="110"/>
        <v>1</v>
      </c>
      <c r="T455" s="700">
        <f t="shared" si="111"/>
        <v>0</v>
      </c>
      <c r="U455" s="645" t="s">
        <v>340</v>
      </c>
      <c r="V455" s="593"/>
      <c r="Y455" s="296" t="s">
        <v>322</v>
      </c>
    </row>
    <row r="456" spans="1:25" s="296" customFormat="1" ht="12.75" hidden="1" customHeight="1">
      <c r="A456" s="358" t="s">
        <v>1460</v>
      </c>
      <c r="B456" s="138" t="s">
        <v>1461</v>
      </c>
      <c r="C456" s="139">
        <v>2000</v>
      </c>
      <c r="D456" s="259" t="s">
        <v>428</v>
      </c>
      <c r="E456" s="152">
        <v>2074</v>
      </c>
      <c r="F456" s="480">
        <v>881006</v>
      </c>
      <c r="G456" s="460" t="s">
        <v>1399</v>
      </c>
      <c r="H456" s="260">
        <v>750000</v>
      </c>
      <c r="I456" s="99">
        <f t="shared" si="104"/>
        <v>750000</v>
      </c>
      <c r="J456" s="756">
        <f t="shared" si="105"/>
        <v>1</v>
      </c>
      <c r="K456" s="282">
        <v>750000</v>
      </c>
      <c r="L456" s="750">
        <v>0</v>
      </c>
      <c r="M456" s="282">
        <v>750000</v>
      </c>
      <c r="N456" s="750">
        <v>0</v>
      </c>
      <c r="O456" s="271">
        <f t="shared" si="106"/>
        <v>0</v>
      </c>
      <c r="P456" s="271">
        <f t="shared" si="107"/>
        <v>0</v>
      </c>
      <c r="Q456" s="271">
        <f t="shared" si="108"/>
        <v>0</v>
      </c>
      <c r="R456" s="101">
        <f t="shared" si="109"/>
        <v>750000</v>
      </c>
      <c r="S456" s="261">
        <f t="shared" si="110"/>
        <v>1</v>
      </c>
      <c r="T456" s="700">
        <f t="shared" si="111"/>
        <v>0</v>
      </c>
      <c r="U456" s="645" t="s">
        <v>340</v>
      </c>
      <c r="V456" s="598" t="s">
        <v>831</v>
      </c>
    </row>
    <row r="457" spans="1:25" s="296" customFormat="1" ht="12.75" hidden="1" customHeight="1">
      <c r="A457" s="358" t="s">
        <v>1520</v>
      </c>
      <c r="B457" s="138" t="s">
        <v>1521</v>
      </c>
      <c r="C457" s="151">
        <v>2000</v>
      </c>
      <c r="D457" s="259" t="s">
        <v>429</v>
      </c>
      <c r="E457" s="152">
        <v>2075</v>
      </c>
      <c r="F457" s="480">
        <v>760009</v>
      </c>
      <c r="G457" s="460" t="s">
        <v>1399</v>
      </c>
      <c r="H457" s="260">
        <v>500000</v>
      </c>
      <c r="I457" s="99">
        <f t="shared" ref="I457:I491" si="112">K457+L457</f>
        <v>500000</v>
      </c>
      <c r="J457" s="756">
        <f t="shared" ref="J457:J490" si="113">I457/H457</f>
        <v>1</v>
      </c>
      <c r="K457" s="282">
        <v>500000</v>
      </c>
      <c r="L457" s="750">
        <v>0</v>
      </c>
      <c r="M457" s="282">
        <v>500000</v>
      </c>
      <c r="N457" s="750">
        <v>0</v>
      </c>
      <c r="O457" s="271">
        <f t="shared" ref="O457:O490" si="114">N457-L457</f>
        <v>0</v>
      </c>
      <c r="P457" s="271">
        <f t="shared" si="107"/>
        <v>0</v>
      </c>
      <c r="Q457" s="271">
        <f t="shared" ref="Q457:Q490" si="115">R457-I457</f>
        <v>0</v>
      </c>
      <c r="R457" s="101">
        <f t="shared" ref="R457:R491" si="116">(H457-T457)</f>
        <v>500000</v>
      </c>
      <c r="S457" s="261">
        <f t="shared" ref="S457:S490" si="117">+R457/H457</f>
        <v>1</v>
      </c>
      <c r="T457" s="700">
        <f t="shared" ref="T457:T491" si="118">H457-M457-N457</f>
        <v>0</v>
      </c>
      <c r="U457" s="645" t="s">
        <v>340</v>
      </c>
      <c r="V457" s="593" t="s">
        <v>831</v>
      </c>
    </row>
    <row r="458" spans="1:25" s="296" customFormat="1" ht="12.75" hidden="1" customHeight="1">
      <c r="A458" s="358" t="s">
        <v>1504</v>
      </c>
      <c r="B458" s="138" t="s">
        <v>1549</v>
      </c>
      <c r="C458" s="139">
        <v>2000</v>
      </c>
      <c r="D458" s="259" t="s">
        <v>431</v>
      </c>
      <c r="E458" s="152">
        <v>2076</v>
      </c>
      <c r="F458" s="480">
        <v>100816</v>
      </c>
      <c r="G458" s="460" t="s">
        <v>1399</v>
      </c>
      <c r="H458" s="260">
        <v>29500</v>
      </c>
      <c r="I458" s="99">
        <f t="shared" si="112"/>
        <v>29500</v>
      </c>
      <c r="J458" s="756">
        <f t="shared" si="113"/>
        <v>1</v>
      </c>
      <c r="K458" s="282">
        <v>29500</v>
      </c>
      <c r="L458" s="750">
        <v>0</v>
      </c>
      <c r="M458" s="282">
        <v>29500</v>
      </c>
      <c r="N458" s="750">
        <v>0</v>
      </c>
      <c r="O458" s="271">
        <f t="shared" si="114"/>
        <v>0</v>
      </c>
      <c r="P458" s="271">
        <f t="shared" si="107"/>
        <v>0</v>
      </c>
      <c r="Q458" s="271">
        <f t="shared" si="115"/>
        <v>0</v>
      </c>
      <c r="R458" s="101">
        <f t="shared" si="116"/>
        <v>29500</v>
      </c>
      <c r="S458" s="261">
        <f t="shared" si="117"/>
        <v>1</v>
      </c>
      <c r="T458" s="700">
        <f t="shared" si="118"/>
        <v>0</v>
      </c>
      <c r="U458" s="645" t="s">
        <v>340</v>
      </c>
      <c r="V458" s="593"/>
    </row>
    <row r="459" spans="1:25" s="71" customFormat="1" ht="12.75" hidden="1" customHeight="1">
      <c r="A459" s="358" t="s">
        <v>159</v>
      </c>
      <c r="B459" s="138" t="s">
        <v>1479</v>
      </c>
      <c r="C459" s="151">
        <v>2000</v>
      </c>
      <c r="D459" s="259" t="s">
        <v>496</v>
      </c>
      <c r="E459" s="152">
        <v>2080</v>
      </c>
      <c r="F459" s="459">
        <v>871618</v>
      </c>
      <c r="G459" s="460" t="s">
        <v>1399</v>
      </c>
      <c r="H459" s="260">
        <v>1277.69</v>
      </c>
      <c r="I459" s="99">
        <f t="shared" si="112"/>
        <v>1277.69</v>
      </c>
      <c r="J459" s="756">
        <f t="shared" si="113"/>
        <v>1</v>
      </c>
      <c r="K459" s="282">
        <v>1277.69</v>
      </c>
      <c r="L459" s="750">
        <v>0</v>
      </c>
      <c r="M459" s="282">
        <v>1277.69</v>
      </c>
      <c r="N459" s="750">
        <v>0</v>
      </c>
      <c r="O459" s="271">
        <f t="shared" si="114"/>
        <v>0</v>
      </c>
      <c r="P459" s="271">
        <f t="shared" si="107"/>
        <v>0</v>
      </c>
      <c r="Q459" s="271">
        <f t="shared" si="115"/>
        <v>0</v>
      </c>
      <c r="R459" s="101">
        <f t="shared" si="116"/>
        <v>1277.69</v>
      </c>
      <c r="S459" s="261">
        <f t="shared" si="117"/>
        <v>1</v>
      </c>
      <c r="T459" s="700">
        <f t="shared" si="118"/>
        <v>0</v>
      </c>
      <c r="U459" s="647" t="s">
        <v>340</v>
      </c>
      <c r="V459" s="598" t="s">
        <v>831</v>
      </c>
    </row>
    <row r="460" spans="1:25" s="71" customFormat="1" ht="12.75" hidden="1" customHeight="1">
      <c r="A460" s="358" t="s">
        <v>159</v>
      </c>
      <c r="B460" s="138" t="s">
        <v>1479</v>
      </c>
      <c r="C460" s="151">
        <v>2000</v>
      </c>
      <c r="D460" s="259" t="s">
        <v>499</v>
      </c>
      <c r="E460" s="152">
        <v>2081</v>
      </c>
      <c r="F460" s="459">
        <v>871718</v>
      </c>
      <c r="G460" s="460" t="s">
        <v>1399</v>
      </c>
      <c r="H460" s="260">
        <v>0</v>
      </c>
      <c r="I460" s="99">
        <f t="shared" si="112"/>
        <v>0</v>
      </c>
      <c r="J460" s="756" t="e">
        <f t="shared" si="113"/>
        <v>#DIV/0!</v>
      </c>
      <c r="K460" s="282">
        <v>0</v>
      </c>
      <c r="L460" s="750">
        <v>0</v>
      </c>
      <c r="M460" s="282">
        <v>0</v>
      </c>
      <c r="N460" s="750">
        <v>0</v>
      </c>
      <c r="O460" s="271">
        <f t="shared" si="114"/>
        <v>0</v>
      </c>
      <c r="P460" s="271">
        <f t="shared" si="107"/>
        <v>0</v>
      </c>
      <c r="Q460" s="271">
        <f t="shared" si="115"/>
        <v>0</v>
      </c>
      <c r="R460" s="101">
        <f t="shared" si="116"/>
        <v>0</v>
      </c>
      <c r="S460" s="261" t="e">
        <f t="shared" si="117"/>
        <v>#DIV/0!</v>
      </c>
      <c r="T460" s="700">
        <f t="shared" si="118"/>
        <v>0</v>
      </c>
      <c r="U460" s="647" t="s">
        <v>340</v>
      </c>
      <c r="V460" s="598"/>
    </row>
    <row r="461" spans="1:25" s="340" customFormat="1" ht="12.75" hidden="1" customHeight="1">
      <c r="A461" s="358" t="s">
        <v>376</v>
      </c>
      <c r="B461" s="138" t="s">
        <v>1452</v>
      </c>
      <c r="C461" s="139">
        <v>2000</v>
      </c>
      <c r="D461" s="259" t="s">
        <v>515</v>
      </c>
      <c r="E461" s="152">
        <v>2082</v>
      </c>
      <c r="F461" s="480">
        <v>117840</v>
      </c>
      <c r="G461" s="460" t="s">
        <v>1399</v>
      </c>
      <c r="H461" s="260">
        <v>20187.900000000001</v>
      </c>
      <c r="I461" s="99">
        <f t="shared" si="112"/>
        <v>20187.900000000001</v>
      </c>
      <c r="J461" s="756">
        <f t="shared" si="113"/>
        <v>1</v>
      </c>
      <c r="K461" s="282">
        <v>20187.900000000001</v>
      </c>
      <c r="L461" s="750">
        <v>0</v>
      </c>
      <c r="M461" s="282">
        <v>20187.900000000001</v>
      </c>
      <c r="N461" s="750">
        <v>0</v>
      </c>
      <c r="O461" s="271">
        <f t="shared" si="114"/>
        <v>0</v>
      </c>
      <c r="P461" s="271">
        <f t="shared" si="107"/>
        <v>0</v>
      </c>
      <c r="Q461" s="271">
        <f t="shared" si="115"/>
        <v>0</v>
      </c>
      <c r="R461" s="101">
        <f t="shared" si="116"/>
        <v>20187.900000000001</v>
      </c>
      <c r="S461" s="261">
        <f t="shared" si="117"/>
        <v>1</v>
      </c>
      <c r="T461" s="700">
        <f t="shared" si="118"/>
        <v>0</v>
      </c>
      <c r="U461" s="647" t="s">
        <v>340</v>
      </c>
      <c r="V461" s="598" t="s">
        <v>831</v>
      </c>
    </row>
    <row r="462" spans="1:25" s="71" customFormat="1" ht="12.75" hidden="1" customHeight="1">
      <c r="A462" s="360" t="s">
        <v>1449</v>
      </c>
      <c r="B462" s="61" t="s">
        <v>26</v>
      </c>
      <c r="C462" s="151">
        <v>2000</v>
      </c>
      <c r="D462" s="378" t="s">
        <v>524</v>
      </c>
      <c r="E462" s="152">
        <v>2084</v>
      </c>
      <c r="F462" s="480">
        <v>871610</v>
      </c>
      <c r="G462" s="460" t="s">
        <v>1399</v>
      </c>
      <c r="H462" s="260">
        <v>71312.06</v>
      </c>
      <c r="I462" s="99">
        <f t="shared" si="112"/>
        <v>71312.06</v>
      </c>
      <c r="J462" s="756">
        <f t="shared" si="113"/>
        <v>1</v>
      </c>
      <c r="K462" s="282">
        <v>71312.06</v>
      </c>
      <c r="L462" s="750">
        <v>0</v>
      </c>
      <c r="M462" s="282">
        <v>71312.06</v>
      </c>
      <c r="N462" s="750">
        <v>0</v>
      </c>
      <c r="O462" s="271">
        <f t="shared" si="114"/>
        <v>0</v>
      </c>
      <c r="P462" s="271">
        <f t="shared" si="107"/>
        <v>0</v>
      </c>
      <c r="Q462" s="271">
        <f t="shared" si="115"/>
        <v>0</v>
      </c>
      <c r="R462" s="101">
        <f t="shared" si="116"/>
        <v>71312.06</v>
      </c>
      <c r="S462" s="261">
        <f t="shared" si="117"/>
        <v>1</v>
      </c>
      <c r="T462" s="700">
        <f t="shared" si="118"/>
        <v>0</v>
      </c>
      <c r="U462" s="647" t="s">
        <v>340</v>
      </c>
      <c r="V462" s="598" t="s">
        <v>831</v>
      </c>
    </row>
    <row r="463" spans="1:25" s="296" customFormat="1" ht="12.75" hidden="1" customHeight="1">
      <c r="A463" s="358" t="s">
        <v>1397</v>
      </c>
      <c r="B463" s="138" t="s">
        <v>1398</v>
      </c>
      <c r="C463" s="139">
        <v>2000</v>
      </c>
      <c r="D463" s="259" t="s">
        <v>526</v>
      </c>
      <c r="E463" s="152">
        <v>2085</v>
      </c>
      <c r="F463" s="480">
        <v>992085</v>
      </c>
      <c r="G463" s="460" t="s">
        <v>1399</v>
      </c>
      <c r="H463" s="260">
        <v>2122325.11</v>
      </c>
      <c r="I463" s="99">
        <f t="shared" si="112"/>
        <v>2122325.11</v>
      </c>
      <c r="J463" s="756">
        <f t="shared" si="113"/>
        <v>1</v>
      </c>
      <c r="K463" s="282">
        <v>2122325.11</v>
      </c>
      <c r="L463" s="750">
        <v>0</v>
      </c>
      <c r="M463" s="282">
        <v>2122325.11</v>
      </c>
      <c r="N463" s="750">
        <v>0</v>
      </c>
      <c r="O463" s="271">
        <f t="shared" si="114"/>
        <v>0</v>
      </c>
      <c r="P463" s="271">
        <f t="shared" si="107"/>
        <v>0</v>
      </c>
      <c r="Q463" s="271">
        <f t="shared" si="115"/>
        <v>0</v>
      </c>
      <c r="R463" s="101">
        <f t="shared" si="116"/>
        <v>2122325.11</v>
      </c>
      <c r="S463" s="261">
        <f t="shared" si="117"/>
        <v>1</v>
      </c>
      <c r="T463" s="700">
        <f t="shared" si="118"/>
        <v>0</v>
      </c>
      <c r="U463" s="645" t="s">
        <v>340</v>
      </c>
      <c r="V463" s="593"/>
    </row>
    <row r="464" spans="1:25" s="296" customFormat="1" ht="12.75" hidden="1" customHeight="1">
      <c r="A464" s="358" t="s">
        <v>160</v>
      </c>
      <c r="B464" s="138" t="s">
        <v>420</v>
      </c>
      <c r="C464" s="139">
        <v>2000</v>
      </c>
      <c r="D464" s="259" t="s">
        <v>530</v>
      </c>
      <c r="E464" s="152">
        <v>2086</v>
      </c>
      <c r="F464" s="480">
        <v>992086</v>
      </c>
      <c r="G464" s="460" t="s">
        <v>1399</v>
      </c>
      <c r="H464" s="260">
        <v>37569.550000000003</v>
      </c>
      <c r="I464" s="99">
        <f t="shared" si="112"/>
        <v>37569.550000000003</v>
      </c>
      <c r="J464" s="756">
        <f t="shared" si="113"/>
        <v>1</v>
      </c>
      <c r="K464" s="282">
        <v>37569.550000000003</v>
      </c>
      <c r="L464" s="750">
        <v>0</v>
      </c>
      <c r="M464" s="282">
        <v>37569.550000000003</v>
      </c>
      <c r="N464" s="750">
        <v>0</v>
      </c>
      <c r="O464" s="271">
        <f t="shared" si="114"/>
        <v>0</v>
      </c>
      <c r="P464" s="271">
        <f t="shared" si="107"/>
        <v>0</v>
      </c>
      <c r="Q464" s="271">
        <f t="shared" si="115"/>
        <v>0</v>
      </c>
      <c r="R464" s="101">
        <f t="shared" si="116"/>
        <v>37569.550000000003</v>
      </c>
      <c r="S464" s="261">
        <f t="shared" si="117"/>
        <v>1</v>
      </c>
      <c r="T464" s="700">
        <f t="shared" si="118"/>
        <v>0</v>
      </c>
      <c r="U464" s="645" t="s">
        <v>340</v>
      </c>
      <c r="V464" s="593"/>
    </row>
    <row r="465" spans="1:22" s="296" customFormat="1" ht="12.75" hidden="1" customHeight="1">
      <c r="A465" s="358" t="s">
        <v>111</v>
      </c>
      <c r="B465" s="138" t="s">
        <v>1464</v>
      </c>
      <c r="C465" s="139">
        <v>2000</v>
      </c>
      <c r="D465" s="259" t="s">
        <v>533</v>
      </c>
      <c r="E465" s="152">
        <v>2087</v>
      </c>
      <c r="F465" s="480">
        <v>171804</v>
      </c>
      <c r="G465" s="460" t="s">
        <v>1399</v>
      </c>
      <c r="H465" s="260">
        <v>125000</v>
      </c>
      <c r="I465" s="99">
        <f t="shared" si="112"/>
        <v>125000</v>
      </c>
      <c r="J465" s="756">
        <f t="shared" si="113"/>
        <v>1</v>
      </c>
      <c r="K465" s="282">
        <v>125000</v>
      </c>
      <c r="L465" s="750">
        <v>0</v>
      </c>
      <c r="M465" s="282">
        <v>125000</v>
      </c>
      <c r="N465" s="750">
        <v>0</v>
      </c>
      <c r="O465" s="271">
        <f t="shared" si="114"/>
        <v>0</v>
      </c>
      <c r="P465" s="271">
        <f t="shared" si="107"/>
        <v>0</v>
      </c>
      <c r="Q465" s="271">
        <f t="shared" si="115"/>
        <v>0</v>
      </c>
      <c r="R465" s="101">
        <f t="shared" si="116"/>
        <v>125000</v>
      </c>
      <c r="S465" s="261">
        <f t="shared" si="117"/>
        <v>1</v>
      </c>
      <c r="T465" s="700">
        <f t="shared" si="118"/>
        <v>0</v>
      </c>
      <c r="U465" s="645" t="s">
        <v>340</v>
      </c>
      <c r="V465" s="593"/>
    </row>
    <row r="466" spans="1:22" s="296" customFormat="1" ht="12.75" hidden="1" customHeight="1">
      <c r="A466" s="360" t="s">
        <v>1449</v>
      </c>
      <c r="B466" s="61" t="s">
        <v>26</v>
      </c>
      <c r="C466" s="139">
        <v>2000</v>
      </c>
      <c r="D466" s="259" t="s">
        <v>570</v>
      </c>
      <c r="E466" s="685">
        <v>2088</v>
      </c>
      <c r="F466" s="480">
        <v>871605</v>
      </c>
      <c r="G466" s="460" t="s">
        <v>1399</v>
      </c>
      <c r="H466" s="260">
        <v>141695.92000000001</v>
      </c>
      <c r="I466" s="99">
        <f t="shared" si="112"/>
        <v>141695.92000000001</v>
      </c>
      <c r="J466" s="756">
        <f t="shared" si="113"/>
        <v>1</v>
      </c>
      <c r="K466" s="282">
        <v>141695.92000000001</v>
      </c>
      <c r="L466" s="750">
        <v>0</v>
      </c>
      <c r="M466" s="282">
        <v>141695.92000000001</v>
      </c>
      <c r="N466" s="750">
        <v>0</v>
      </c>
      <c r="O466" s="271">
        <f t="shared" si="114"/>
        <v>0</v>
      </c>
      <c r="P466" s="271">
        <f t="shared" si="107"/>
        <v>0</v>
      </c>
      <c r="Q466" s="271">
        <f t="shared" si="115"/>
        <v>0</v>
      </c>
      <c r="R466" s="101">
        <f t="shared" si="116"/>
        <v>141695.92000000001</v>
      </c>
      <c r="S466" s="261">
        <f t="shared" si="117"/>
        <v>1</v>
      </c>
      <c r="T466" s="700">
        <f t="shared" si="118"/>
        <v>0</v>
      </c>
      <c r="U466" s="645" t="s">
        <v>340</v>
      </c>
      <c r="V466" s="593" t="s">
        <v>831</v>
      </c>
    </row>
    <row r="467" spans="1:22" s="296" customFormat="1" ht="12.75" hidden="1" customHeight="1">
      <c r="A467" s="358" t="s">
        <v>541</v>
      </c>
      <c r="B467" s="138" t="s">
        <v>1447</v>
      </c>
      <c r="C467" s="151">
        <v>2000</v>
      </c>
      <c r="D467" s="259" t="s">
        <v>542</v>
      </c>
      <c r="E467" s="152">
        <v>2089</v>
      </c>
      <c r="F467" s="480">
        <v>720897</v>
      </c>
      <c r="G467" s="460" t="s">
        <v>1399</v>
      </c>
      <c r="H467" s="260">
        <v>25000</v>
      </c>
      <c r="I467" s="99">
        <f t="shared" si="112"/>
        <v>25000</v>
      </c>
      <c r="J467" s="756">
        <f t="shared" si="113"/>
        <v>1</v>
      </c>
      <c r="K467" s="282">
        <v>25000</v>
      </c>
      <c r="L467" s="750">
        <v>0</v>
      </c>
      <c r="M467" s="282">
        <v>25000</v>
      </c>
      <c r="N467" s="750">
        <v>0</v>
      </c>
      <c r="O467" s="271">
        <f t="shared" si="114"/>
        <v>0</v>
      </c>
      <c r="P467" s="271">
        <f t="shared" si="107"/>
        <v>0</v>
      </c>
      <c r="Q467" s="271">
        <f t="shared" si="115"/>
        <v>0</v>
      </c>
      <c r="R467" s="101">
        <f t="shared" si="116"/>
        <v>25000</v>
      </c>
      <c r="S467" s="261">
        <f t="shared" si="117"/>
        <v>1</v>
      </c>
      <c r="T467" s="700">
        <f t="shared" si="118"/>
        <v>0</v>
      </c>
      <c r="U467" s="645" t="s">
        <v>340</v>
      </c>
      <c r="V467" s="593"/>
    </row>
    <row r="468" spans="1:22" s="296" customFormat="1" ht="12.75" hidden="1" customHeight="1">
      <c r="A468" s="358" t="s">
        <v>541</v>
      </c>
      <c r="B468" s="138" t="s">
        <v>1447</v>
      </c>
      <c r="C468" s="139">
        <v>2000</v>
      </c>
      <c r="D468" s="259" t="s">
        <v>543</v>
      </c>
      <c r="E468" s="152">
        <v>2090</v>
      </c>
      <c r="F468" s="480">
        <v>720907</v>
      </c>
      <c r="G468" s="460" t="s">
        <v>1399</v>
      </c>
      <c r="H468" s="260">
        <v>22000</v>
      </c>
      <c r="I468" s="99">
        <f t="shared" si="112"/>
        <v>22000</v>
      </c>
      <c r="J468" s="756">
        <f t="shared" si="113"/>
        <v>1</v>
      </c>
      <c r="K468" s="282">
        <v>22000</v>
      </c>
      <c r="L468" s="750">
        <v>0</v>
      </c>
      <c r="M468" s="282">
        <v>22000</v>
      </c>
      <c r="N468" s="750">
        <v>0</v>
      </c>
      <c r="O468" s="271">
        <f t="shared" si="114"/>
        <v>0</v>
      </c>
      <c r="P468" s="271">
        <f t="shared" si="107"/>
        <v>0</v>
      </c>
      <c r="Q468" s="271">
        <f t="shared" si="115"/>
        <v>0</v>
      </c>
      <c r="R468" s="101">
        <f t="shared" si="116"/>
        <v>22000</v>
      </c>
      <c r="S468" s="261">
        <f t="shared" si="117"/>
        <v>1</v>
      </c>
      <c r="T468" s="700">
        <f t="shared" si="118"/>
        <v>0</v>
      </c>
      <c r="U468" s="645" t="s">
        <v>340</v>
      </c>
      <c r="V468" s="593"/>
    </row>
    <row r="469" spans="1:22" s="296" customFormat="1" ht="12.75" hidden="1" customHeight="1">
      <c r="A469" s="358" t="s">
        <v>1504</v>
      </c>
      <c r="B469" s="138" t="s">
        <v>1549</v>
      </c>
      <c r="C469" s="139">
        <v>2000</v>
      </c>
      <c r="D469" s="259" t="s">
        <v>550</v>
      </c>
      <c r="E469" s="152">
        <v>2091</v>
      </c>
      <c r="F469" s="480">
        <v>100818</v>
      </c>
      <c r="G469" s="460" t="s">
        <v>1399</v>
      </c>
      <c r="H469" s="260">
        <v>185500</v>
      </c>
      <c r="I469" s="99">
        <f t="shared" si="112"/>
        <v>185500</v>
      </c>
      <c r="J469" s="756">
        <f t="shared" si="113"/>
        <v>1</v>
      </c>
      <c r="K469" s="282">
        <v>185500</v>
      </c>
      <c r="L469" s="750">
        <v>0</v>
      </c>
      <c r="M469" s="282">
        <v>185500</v>
      </c>
      <c r="N469" s="750">
        <v>0</v>
      </c>
      <c r="O469" s="271">
        <f t="shared" si="114"/>
        <v>0</v>
      </c>
      <c r="P469" s="271">
        <f t="shared" si="107"/>
        <v>0</v>
      </c>
      <c r="Q469" s="271">
        <f t="shared" si="115"/>
        <v>0</v>
      </c>
      <c r="R469" s="101">
        <f t="shared" si="116"/>
        <v>185500</v>
      </c>
      <c r="S469" s="261">
        <f t="shared" si="117"/>
        <v>1</v>
      </c>
      <c r="T469" s="700">
        <f t="shared" si="118"/>
        <v>0</v>
      </c>
      <c r="U469" s="645" t="s">
        <v>340</v>
      </c>
      <c r="V469" s="593"/>
    </row>
    <row r="470" spans="1:22" s="71" customFormat="1" ht="12.75" hidden="1" customHeight="1">
      <c r="A470" s="358" t="s">
        <v>159</v>
      </c>
      <c r="B470" s="138" t="s">
        <v>1479</v>
      </c>
      <c r="C470" s="139">
        <v>2000</v>
      </c>
      <c r="D470" s="259" t="s">
        <v>555</v>
      </c>
      <c r="E470" s="152">
        <v>2093</v>
      </c>
      <c r="F470" s="459">
        <v>871818</v>
      </c>
      <c r="G470" s="460" t="s">
        <v>1399</v>
      </c>
      <c r="H470" s="260">
        <v>1849.09</v>
      </c>
      <c r="I470" s="99">
        <f t="shared" si="112"/>
        <v>1849.09</v>
      </c>
      <c r="J470" s="756">
        <f t="shared" si="113"/>
        <v>1</v>
      </c>
      <c r="K470" s="282">
        <v>1849.09</v>
      </c>
      <c r="L470" s="750">
        <v>0</v>
      </c>
      <c r="M470" s="282">
        <v>1849.09</v>
      </c>
      <c r="N470" s="750">
        <v>0</v>
      </c>
      <c r="O470" s="271">
        <f t="shared" si="114"/>
        <v>0</v>
      </c>
      <c r="P470" s="271">
        <f t="shared" si="107"/>
        <v>0</v>
      </c>
      <c r="Q470" s="271">
        <f t="shared" si="115"/>
        <v>0</v>
      </c>
      <c r="R470" s="101">
        <f t="shared" si="116"/>
        <v>1849.09</v>
      </c>
      <c r="S470" s="261">
        <f t="shared" si="117"/>
        <v>1</v>
      </c>
      <c r="T470" s="700">
        <f t="shared" si="118"/>
        <v>0</v>
      </c>
      <c r="U470" s="647" t="s">
        <v>340</v>
      </c>
      <c r="V470" s="598" t="s">
        <v>831</v>
      </c>
    </row>
    <row r="471" spans="1:22" s="296" customFormat="1" ht="12.75" hidden="1" customHeight="1">
      <c r="A471" s="358" t="s">
        <v>1437</v>
      </c>
      <c r="B471" s="138" t="s">
        <v>1433</v>
      </c>
      <c r="C471" s="139">
        <v>2000</v>
      </c>
      <c r="D471" s="259" t="s">
        <v>14</v>
      </c>
      <c r="E471" s="152">
        <v>2094</v>
      </c>
      <c r="F471" s="480">
        <v>458259</v>
      </c>
      <c r="G471" s="460" t="s">
        <v>1399</v>
      </c>
      <c r="H471" s="260">
        <v>122994.05</v>
      </c>
      <c r="I471" s="99">
        <f t="shared" si="112"/>
        <v>122994.05</v>
      </c>
      <c r="J471" s="756">
        <f t="shared" si="113"/>
        <v>1</v>
      </c>
      <c r="K471" s="282">
        <v>122994.05</v>
      </c>
      <c r="L471" s="750">
        <v>0</v>
      </c>
      <c r="M471" s="282">
        <v>122994.05</v>
      </c>
      <c r="N471" s="750">
        <v>0</v>
      </c>
      <c r="O471" s="271">
        <f t="shared" si="114"/>
        <v>0</v>
      </c>
      <c r="P471" s="271">
        <f t="shared" si="107"/>
        <v>0</v>
      </c>
      <c r="Q471" s="271">
        <f t="shared" si="115"/>
        <v>0</v>
      </c>
      <c r="R471" s="101">
        <f t="shared" si="116"/>
        <v>122994.05</v>
      </c>
      <c r="S471" s="261">
        <f t="shared" si="117"/>
        <v>1</v>
      </c>
      <c r="T471" s="700">
        <f t="shared" si="118"/>
        <v>0</v>
      </c>
      <c r="U471" s="739" t="s">
        <v>340</v>
      </c>
      <c r="V471" s="593"/>
    </row>
    <row r="472" spans="1:22" s="296" customFormat="1" ht="12.75" hidden="1" customHeight="1">
      <c r="A472" s="358" t="s">
        <v>160</v>
      </c>
      <c r="B472" s="138" t="s">
        <v>161</v>
      </c>
      <c r="C472" s="139">
        <v>2000</v>
      </c>
      <c r="D472" s="259" t="s">
        <v>572</v>
      </c>
      <c r="E472" s="152">
        <v>2095</v>
      </c>
      <c r="F472" s="480">
        <v>992095</v>
      </c>
      <c r="G472" s="460" t="s">
        <v>1399</v>
      </c>
      <c r="H472" s="260">
        <v>37675</v>
      </c>
      <c r="I472" s="99">
        <f t="shared" si="112"/>
        <v>37675</v>
      </c>
      <c r="J472" s="756">
        <f t="shared" si="113"/>
        <v>1</v>
      </c>
      <c r="K472" s="282">
        <v>37675</v>
      </c>
      <c r="L472" s="750">
        <v>0</v>
      </c>
      <c r="M472" s="282">
        <v>37675</v>
      </c>
      <c r="N472" s="750">
        <v>0</v>
      </c>
      <c r="O472" s="271">
        <f t="shared" si="114"/>
        <v>0</v>
      </c>
      <c r="P472" s="271">
        <f t="shared" si="107"/>
        <v>0</v>
      </c>
      <c r="Q472" s="271">
        <f t="shared" si="115"/>
        <v>0</v>
      </c>
      <c r="R472" s="101">
        <f t="shared" si="116"/>
        <v>37675</v>
      </c>
      <c r="S472" s="261">
        <f t="shared" si="117"/>
        <v>1</v>
      </c>
      <c r="T472" s="700">
        <f t="shared" si="118"/>
        <v>0</v>
      </c>
      <c r="U472" s="645" t="s">
        <v>340</v>
      </c>
      <c r="V472" s="593"/>
    </row>
    <row r="473" spans="1:22" s="296" customFormat="1" ht="12.75" hidden="1" customHeight="1">
      <c r="A473" s="358" t="s">
        <v>553</v>
      </c>
      <c r="B473" s="138" t="s">
        <v>1433</v>
      </c>
      <c r="C473" s="139">
        <v>2000</v>
      </c>
      <c r="D473" s="259" t="s">
        <v>554</v>
      </c>
      <c r="E473" s="152">
        <v>2096</v>
      </c>
      <c r="F473" s="480">
        <v>992096</v>
      </c>
      <c r="G473" s="460" t="s">
        <v>1399</v>
      </c>
      <c r="H473" s="260">
        <v>87658.78</v>
      </c>
      <c r="I473" s="99">
        <f t="shared" si="112"/>
        <v>87658.78</v>
      </c>
      <c r="J473" s="756">
        <f t="shared" si="113"/>
        <v>1</v>
      </c>
      <c r="K473" s="282">
        <v>87658.78</v>
      </c>
      <c r="L473" s="750">
        <v>0</v>
      </c>
      <c r="M473" s="282">
        <v>87658.78</v>
      </c>
      <c r="N473" s="750">
        <v>0</v>
      </c>
      <c r="O473" s="271">
        <f t="shared" si="114"/>
        <v>0</v>
      </c>
      <c r="P473" s="271">
        <f t="shared" si="107"/>
        <v>0</v>
      </c>
      <c r="Q473" s="271">
        <f t="shared" si="115"/>
        <v>0</v>
      </c>
      <c r="R473" s="101">
        <f t="shared" si="116"/>
        <v>87658.78</v>
      </c>
      <c r="S473" s="261">
        <f t="shared" si="117"/>
        <v>1</v>
      </c>
      <c r="T473" s="700">
        <f t="shared" si="118"/>
        <v>0</v>
      </c>
      <c r="U473" s="645" t="s">
        <v>340</v>
      </c>
      <c r="V473" s="593"/>
    </row>
    <row r="474" spans="1:22" s="340" customFormat="1" ht="12.75" hidden="1" customHeight="1">
      <c r="A474" s="358" t="s">
        <v>143</v>
      </c>
      <c r="B474" s="138" t="s">
        <v>1458</v>
      </c>
      <c r="C474" s="139">
        <v>2000</v>
      </c>
      <c r="D474" s="259" t="s">
        <v>573</v>
      </c>
      <c r="E474" s="152">
        <v>2097</v>
      </c>
      <c r="F474" s="480">
        <v>992097</v>
      </c>
      <c r="G474" s="460" t="s">
        <v>1399</v>
      </c>
      <c r="H474" s="260">
        <v>74000</v>
      </c>
      <c r="I474" s="99">
        <f t="shared" si="112"/>
        <v>74000</v>
      </c>
      <c r="J474" s="756">
        <f t="shared" si="113"/>
        <v>1</v>
      </c>
      <c r="K474" s="282">
        <v>74000</v>
      </c>
      <c r="L474" s="750">
        <v>0</v>
      </c>
      <c r="M474" s="282">
        <v>74000</v>
      </c>
      <c r="N474" s="750">
        <v>0</v>
      </c>
      <c r="O474" s="271">
        <f t="shared" si="114"/>
        <v>0</v>
      </c>
      <c r="P474" s="271">
        <f t="shared" si="107"/>
        <v>0</v>
      </c>
      <c r="Q474" s="271">
        <f t="shared" si="115"/>
        <v>0</v>
      </c>
      <c r="R474" s="101">
        <f t="shared" si="116"/>
        <v>74000</v>
      </c>
      <c r="S474" s="261">
        <f t="shared" si="117"/>
        <v>1</v>
      </c>
      <c r="T474" s="700">
        <f t="shared" si="118"/>
        <v>0</v>
      </c>
      <c r="U474" s="645" t="s">
        <v>340</v>
      </c>
      <c r="V474" s="597"/>
    </row>
    <row r="475" spans="1:22" s="296" customFormat="1" ht="12.75" hidden="1" customHeight="1">
      <c r="A475" s="358" t="s">
        <v>1397</v>
      </c>
      <c r="B475" s="138" t="s">
        <v>1398</v>
      </c>
      <c r="C475" s="139">
        <v>2000</v>
      </c>
      <c r="D475" s="259" t="s">
        <v>574</v>
      </c>
      <c r="E475" s="152">
        <v>2098</v>
      </c>
      <c r="F475" s="480">
        <v>992098</v>
      </c>
      <c r="G475" s="460" t="s">
        <v>1399</v>
      </c>
      <c r="H475" s="260">
        <v>20000</v>
      </c>
      <c r="I475" s="99">
        <f t="shared" si="112"/>
        <v>20000</v>
      </c>
      <c r="J475" s="756">
        <f t="shared" si="113"/>
        <v>1</v>
      </c>
      <c r="K475" s="282">
        <v>20000</v>
      </c>
      <c r="L475" s="750">
        <v>0</v>
      </c>
      <c r="M475" s="282">
        <v>20000</v>
      </c>
      <c r="N475" s="750">
        <v>0</v>
      </c>
      <c r="O475" s="271">
        <f t="shared" si="114"/>
        <v>0</v>
      </c>
      <c r="P475" s="271">
        <f t="shared" si="107"/>
        <v>0</v>
      </c>
      <c r="Q475" s="271">
        <f t="shared" si="115"/>
        <v>0</v>
      </c>
      <c r="R475" s="101">
        <f t="shared" si="116"/>
        <v>20000</v>
      </c>
      <c r="S475" s="261">
        <f t="shared" si="117"/>
        <v>1</v>
      </c>
      <c r="T475" s="700">
        <f t="shared" si="118"/>
        <v>0</v>
      </c>
      <c r="U475" s="645" t="s">
        <v>340</v>
      </c>
      <c r="V475" s="593"/>
    </row>
    <row r="476" spans="1:22" s="296" customFormat="1" ht="12.75" hidden="1" customHeight="1">
      <c r="A476" s="358" t="s">
        <v>367</v>
      </c>
      <c r="B476" s="138" t="s">
        <v>1473</v>
      </c>
      <c r="C476" s="151">
        <v>2000</v>
      </c>
      <c r="D476" s="259" t="s">
        <v>561</v>
      </c>
      <c r="E476" s="152">
        <v>2099</v>
      </c>
      <c r="F476" s="480">
        <v>992099</v>
      </c>
      <c r="G476" s="460" t="s">
        <v>1399</v>
      </c>
      <c r="H476" s="260">
        <v>33916.17</v>
      </c>
      <c r="I476" s="99">
        <f t="shared" si="112"/>
        <v>33916.17</v>
      </c>
      <c r="J476" s="756">
        <f t="shared" si="113"/>
        <v>1</v>
      </c>
      <c r="K476" s="282">
        <v>33916.17</v>
      </c>
      <c r="L476" s="750">
        <v>0</v>
      </c>
      <c r="M476" s="282">
        <v>33916.17</v>
      </c>
      <c r="N476" s="750">
        <v>0</v>
      </c>
      <c r="O476" s="271">
        <f t="shared" si="114"/>
        <v>0</v>
      </c>
      <c r="P476" s="271">
        <f t="shared" si="107"/>
        <v>0</v>
      </c>
      <c r="Q476" s="271">
        <f t="shared" si="115"/>
        <v>0</v>
      </c>
      <c r="R476" s="101">
        <f t="shared" si="116"/>
        <v>33916.17</v>
      </c>
      <c r="S476" s="261">
        <f t="shared" si="117"/>
        <v>1</v>
      </c>
      <c r="T476" s="700">
        <f t="shared" si="118"/>
        <v>0</v>
      </c>
      <c r="U476" s="645" t="s">
        <v>340</v>
      </c>
      <c r="V476" s="593"/>
    </row>
    <row r="477" spans="1:22" s="296" customFormat="1" ht="12.75" hidden="1" customHeight="1">
      <c r="A477" s="358" t="s">
        <v>111</v>
      </c>
      <c r="B477" s="138" t="s">
        <v>1464</v>
      </c>
      <c r="C477" s="151">
        <v>2000</v>
      </c>
      <c r="D477" s="259" t="s">
        <v>602</v>
      </c>
      <c r="E477" s="152">
        <v>2100</v>
      </c>
      <c r="F477" s="480">
        <v>171810</v>
      </c>
      <c r="G477" s="460" t="s">
        <v>1399</v>
      </c>
      <c r="H477" s="260">
        <v>26190</v>
      </c>
      <c r="I477" s="99">
        <f t="shared" si="112"/>
        <v>26190</v>
      </c>
      <c r="J477" s="756">
        <f t="shared" si="113"/>
        <v>1</v>
      </c>
      <c r="K477" s="282">
        <v>26190</v>
      </c>
      <c r="L477" s="750">
        <v>0</v>
      </c>
      <c r="M477" s="282">
        <v>26190</v>
      </c>
      <c r="N477" s="750">
        <v>0</v>
      </c>
      <c r="O477" s="271">
        <f t="shared" si="114"/>
        <v>0</v>
      </c>
      <c r="P477" s="271">
        <f t="shared" si="107"/>
        <v>0</v>
      </c>
      <c r="Q477" s="271">
        <f t="shared" si="115"/>
        <v>0</v>
      </c>
      <c r="R477" s="101">
        <f t="shared" si="116"/>
        <v>26190</v>
      </c>
      <c r="S477" s="261">
        <f t="shared" si="117"/>
        <v>1</v>
      </c>
      <c r="T477" s="700">
        <f t="shared" si="118"/>
        <v>0</v>
      </c>
      <c r="U477" s="645" t="s">
        <v>340</v>
      </c>
      <c r="V477" s="593"/>
    </row>
    <row r="478" spans="1:22" s="296" customFormat="1" ht="12.75" hidden="1" customHeight="1">
      <c r="A478" s="358" t="s">
        <v>111</v>
      </c>
      <c r="B478" s="138" t="s">
        <v>1464</v>
      </c>
      <c r="C478" s="139">
        <v>2000</v>
      </c>
      <c r="D478" s="259" t="s">
        <v>603</v>
      </c>
      <c r="E478" s="152">
        <v>2101</v>
      </c>
      <c r="F478" s="480">
        <v>171811</v>
      </c>
      <c r="G478" s="460" t="s">
        <v>1399</v>
      </c>
      <c r="H478" s="260">
        <v>13211</v>
      </c>
      <c r="I478" s="99">
        <f t="shared" si="112"/>
        <v>13211</v>
      </c>
      <c r="J478" s="756">
        <f t="shared" si="113"/>
        <v>1</v>
      </c>
      <c r="K478" s="282">
        <v>13211</v>
      </c>
      <c r="L478" s="750">
        <v>0</v>
      </c>
      <c r="M478" s="282">
        <v>13211</v>
      </c>
      <c r="N478" s="750">
        <v>0</v>
      </c>
      <c r="O478" s="271">
        <f t="shared" si="114"/>
        <v>0</v>
      </c>
      <c r="P478" s="271">
        <f t="shared" si="107"/>
        <v>0</v>
      </c>
      <c r="Q478" s="271">
        <f t="shared" si="115"/>
        <v>0</v>
      </c>
      <c r="R478" s="101">
        <f t="shared" si="116"/>
        <v>13211</v>
      </c>
      <c r="S478" s="261">
        <f t="shared" si="117"/>
        <v>1</v>
      </c>
      <c r="T478" s="700">
        <f t="shared" si="118"/>
        <v>0</v>
      </c>
      <c r="U478" s="645" t="s">
        <v>340</v>
      </c>
      <c r="V478" s="593"/>
    </row>
    <row r="479" spans="1:22" s="296" customFormat="1" ht="12.75" hidden="1" customHeight="1">
      <c r="A479" s="358" t="s">
        <v>1440</v>
      </c>
      <c r="B479" s="138" t="s">
        <v>1405</v>
      </c>
      <c r="C479" s="139">
        <v>2000</v>
      </c>
      <c r="D479" s="259" t="s">
        <v>606</v>
      </c>
      <c r="E479" s="152">
        <v>2102</v>
      </c>
      <c r="F479" s="480">
        <v>790010</v>
      </c>
      <c r="G479" s="460" t="s">
        <v>1399</v>
      </c>
      <c r="H479" s="260">
        <v>93013.58</v>
      </c>
      <c r="I479" s="99">
        <f t="shared" si="112"/>
        <v>93013.58</v>
      </c>
      <c r="J479" s="756">
        <f t="shared" si="113"/>
        <v>1</v>
      </c>
      <c r="K479" s="282">
        <v>93013.58</v>
      </c>
      <c r="L479" s="750">
        <v>0</v>
      </c>
      <c r="M479" s="282">
        <v>93013.58</v>
      </c>
      <c r="N479" s="750">
        <v>0</v>
      </c>
      <c r="O479" s="271">
        <f t="shared" si="114"/>
        <v>0</v>
      </c>
      <c r="P479" s="271">
        <f t="shared" si="107"/>
        <v>0</v>
      </c>
      <c r="Q479" s="271">
        <f t="shared" si="115"/>
        <v>0</v>
      </c>
      <c r="R479" s="101">
        <f t="shared" si="116"/>
        <v>93013.58</v>
      </c>
      <c r="S479" s="261">
        <f t="shared" si="117"/>
        <v>1</v>
      </c>
      <c r="T479" s="700">
        <f t="shared" si="118"/>
        <v>0</v>
      </c>
      <c r="U479" s="645" t="s">
        <v>340</v>
      </c>
      <c r="V479" s="593"/>
    </row>
    <row r="480" spans="1:22" s="296" customFormat="1" ht="12.75" hidden="1" customHeight="1">
      <c r="A480" s="358" t="s">
        <v>367</v>
      </c>
      <c r="B480" s="138" t="s">
        <v>1473</v>
      </c>
      <c r="C480" s="139">
        <v>2000</v>
      </c>
      <c r="D480" s="259" t="s">
        <v>786</v>
      </c>
      <c r="E480" s="152">
        <v>2103</v>
      </c>
      <c r="F480" s="480">
        <v>839360</v>
      </c>
      <c r="G480" s="460" t="s">
        <v>1399</v>
      </c>
      <c r="H480" s="260">
        <v>26700</v>
      </c>
      <c r="I480" s="99">
        <f t="shared" si="112"/>
        <v>26700</v>
      </c>
      <c r="J480" s="756">
        <f t="shared" si="113"/>
        <v>1</v>
      </c>
      <c r="K480" s="282">
        <v>26700</v>
      </c>
      <c r="L480" s="750">
        <v>0</v>
      </c>
      <c r="M480" s="282">
        <v>26700</v>
      </c>
      <c r="N480" s="750">
        <v>0</v>
      </c>
      <c r="O480" s="271">
        <f t="shared" si="114"/>
        <v>0</v>
      </c>
      <c r="P480" s="271">
        <f t="shared" si="107"/>
        <v>0</v>
      </c>
      <c r="Q480" s="271">
        <f t="shared" si="115"/>
        <v>0</v>
      </c>
      <c r="R480" s="101">
        <f t="shared" si="116"/>
        <v>26700</v>
      </c>
      <c r="S480" s="261">
        <f t="shared" si="117"/>
        <v>1</v>
      </c>
      <c r="T480" s="700">
        <f t="shared" si="118"/>
        <v>0</v>
      </c>
      <c r="U480" s="645" t="s">
        <v>340</v>
      </c>
      <c r="V480" s="598" t="s">
        <v>831</v>
      </c>
    </row>
    <row r="481" spans="1:22" s="296" customFormat="1" ht="12.75" hidden="1" customHeight="1">
      <c r="A481" s="358" t="s">
        <v>1504</v>
      </c>
      <c r="B481" s="138" t="s">
        <v>1549</v>
      </c>
      <c r="C481" s="139">
        <v>2000</v>
      </c>
      <c r="D481" s="259" t="s">
        <v>811</v>
      </c>
      <c r="E481" s="152">
        <v>2104</v>
      </c>
      <c r="F481" s="480">
        <v>100893</v>
      </c>
      <c r="G481" s="455" t="s">
        <v>1399</v>
      </c>
      <c r="H481" s="260">
        <v>30000</v>
      </c>
      <c r="I481" s="99">
        <f t="shared" si="112"/>
        <v>30000</v>
      </c>
      <c r="J481" s="756">
        <f t="shared" si="113"/>
        <v>1</v>
      </c>
      <c r="K481" s="282">
        <v>30000</v>
      </c>
      <c r="L481" s="750">
        <v>0</v>
      </c>
      <c r="M481" s="282">
        <v>30000</v>
      </c>
      <c r="N481" s="750">
        <v>0</v>
      </c>
      <c r="O481" s="271">
        <f t="shared" si="114"/>
        <v>0</v>
      </c>
      <c r="P481" s="271">
        <f t="shared" si="107"/>
        <v>0</v>
      </c>
      <c r="Q481" s="271">
        <f t="shared" si="115"/>
        <v>0</v>
      </c>
      <c r="R481" s="101">
        <f t="shared" si="116"/>
        <v>30000</v>
      </c>
      <c r="S481" s="100">
        <f t="shared" si="117"/>
        <v>1</v>
      </c>
      <c r="T481" s="700">
        <f t="shared" si="118"/>
        <v>0</v>
      </c>
      <c r="U481" s="645" t="s">
        <v>340</v>
      </c>
      <c r="V481" s="593"/>
    </row>
    <row r="482" spans="1:22" s="296" customFormat="1" ht="12.75" hidden="1" customHeight="1">
      <c r="A482" s="358" t="s">
        <v>160</v>
      </c>
      <c r="B482" s="138" t="s">
        <v>161</v>
      </c>
      <c r="C482" s="139">
        <v>2000</v>
      </c>
      <c r="D482" s="259" t="s">
        <v>815</v>
      </c>
      <c r="E482" s="152">
        <v>2105</v>
      </c>
      <c r="F482" s="480">
        <v>992105</v>
      </c>
      <c r="G482" s="460" t="s">
        <v>1399</v>
      </c>
      <c r="H482" s="260">
        <v>3985</v>
      </c>
      <c r="I482" s="99">
        <f t="shared" si="112"/>
        <v>3985</v>
      </c>
      <c r="J482" s="756">
        <f t="shared" si="113"/>
        <v>1</v>
      </c>
      <c r="K482" s="282">
        <v>3985</v>
      </c>
      <c r="L482" s="750">
        <v>0</v>
      </c>
      <c r="M482" s="282">
        <v>3985</v>
      </c>
      <c r="N482" s="750">
        <v>0</v>
      </c>
      <c r="O482" s="271">
        <f t="shared" si="114"/>
        <v>0</v>
      </c>
      <c r="P482" s="271">
        <f t="shared" si="107"/>
        <v>0</v>
      </c>
      <c r="Q482" s="271">
        <f t="shared" si="115"/>
        <v>0</v>
      </c>
      <c r="R482" s="101">
        <f t="shared" si="116"/>
        <v>3985</v>
      </c>
      <c r="S482" s="261">
        <f t="shared" si="117"/>
        <v>1</v>
      </c>
      <c r="T482" s="700">
        <f t="shared" si="118"/>
        <v>0</v>
      </c>
      <c r="U482" s="739" t="s">
        <v>340</v>
      </c>
      <c r="V482" s="593"/>
    </row>
    <row r="483" spans="1:22" s="296" customFormat="1" ht="12.75" hidden="1" customHeight="1">
      <c r="A483" s="358" t="s">
        <v>1560</v>
      </c>
      <c r="B483" s="138" t="s">
        <v>41</v>
      </c>
      <c r="C483" s="151">
        <v>2000</v>
      </c>
      <c r="D483" s="259" t="s">
        <v>899</v>
      </c>
      <c r="E483" s="152">
        <v>2107</v>
      </c>
      <c r="F483" s="480">
        <v>198145</v>
      </c>
      <c r="G483" s="460" t="s">
        <v>1399</v>
      </c>
      <c r="H483" s="260">
        <v>2500</v>
      </c>
      <c r="I483" s="99">
        <f t="shared" si="112"/>
        <v>2500</v>
      </c>
      <c r="J483" s="756">
        <f t="shared" si="113"/>
        <v>1</v>
      </c>
      <c r="K483" s="282">
        <v>2500</v>
      </c>
      <c r="L483" s="750">
        <v>0</v>
      </c>
      <c r="M483" s="282">
        <v>2500</v>
      </c>
      <c r="N483" s="750">
        <v>0</v>
      </c>
      <c r="O483" s="271">
        <f t="shared" si="114"/>
        <v>0</v>
      </c>
      <c r="P483" s="271">
        <f t="shared" si="107"/>
        <v>0</v>
      </c>
      <c r="Q483" s="271">
        <f t="shared" si="115"/>
        <v>0</v>
      </c>
      <c r="R483" s="101">
        <f t="shared" si="116"/>
        <v>2500</v>
      </c>
      <c r="S483" s="261">
        <f t="shared" si="117"/>
        <v>1</v>
      </c>
      <c r="T483" s="700">
        <f t="shared" si="118"/>
        <v>0</v>
      </c>
      <c r="U483" s="645" t="s">
        <v>340</v>
      </c>
      <c r="V483" s="593"/>
    </row>
    <row r="484" spans="1:22" s="340" customFormat="1" ht="12.75" hidden="1" customHeight="1">
      <c r="A484" s="358" t="s">
        <v>143</v>
      </c>
      <c r="B484" s="138" t="s">
        <v>1458</v>
      </c>
      <c r="C484" s="151">
        <v>2000</v>
      </c>
      <c r="D484" s="259" t="s">
        <v>932</v>
      </c>
      <c r="E484" s="152">
        <v>2109</v>
      </c>
      <c r="F484" s="480">
        <v>992109</v>
      </c>
      <c r="G484" s="460" t="s">
        <v>1399</v>
      </c>
      <c r="H484" s="260">
        <v>2600</v>
      </c>
      <c r="I484" s="99">
        <f t="shared" si="112"/>
        <v>2600</v>
      </c>
      <c r="J484" s="756">
        <f t="shared" si="113"/>
        <v>1</v>
      </c>
      <c r="K484" s="282">
        <v>2600</v>
      </c>
      <c r="L484" s="750">
        <v>0</v>
      </c>
      <c r="M484" s="282">
        <v>2600</v>
      </c>
      <c r="N484" s="750">
        <v>0</v>
      </c>
      <c r="O484" s="271">
        <f t="shared" si="114"/>
        <v>0</v>
      </c>
      <c r="P484" s="271">
        <f t="shared" si="107"/>
        <v>0</v>
      </c>
      <c r="Q484" s="271">
        <f t="shared" si="115"/>
        <v>0</v>
      </c>
      <c r="R484" s="101">
        <f t="shared" si="116"/>
        <v>2600</v>
      </c>
      <c r="S484" s="261">
        <f t="shared" si="117"/>
        <v>1</v>
      </c>
      <c r="T484" s="700">
        <f t="shared" si="118"/>
        <v>0</v>
      </c>
      <c r="U484" s="645" t="s">
        <v>340</v>
      </c>
      <c r="V484" s="597"/>
    </row>
    <row r="485" spans="1:22" s="340" customFormat="1" ht="12.75" hidden="1" customHeight="1">
      <c r="A485" s="358" t="s">
        <v>367</v>
      </c>
      <c r="B485" s="138" t="s">
        <v>1473</v>
      </c>
      <c r="C485" s="151">
        <v>2000</v>
      </c>
      <c r="D485" s="259" t="s">
        <v>936</v>
      </c>
      <c r="E485" s="152">
        <v>2110</v>
      </c>
      <c r="F485" s="480">
        <v>839430</v>
      </c>
      <c r="G485" s="460" t="s">
        <v>1399</v>
      </c>
      <c r="H485" s="260">
        <v>3300</v>
      </c>
      <c r="I485" s="99">
        <f t="shared" si="112"/>
        <v>3300</v>
      </c>
      <c r="J485" s="756">
        <f t="shared" si="113"/>
        <v>1</v>
      </c>
      <c r="K485" s="282">
        <v>3300</v>
      </c>
      <c r="L485" s="750">
        <v>0</v>
      </c>
      <c r="M485" s="282">
        <v>3300</v>
      </c>
      <c r="N485" s="750">
        <v>0</v>
      </c>
      <c r="O485" s="271">
        <f t="shared" si="114"/>
        <v>0</v>
      </c>
      <c r="P485" s="271">
        <f t="shared" si="107"/>
        <v>0</v>
      </c>
      <c r="Q485" s="271">
        <f t="shared" si="115"/>
        <v>0</v>
      </c>
      <c r="R485" s="101">
        <f t="shared" si="116"/>
        <v>3300</v>
      </c>
      <c r="S485" s="261">
        <f t="shared" si="117"/>
        <v>1</v>
      </c>
      <c r="T485" s="700">
        <f t="shared" si="118"/>
        <v>0</v>
      </c>
      <c r="U485" s="645" t="s">
        <v>340</v>
      </c>
      <c r="V485" s="593"/>
    </row>
    <row r="486" spans="1:22" s="340" customFormat="1" ht="12.75" hidden="1" customHeight="1">
      <c r="A486" s="358" t="s">
        <v>1516</v>
      </c>
      <c r="B486" s="138" t="s">
        <v>760</v>
      </c>
      <c r="C486" s="151">
        <v>2000</v>
      </c>
      <c r="D486" s="259" t="s">
        <v>943</v>
      </c>
      <c r="E486" s="152">
        <v>2111</v>
      </c>
      <c r="F486" s="480">
        <v>760008</v>
      </c>
      <c r="G486" s="460" t="s">
        <v>1399</v>
      </c>
      <c r="H486" s="260">
        <v>30000</v>
      </c>
      <c r="I486" s="99">
        <f>K486+L486</f>
        <v>30000</v>
      </c>
      <c r="J486" s="756">
        <f>I486/H486</f>
        <v>1</v>
      </c>
      <c r="K486" s="282">
        <v>30000</v>
      </c>
      <c r="L486" s="750">
        <v>0</v>
      </c>
      <c r="M486" s="282">
        <v>30000</v>
      </c>
      <c r="N486" s="750">
        <v>0</v>
      </c>
      <c r="O486" s="271">
        <f>N486-L486</f>
        <v>0</v>
      </c>
      <c r="P486" s="271">
        <f>M486-K486</f>
        <v>0</v>
      </c>
      <c r="Q486" s="271">
        <f>R486-I486</f>
        <v>0</v>
      </c>
      <c r="R486" s="101">
        <f>(H486-T486)</f>
        <v>30000</v>
      </c>
      <c r="S486" s="261">
        <f>+R486/H486</f>
        <v>1</v>
      </c>
      <c r="T486" s="700">
        <f>H486-M486-N486</f>
        <v>0</v>
      </c>
      <c r="U486" s="645" t="s">
        <v>340</v>
      </c>
      <c r="V486" s="598" t="s">
        <v>831</v>
      </c>
    </row>
    <row r="487" spans="1:22" s="340" customFormat="1" ht="12.75" hidden="1" customHeight="1">
      <c r="A487" s="358" t="s">
        <v>510</v>
      </c>
      <c r="B487" s="138" t="s">
        <v>348</v>
      </c>
      <c r="C487" s="139">
        <v>2000</v>
      </c>
      <c r="D487" s="259" t="s">
        <v>944</v>
      </c>
      <c r="E487" s="152">
        <v>2112</v>
      </c>
      <c r="F487" s="480">
        <v>192112</v>
      </c>
      <c r="G487" s="460" t="s">
        <v>1399</v>
      </c>
      <c r="H487" s="260">
        <v>32807.08</v>
      </c>
      <c r="I487" s="99">
        <f t="shared" si="112"/>
        <v>32807.08</v>
      </c>
      <c r="J487" s="756">
        <f t="shared" si="113"/>
        <v>1</v>
      </c>
      <c r="K487" s="282">
        <v>32807.08</v>
      </c>
      <c r="L487" s="750">
        <v>0</v>
      </c>
      <c r="M487" s="282">
        <v>32807.08</v>
      </c>
      <c r="N487" s="750">
        <v>0</v>
      </c>
      <c r="O487" s="271">
        <f t="shared" si="114"/>
        <v>0</v>
      </c>
      <c r="P487" s="271">
        <f t="shared" si="107"/>
        <v>0</v>
      </c>
      <c r="Q487" s="271">
        <f t="shared" si="115"/>
        <v>0</v>
      </c>
      <c r="R487" s="101">
        <f t="shared" si="116"/>
        <v>32807.08</v>
      </c>
      <c r="S487" s="261">
        <f t="shared" si="117"/>
        <v>1</v>
      </c>
      <c r="T487" s="700">
        <f t="shared" si="118"/>
        <v>0</v>
      </c>
      <c r="U487" s="645" t="s">
        <v>340</v>
      </c>
      <c r="V487" s="597"/>
    </row>
    <row r="488" spans="1:22" s="340" customFormat="1" ht="12.75" hidden="1" customHeight="1">
      <c r="A488" s="358" t="s">
        <v>510</v>
      </c>
      <c r="B488" s="138" t="s">
        <v>348</v>
      </c>
      <c r="C488" s="151">
        <v>2000</v>
      </c>
      <c r="D488" s="259" t="s">
        <v>945</v>
      </c>
      <c r="E488" s="152">
        <v>2113</v>
      </c>
      <c r="F488" s="480">
        <v>192113</v>
      </c>
      <c r="G488" s="460" t="s">
        <v>1399</v>
      </c>
      <c r="H488" s="260">
        <v>11926.25</v>
      </c>
      <c r="I488" s="99">
        <f t="shared" si="112"/>
        <v>11926.25</v>
      </c>
      <c r="J488" s="756">
        <f t="shared" si="113"/>
        <v>1</v>
      </c>
      <c r="K488" s="282">
        <v>11926.25</v>
      </c>
      <c r="L488" s="750">
        <v>0</v>
      </c>
      <c r="M488" s="282">
        <v>11926.25</v>
      </c>
      <c r="N488" s="750">
        <v>0</v>
      </c>
      <c r="O488" s="271">
        <f t="shared" si="114"/>
        <v>0</v>
      </c>
      <c r="P488" s="271">
        <f t="shared" si="107"/>
        <v>0</v>
      </c>
      <c r="Q488" s="271">
        <f t="shared" si="115"/>
        <v>0</v>
      </c>
      <c r="R488" s="101">
        <f t="shared" si="116"/>
        <v>11926.25</v>
      </c>
      <c r="S488" s="261">
        <f t="shared" si="117"/>
        <v>1</v>
      </c>
      <c r="T488" s="700">
        <f t="shared" si="118"/>
        <v>0</v>
      </c>
      <c r="U488" s="645" t="s">
        <v>340</v>
      </c>
      <c r="V488" s="598" t="s">
        <v>831</v>
      </c>
    </row>
    <row r="489" spans="1:22" s="340" customFormat="1" ht="12.75" hidden="1" customHeight="1">
      <c r="A489" s="358" t="s">
        <v>1501</v>
      </c>
      <c r="B489" s="138" t="s">
        <v>1427</v>
      </c>
      <c r="C489" s="151">
        <v>2000</v>
      </c>
      <c r="D489" s="259" t="s">
        <v>942</v>
      </c>
      <c r="E489" s="152">
        <v>2114</v>
      </c>
      <c r="F489" s="480">
        <v>995588</v>
      </c>
      <c r="G489" s="460" t="s">
        <v>1399</v>
      </c>
      <c r="H489" s="260">
        <v>1100000</v>
      </c>
      <c r="I489" s="99">
        <f>K489+L489</f>
        <v>1100000</v>
      </c>
      <c r="J489" s="756">
        <f>I489/H489</f>
        <v>1</v>
      </c>
      <c r="K489" s="282">
        <v>1100000</v>
      </c>
      <c r="L489" s="750">
        <v>0</v>
      </c>
      <c r="M489" s="282">
        <v>1100000</v>
      </c>
      <c r="N489" s="750">
        <v>0</v>
      </c>
      <c r="O489" s="271">
        <f>N489-L489</f>
        <v>0</v>
      </c>
      <c r="P489" s="271">
        <f>M489-K489</f>
        <v>0</v>
      </c>
      <c r="Q489" s="271">
        <f>R489-I489</f>
        <v>0</v>
      </c>
      <c r="R489" s="101">
        <f>(H489-T489)</f>
        <v>1100000</v>
      </c>
      <c r="S489" s="261">
        <f>+R489/H489</f>
        <v>1</v>
      </c>
      <c r="T489" s="700">
        <f>H489-M489-N489</f>
        <v>0</v>
      </c>
      <c r="U489" s="645" t="s">
        <v>340</v>
      </c>
      <c r="V489" s="597" t="s">
        <v>831</v>
      </c>
    </row>
    <row r="490" spans="1:22" s="296" customFormat="1" ht="12.75" hidden="1" customHeight="1">
      <c r="A490" s="358" t="s">
        <v>160</v>
      </c>
      <c r="B490" s="138" t="s">
        <v>161</v>
      </c>
      <c r="C490" s="151">
        <v>2000</v>
      </c>
      <c r="D490" s="259" t="s">
        <v>573</v>
      </c>
      <c r="E490" s="152">
        <v>2117</v>
      </c>
      <c r="F490" s="480">
        <v>992117</v>
      </c>
      <c r="G490" s="460" t="s">
        <v>1399</v>
      </c>
      <c r="H490" s="260">
        <v>12090.24</v>
      </c>
      <c r="I490" s="99">
        <f t="shared" si="112"/>
        <v>12090.24</v>
      </c>
      <c r="J490" s="756">
        <f t="shared" si="113"/>
        <v>1</v>
      </c>
      <c r="K490" s="282">
        <v>12090.24</v>
      </c>
      <c r="L490" s="750">
        <v>0</v>
      </c>
      <c r="M490" s="282">
        <v>12090.24</v>
      </c>
      <c r="N490" s="750">
        <v>0</v>
      </c>
      <c r="O490" s="271">
        <f t="shared" si="114"/>
        <v>0</v>
      </c>
      <c r="P490" s="271">
        <f t="shared" si="107"/>
        <v>0</v>
      </c>
      <c r="Q490" s="271">
        <f t="shared" si="115"/>
        <v>0</v>
      </c>
      <c r="R490" s="101">
        <f t="shared" si="116"/>
        <v>12090.24</v>
      </c>
      <c r="S490" s="261">
        <f t="shared" si="117"/>
        <v>1</v>
      </c>
      <c r="T490" s="700">
        <f t="shared" si="118"/>
        <v>0</v>
      </c>
      <c r="U490" s="645" t="s">
        <v>340</v>
      </c>
      <c r="V490" s="593"/>
    </row>
    <row r="491" spans="1:22" s="296" customFormat="1" ht="12.75" customHeight="1" thickBot="1">
      <c r="A491" s="360" t="s">
        <v>1569</v>
      </c>
      <c r="B491" s="267"/>
      <c r="C491" s="374">
        <v>2000</v>
      </c>
      <c r="D491" s="379"/>
      <c r="E491" s="390"/>
      <c r="F491" s="491"/>
      <c r="G491" s="458"/>
      <c r="H491" s="386">
        <f>SUM(H427:H490)</f>
        <v>10800304.970000001</v>
      </c>
      <c r="I491" s="99">
        <f t="shared" si="112"/>
        <v>10800304.970000001</v>
      </c>
      <c r="J491" s="757">
        <f>+I491/H491</f>
        <v>1</v>
      </c>
      <c r="K491" s="918">
        <f>H491</f>
        <v>10800304.970000001</v>
      </c>
      <c r="L491" s="924">
        <f>SUM(L427:L490)</f>
        <v>0</v>
      </c>
      <c r="M491" s="918">
        <f>H491</f>
        <v>10800304.970000001</v>
      </c>
      <c r="N491" s="270">
        <f>SUM(N427:N490)</f>
        <v>0</v>
      </c>
      <c r="O491" s="271">
        <f>N491-L491</f>
        <v>0</v>
      </c>
      <c r="P491" s="271">
        <f>M491-K491</f>
        <v>0</v>
      </c>
      <c r="Q491" s="271">
        <f>R491-I491</f>
        <v>0</v>
      </c>
      <c r="R491" s="104">
        <f t="shared" si="116"/>
        <v>10800304.970000001</v>
      </c>
      <c r="S491" s="401">
        <f>+R491/H491</f>
        <v>1</v>
      </c>
      <c r="T491" s="700">
        <f t="shared" si="118"/>
        <v>0</v>
      </c>
      <c r="U491" s="645"/>
      <c r="V491" s="596"/>
    </row>
    <row r="492" spans="1:22" s="562" customFormat="1" ht="12.75" customHeight="1" thickTop="1" thickBot="1">
      <c r="A492" s="656"/>
      <c r="B492" s="468"/>
      <c r="C492" s="469"/>
      <c r="D492" s="474" t="s">
        <v>432</v>
      </c>
      <c r="E492" s="470"/>
      <c r="F492" s="488"/>
      <c r="G492" s="489"/>
      <c r="H492" s="726">
        <f>SUM(H427:H490)</f>
        <v>10800304.970000001</v>
      </c>
      <c r="I492" s="758">
        <f>SUM(I427:I490)</f>
        <v>10800304.970000001</v>
      </c>
      <c r="J492" s="106">
        <f>I492/H492</f>
        <v>1</v>
      </c>
      <c r="K492" s="97">
        <f>SUM(K427:K490)</f>
        <v>10800304.970000001</v>
      </c>
      <c r="L492" s="98">
        <f>SUM(L427:L490)</f>
        <v>0</v>
      </c>
      <c r="M492" s="97">
        <f t="shared" ref="M492:R492" si="119">SUM(M427:M490)</f>
        <v>10800304.970000001</v>
      </c>
      <c r="N492" s="98">
        <f t="shared" si="119"/>
        <v>0</v>
      </c>
      <c r="O492" s="473">
        <f t="shared" si="119"/>
        <v>0</v>
      </c>
      <c r="P492" s="471">
        <f t="shared" si="119"/>
        <v>0</v>
      </c>
      <c r="Q492" s="471">
        <f t="shared" si="119"/>
        <v>0</v>
      </c>
      <c r="R492" s="471">
        <f t="shared" si="119"/>
        <v>10800304.970000001</v>
      </c>
      <c r="S492" s="467">
        <f>+R492/H492</f>
        <v>1</v>
      </c>
      <c r="T492" s="704">
        <f>SUM(T427:T490)</f>
        <v>0</v>
      </c>
      <c r="U492" s="650"/>
    </row>
    <row r="493" spans="1:22" s="296" customFormat="1" ht="12.75" customHeight="1" thickTop="1" thickBot="1">
      <c r="A493" s="657"/>
      <c r="B493" s="71"/>
      <c r="C493" s="72"/>
      <c r="D493" s="71"/>
      <c r="E493" s="736"/>
      <c r="F493" s="443"/>
      <c r="G493" s="443"/>
      <c r="H493" s="737"/>
      <c r="I493" s="73"/>
      <c r="J493" s="67"/>
      <c r="K493" s="140"/>
      <c r="L493" s="140"/>
      <c r="M493" s="140"/>
      <c r="N493" s="140"/>
      <c r="O493" s="68"/>
      <c r="P493" s="68"/>
      <c r="Q493" s="68"/>
      <c r="R493" s="73"/>
      <c r="S493" s="67"/>
      <c r="T493" s="709"/>
      <c r="U493" s="645"/>
    </row>
    <row r="494" spans="1:22" s="563" customFormat="1" ht="13.5" customHeight="1" thickTop="1" thickBot="1">
      <c r="A494" s="657"/>
      <c r="B494" s="476"/>
      <c r="C494" s="477"/>
      <c r="D494" s="479" t="s">
        <v>433</v>
      </c>
      <c r="E494" s="470"/>
      <c r="F494" s="488"/>
      <c r="G494" s="489"/>
      <c r="H494" s="727">
        <f>SUM(H492,H424,H372)</f>
        <v>31168156.030000001</v>
      </c>
      <c r="I494" s="721">
        <f>SUM(I492,I424,I372)</f>
        <v>31168156.030000001</v>
      </c>
      <c r="J494" s="759">
        <f>I494/H494</f>
        <v>1</v>
      </c>
      <c r="K494" s="714">
        <f>SUM(K492,K424,K372)</f>
        <v>31168156.030000001</v>
      </c>
      <c r="L494" s="437">
        <f>SUM(L492,L424,L372)</f>
        <v>0</v>
      </c>
      <c r="M494" s="714">
        <f t="shared" ref="M494:R494" si="120">SUM(M492,M424,M372)</f>
        <v>31168156.030000001</v>
      </c>
      <c r="N494" s="437">
        <f t="shared" si="120"/>
        <v>0</v>
      </c>
      <c r="O494" s="760">
        <f t="shared" si="120"/>
        <v>0</v>
      </c>
      <c r="P494" s="721">
        <f t="shared" si="120"/>
        <v>0</v>
      </c>
      <c r="Q494" s="721">
        <f t="shared" si="120"/>
        <v>0</v>
      </c>
      <c r="R494" s="721">
        <f t="shared" si="120"/>
        <v>31168156.030000001</v>
      </c>
      <c r="S494" s="722">
        <f>+R494/H494</f>
        <v>1</v>
      </c>
      <c r="T494" s="723">
        <f>SUM(T492,T424,T372)</f>
        <v>0</v>
      </c>
      <c r="U494" s="651"/>
    </row>
    <row r="495" spans="1:22" s="476" customFormat="1" ht="12.75" customHeight="1" thickTop="1">
      <c r="A495" s="657"/>
      <c r="B495" s="70"/>
      <c r="C495" s="142"/>
      <c r="D495" s="70"/>
      <c r="E495" s="142"/>
      <c r="F495" s="444"/>
      <c r="G495" s="444"/>
      <c r="H495" s="719"/>
      <c r="I495" s="716"/>
      <c r="J495" s="717"/>
      <c r="K495" s="715"/>
      <c r="L495" s="715"/>
      <c r="M495" s="715"/>
      <c r="N495" s="715"/>
      <c r="O495" s="715"/>
      <c r="P495" s="716"/>
      <c r="Q495" s="716"/>
      <c r="R495" s="716"/>
      <c r="S495" s="717"/>
      <c r="T495" s="724"/>
      <c r="U495" s="725"/>
    </row>
    <row r="496" spans="1:22" s="296" customFormat="1" ht="12.75" customHeight="1">
      <c r="A496" s="658" t="s">
        <v>617</v>
      </c>
      <c r="B496" s="71"/>
      <c r="C496" s="72"/>
      <c r="D496" s="71"/>
      <c r="E496" s="72"/>
      <c r="F496" s="497"/>
      <c r="G496" s="497"/>
      <c r="H496" s="341"/>
      <c r="I496" s="341"/>
      <c r="J496" s="342"/>
      <c r="K496" s="399"/>
      <c r="L496" s="399"/>
      <c r="M496" s="399"/>
      <c r="N496" s="399"/>
      <c r="O496" s="718"/>
      <c r="P496" s="718"/>
      <c r="Q496" s="718"/>
      <c r="R496" s="341"/>
      <c r="S496" s="342"/>
      <c r="T496" s="707"/>
      <c r="U496" s="645"/>
    </row>
    <row r="497" spans="1:21" s="296" customFormat="1" ht="12.75" hidden="1" customHeight="1">
      <c r="A497" s="358" t="s">
        <v>1409</v>
      </c>
      <c r="B497" s="61" t="s">
        <v>1410</v>
      </c>
      <c r="C497" s="139">
        <v>2002</v>
      </c>
      <c r="D497" s="259" t="s">
        <v>634</v>
      </c>
      <c r="E497" s="152">
        <v>2209</v>
      </c>
      <c r="F497" s="480">
        <v>992350</v>
      </c>
      <c r="G497" s="455"/>
      <c r="H497" s="260">
        <v>1098428.77</v>
      </c>
      <c r="I497" s="99">
        <f t="shared" ref="I497:I528" si="121">K497+L497</f>
        <v>1098428.77</v>
      </c>
      <c r="J497" s="756">
        <f t="shared" ref="J497:J528" si="122">I497/H497</f>
        <v>1</v>
      </c>
      <c r="K497" s="282">
        <v>1098428.77</v>
      </c>
      <c r="L497" s="269">
        <v>0</v>
      </c>
      <c r="M497" s="282">
        <v>1098428.77</v>
      </c>
      <c r="N497" s="269">
        <v>0</v>
      </c>
      <c r="O497" s="271">
        <f t="shared" ref="O497:O528" si="123">N497-L497</f>
        <v>0</v>
      </c>
      <c r="P497" s="271">
        <f t="shared" ref="P497:P528" si="124">M497-K497</f>
        <v>0</v>
      </c>
      <c r="Q497" s="271">
        <f t="shared" ref="Q497:Q528" si="125">R497-I497</f>
        <v>0</v>
      </c>
      <c r="R497" s="101">
        <f t="shared" ref="R497:R528" si="126">(H497-T497)</f>
        <v>1098428.77</v>
      </c>
      <c r="S497" s="100">
        <f t="shared" ref="S497:S528" si="127">+R497/H497</f>
        <v>1</v>
      </c>
      <c r="T497" s="700">
        <f t="shared" ref="T497:T528" si="128">H497-M497-N497</f>
        <v>0</v>
      </c>
      <c r="U497" s="645" t="s">
        <v>340</v>
      </c>
    </row>
    <row r="498" spans="1:21" s="296" customFormat="1" ht="12.75" hidden="1" customHeight="1">
      <c r="A498" s="358" t="s">
        <v>185</v>
      </c>
      <c r="B498" s="138" t="s">
        <v>322</v>
      </c>
      <c r="C498" s="139">
        <v>2002</v>
      </c>
      <c r="D498" s="259" t="s">
        <v>814</v>
      </c>
      <c r="E498" s="152">
        <v>2220</v>
      </c>
      <c r="F498" s="480">
        <v>992260</v>
      </c>
      <c r="G498" s="460"/>
      <c r="H498" s="260">
        <v>0</v>
      </c>
      <c r="I498" s="99">
        <f t="shared" si="121"/>
        <v>0</v>
      </c>
      <c r="J498" s="756" t="e">
        <f t="shared" si="122"/>
        <v>#DIV/0!</v>
      </c>
      <c r="K498" s="282">
        <v>0</v>
      </c>
      <c r="L498" s="269">
        <v>0</v>
      </c>
      <c r="M498" s="282">
        <v>0</v>
      </c>
      <c r="N498" s="269">
        <v>0</v>
      </c>
      <c r="O498" s="271">
        <f t="shared" si="123"/>
        <v>0</v>
      </c>
      <c r="P498" s="271">
        <f t="shared" si="124"/>
        <v>0</v>
      </c>
      <c r="Q498" s="271">
        <f t="shared" si="125"/>
        <v>0</v>
      </c>
      <c r="R498" s="101">
        <f t="shared" si="126"/>
        <v>0</v>
      </c>
      <c r="S498" s="261" t="e">
        <f t="shared" si="127"/>
        <v>#DIV/0!</v>
      </c>
      <c r="T498" s="700">
        <f t="shared" si="128"/>
        <v>0</v>
      </c>
      <c r="U498" s="645" t="s">
        <v>340</v>
      </c>
    </row>
    <row r="499" spans="1:21" s="296" customFormat="1" ht="12.75" hidden="1" customHeight="1">
      <c r="A499" s="358" t="s">
        <v>185</v>
      </c>
      <c r="B499" s="61"/>
      <c r="C499" s="139">
        <v>2002</v>
      </c>
      <c r="D499" s="259" t="s">
        <v>835</v>
      </c>
      <c r="E499" s="152">
        <v>2221</v>
      </c>
      <c r="F499" s="480">
        <v>992261</v>
      </c>
      <c r="G499" s="455"/>
      <c r="H499" s="260">
        <v>898476.53</v>
      </c>
      <c r="I499" s="99">
        <f>K499+L499</f>
        <v>898476.53</v>
      </c>
      <c r="J499" s="756">
        <f>I499/H499</f>
        <v>1</v>
      </c>
      <c r="K499" s="282">
        <v>898476.53</v>
      </c>
      <c r="L499" s="269">
        <v>0</v>
      </c>
      <c r="M499" s="282">
        <v>898476.53</v>
      </c>
      <c r="N499" s="269">
        <v>0</v>
      </c>
      <c r="O499" s="271">
        <f>N499-L499</f>
        <v>0</v>
      </c>
      <c r="P499" s="271">
        <f>M499-K499</f>
        <v>0</v>
      </c>
      <c r="Q499" s="271">
        <f>R499-I499</f>
        <v>0</v>
      </c>
      <c r="R499" s="101">
        <f>(H499-T499)</f>
        <v>898476.53</v>
      </c>
      <c r="S499" s="261">
        <f>+R499/H499</f>
        <v>1</v>
      </c>
      <c r="T499" s="700">
        <f>H499-M499-N499</f>
        <v>0</v>
      </c>
      <c r="U499" s="645" t="s">
        <v>340</v>
      </c>
    </row>
    <row r="500" spans="1:21" s="296" customFormat="1" ht="12.75" hidden="1" customHeight="1">
      <c r="A500" s="358" t="s">
        <v>95</v>
      </c>
      <c r="B500" s="61" t="s">
        <v>482</v>
      </c>
      <c r="C500" s="139">
        <v>2002</v>
      </c>
      <c r="D500" s="259" t="s">
        <v>661</v>
      </c>
      <c r="E500" s="152">
        <v>2221</v>
      </c>
      <c r="F500" s="480">
        <v>992262</v>
      </c>
      <c r="G500" s="499"/>
      <c r="H500" s="260">
        <v>365627.14</v>
      </c>
      <c r="I500" s="99">
        <f t="shared" si="121"/>
        <v>365627.14</v>
      </c>
      <c r="J500" s="756">
        <f t="shared" si="122"/>
        <v>1</v>
      </c>
      <c r="K500" s="282">
        <v>365627.14</v>
      </c>
      <c r="L500" s="269">
        <v>0</v>
      </c>
      <c r="M500" s="282">
        <v>365627.14</v>
      </c>
      <c r="N500" s="269">
        <v>0</v>
      </c>
      <c r="O500" s="271">
        <f t="shared" si="123"/>
        <v>0</v>
      </c>
      <c r="P500" s="271">
        <f t="shared" si="124"/>
        <v>0</v>
      </c>
      <c r="Q500" s="271">
        <f t="shared" si="125"/>
        <v>0</v>
      </c>
      <c r="R500" s="101">
        <f t="shared" si="126"/>
        <v>365627.14</v>
      </c>
      <c r="S500" s="261">
        <f t="shared" si="127"/>
        <v>1</v>
      </c>
      <c r="T500" s="700">
        <f t="shared" si="128"/>
        <v>0</v>
      </c>
      <c r="U500" s="645" t="s">
        <v>340</v>
      </c>
    </row>
    <row r="501" spans="1:21" s="296" customFormat="1" ht="12.75" hidden="1" customHeight="1">
      <c r="A501" s="358" t="s">
        <v>1401</v>
      </c>
      <c r="B501" s="61" t="s">
        <v>1402</v>
      </c>
      <c r="C501" s="139">
        <v>2002</v>
      </c>
      <c r="D501" s="259" t="s">
        <v>618</v>
      </c>
      <c r="E501" s="152">
        <v>2221</v>
      </c>
      <c r="F501" s="480">
        <v>992263</v>
      </c>
      <c r="G501" s="455"/>
      <c r="H501" s="260">
        <v>436184.52</v>
      </c>
      <c r="I501" s="99">
        <f t="shared" si="121"/>
        <v>436184.52</v>
      </c>
      <c r="J501" s="756">
        <f t="shared" si="122"/>
        <v>1</v>
      </c>
      <c r="K501" s="282">
        <v>436184.52</v>
      </c>
      <c r="L501" s="269">
        <v>0</v>
      </c>
      <c r="M501" s="282">
        <v>436184.52</v>
      </c>
      <c r="N501" s="269">
        <v>0</v>
      </c>
      <c r="O501" s="271">
        <f t="shared" si="123"/>
        <v>0</v>
      </c>
      <c r="P501" s="271">
        <f t="shared" si="124"/>
        <v>0</v>
      </c>
      <c r="Q501" s="271">
        <f t="shared" si="125"/>
        <v>0</v>
      </c>
      <c r="R501" s="101">
        <f t="shared" si="126"/>
        <v>436184.52</v>
      </c>
      <c r="S501" s="100">
        <f t="shared" si="127"/>
        <v>1</v>
      </c>
      <c r="T501" s="700">
        <f t="shared" si="128"/>
        <v>0</v>
      </c>
      <c r="U501" s="645" t="s">
        <v>340</v>
      </c>
    </row>
    <row r="502" spans="1:21" s="296" customFormat="1" ht="12.75" hidden="1" customHeight="1">
      <c r="A502" s="358" t="s">
        <v>1401</v>
      </c>
      <c r="B502" s="61" t="s">
        <v>1402</v>
      </c>
      <c r="C502" s="139">
        <v>2002</v>
      </c>
      <c r="D502" s="259" t="s">
        <v>619</v>
      </c>
      <c r="E502" s="152">
        <v>2221</v>
      </c>
      <c r="F502" s="480">
        <v>992264</v>
      </c>
      <c r="G502" s="455"/>
      <c r="H502" s="260">
        <v>97650.51</v>
      </c>
      <c r="I502" s="99">
        <f t="shared" si="121"/>
        <v>97650.51</v>
      </c>
      <c r="J502" s="756">
        <f t="shared" si="122"/>
        <v>1</v>
      </c>
      <c r="K502" s="282">
        <v>97650.51</v>
      </c>
      <c r="L502" s="269">
        <v>0</v>
      </c>
      <c r="M502" s="282">
        <v>97650.51</v>
      </c>
      <c r="N502" s="269">
        <v>0</v>
      </c>
      <c r="O502" s="271">
        <f t="shared" si="123"/>
        <v>0</v>
      </c>
      <c r="P502" s="271">
        <f t="shared" si="124"/>
        <v>0</v>
      </c>
      <c r="Q502" s="271">
        <f t="shared" si="125"/>
        <v>0</v>
      </c>
      <c r="R502" s="101">
        <f t="shared" si="126"/>
        <v>97650.51</v>
      </c>
      <c r="S502" s="100">
        <f t="shared" si="127"/>
        <v>1</v>
      </c>
      <c r="T502" s="700">
        <f t="shared" si="128"/>
        <v>0</v>
      </c>
      <c r="U502" s="645" t="s">
        <v>340</v>
      </c>
    </row>
    <row r="503" spans="1:21" s="296" customFormat="1" ht="12.75" hidden="1" customHeight="1">
      <c r="A503" s="358" t="s">
        <v>1401</v>
      </c>
      <c r="B503" s="61" t="s">
        <v>1402</v>
      </c>
      <c r="C503" s="139">
        <v>2002</v>
      </c>
      <c r="D503" s="259" t="s">
        <v>681</v>
      </c>
      <c r="E503" s="152">
        <v>2221</v>
      </c>
      <c r="F503" s="480">
        <v>992265</v>
      </c>
      <c r="G503" s="455"/>
      <c r="H503" s="260">
        <v>653330.72</v>
      </c>
      <c r="I503" s="99">
        <f t="shared" si="121"/>
        <v>653330.72</v>
      </c>
      <c r="J503" s="756">
        <f t="shared" si="122"/>
        <v>1</v>
      </c>
      <c r="K503" s="282">
        <v>653330.72</v>
      </c>
      <c r="L503" s="269">
        <v>0</v>
      </c>
      <c r="M503" s="282">
        <v>653330.72</v>
      </c>
      <c r="N503" s="269">
        <v>0</v>
      </c>
      <c r="O503" s="271">
        <f t="shared" si="123"/>
        <v>0</v>
      </c>
      <c r="P503" s="271">
        <f t="shared" si="124"/>
        <v>0</v>
      </c>
      <c r="Q503" s="271">
        <f t="shared" si="125"/>
        <v>0</v>
      </c>
      <c r="R503" s="101">
        <f t="shared" si="126"/>
        <v>653330.72</v>
      </c>
      <c r="S503" s="100">
        <f t="shared" si="127"/>
        <v>1</v>
      </c>
      <c r="T503" s="700">
        <f t="shared" si="128"/>
        <v>0</v>
      </c>
      <c r="U503" s="645" t="s">
        <v>340</v>
      </c>
    </row>
    <row r="504" spans="1:21" s="296" customFormat="1" ht="12.75" hidden="1" customHeight="1">
      <c r="A504" s="358" t="s">
        <v>1451</v>
      </c>
      <c r="B504" s="61" t="s">
        <v>1452</v>
      </c>
      <c r="C504" s="139">
        <v>2002</v>
      </c>
      <c r="D504" s="259" t="s">
        <v>689</v>
      </c>
      <c r="E504" s="152">
        <v>2221</v>
      </c>
      <c r="F504" s="480">
        <v>992266</v>
      </c>
      <c r="G504" s="455"/>
      <c r="H504" s="260">
        <v>668695.75</v>
      </c>
      <c r="I504" s="99">
        <f t="shared" si="121"/>
        <v>668695.75</v>
      </c>
      <c r="J504" s="756">
        <f t="shared" si="122"/>
        <v>1</v>
      </c>
      <c r="K504" s="282">
        <v>668695.75</v>
      </c>
      <c r="L504" s="269">
        <v>0</v>
      </c>
      <c r="M504" s="282">
        <v>668695.75</v>
      </c>
      <c r="N504" s="269">
        <v>0</v>
      </c>
      <c r="O504" s="271">
        <f t="shared" si="123"/>
        <v>0</v>
      </c>
      <c r="P504" s="271">
        <f t="shared" si="124"/>
        <v>0</v>
      </c>
      <c r="Q504" s="271">
        <f t="shared" si="125"/>
        <v>0</v>
      </c>
      <c r="R504" s="101">
        <f t="shared" si="126"/>
        <v>668695.75</v>
      </c>
      <c r="S504" s="261">
        <f t="shared" si="127"/>
        <v>1</v>
      </c>
      <c r="T504" s="700">
        <f t="shared" si="128"/>
        <v>0</v>
      </c>
      <c r="U504" s="645" t="s">
        <v>340</v>
      </c>
    </row>
    <row r="505" spans="1:21" s="296" customFormat="1" ht="12.75" hidden="1" customHeight="1">
      <c r="A505" s="358" t="s">
        <v>1451</v>
      </c>
      <c r="B505" s="61" t="s">
        <v>1452</v>
      </c>
      <c r="C505" s="139">
        <v>2002</v>
      </c>
      <c r="D505" s="259" t="s">
        <v>620</v>
      </c>
      <c r="E505" s="152">
        <v>2221</v>
      </c>
      <c r="F505" s="480">
        <v>992267</v>
      </c>
      <c r="G505" s="499"/>
      <c r="H505" s="260">
        <v>790420</v>
      </c>
      <c r="I505" s="99">
        <f t="shared" si="121"/>
        <v>790420</v>
      </c>
      <c r="J505" s="756">
        <f t="shared" si="122"/>
        <v>1</v>
      </c>
      <c r="K505" s="282">
        <v>790420</v>
      </c>
      <c r="L505" s="269">
        <v>0</v>
      </c>
      <c r="M505" s="282">
        <v>790420</v>
      </c>
      <c r="N505" s="269">
        <v>0</v>
      </c>
      <c r="O505" s="271">
        <f t="shared" si="123"/>
        <v>0</v>
      </c>
      <c r="P505" s="271">
        <f t="shared" si="124"/>
        <v>0</v>
      </c>
      <c r="Q505" s="271">
        <f t="shared" si="125"/>
        <v>0</v>
      </c>
      <c r="R505" s="101">
        <f t="shared" si="126"/>
        <v>790420</v>
      </c>
      <c r="S505" s="261">
        <f t="shared" si="127"/>
        <v>1</v>
      </c>
      <c r="T505" s="700">
        <f t="shared" si="128"/>
        <v>0</v>
      </c>
      <c r="U505" s="645" t="s">
        <v>340</v>
      </c>
    </row>
    <row r="506" spans="1:21" s="296" customFormat="1" ht="12.75" hidden="1" customHeight="1">
      <c r="A506" s="358" t="s">
        <v>1451</v>
      </c>
      <c r="B506" s="61" t="s">
        <v>1452</v>
      </c>
      <c r="C506" s="139">
        <v>2002</v>
      </c>
      <c r="D506" s="259" t="s">
        <v>658</v>
      </c>
      <c r="E506" s="152">
        <v>2221</v>
      </c>
      <c r="F506" s="480">
        <v>992268</v>
      </c>
      <c r="G506" s="455"/>
      <c r="H506" s="260">
        <v>91574.79</v>
      </c>
      <c r="I506" s="99">
        <f t="shared" si="121"/>
        <v>91574.79</v>
      </c>
      <c r="J506" s="756">
        <f t="shared" si="122"/>
        <v>1</v>
      </c>
      <c r="K506" s="282">
        <v>91574.79</v>
      </c>
      <c r="L506" s="269">
        <v>0</v>
      </c>
      <c r="M506" s="282">
        <v>91574.79</v>
      </c>
      <c r="N506" s="269">
        <v>0</v>
      </c>
      <c r="O506" s="271">
        <f t="shared" si="123"/>
        <v>0</v>
      </c>
      <c r="P506" s="271">
        <f t="shared" si="124"/>
        <v>0</v>
      </c>
      <c r="Q506" s="271">
        <f t="shared" si="125"/>
        <v>0</v>
      </c>
      <c r="R506" s="101">
        <f t="shared" si="126"/>
        <v>91574.79</v>
      </c>
      <c r="S506" s="261">
        <f t="shared" si="127"/>
        <v>1</v>
      </c>
      <c r="T506" s="700">
        <f t="shared" si="128"/>
        <v>0</v>
      </c>
      <c r="U506" s="645" t="s">
        <v>340</v>
      </c>
    </row>
    <row r="507" spans="1:21" s="296" customFormat="1" ht="12.75" hidden="1" customHeight="1">
      <c r="A507" s="358" t="s">
        <v>1553</v>
      </c>
      <c r="B507" s="138" t="s">
        <v>1554</v>
      </c>
      <c r="C507" s="139">
        <v>2002</v>
      </c>
      <c r="D507" s="259" t="s">
        <v>693</v>
      </c>
      <c r="E507" s="152">
        <v>2221</v>
      </c>
      <c r="F507" s="480">
        <v>992269</v>
      </c>
      <c r="G507" s="455"/>
      <c r="H507" s="260">
        <v>697915.45</v>
      </c>
      <c r="I507" s="99">
        <f t="shared" si="121"/>
        <v>697915.45</v>
      </c>
      <c r="J507" s="756">
        <f t="shared" si="122"/>
        <v>1</v>
      </c>
      <c r="K507" s="282">
        <v>697915.45</v>
      </c>
      <c r="L507" s="269">
        <v>0</v>
      </c>
      <c r="M507" s="282">
        <v>697915.45</v>
      </c>
      <c r="N507" s="269">
        <v>0</v>
      </c>
      <c r="O507" s="271">
        <f t="shared" si="123"/>
        <v>0</v>
      </c>
      <c r="P507" s="271">
        <f t="shared" si="124"/>
        <v>0</v>
      </c>
      <c r="Q507" s="271">
        <f t="shared" si="125"/>
        <v>0</v>
      </c>
      <c r="R507" s="101">
        <f t="shared" si="126"/>
        <v>697915.45</v>
      </c>
      <c r="S507" s="261">
        <f t="shared" si="127"/>
        <v>1</v>
      </c>
      <c r="T507" s="700">
        <f t="shared" si="128"/>
        <v>0</v>
      </c>
      <c r="U507" s="739" t="s">
        <v>340</v>
      </c>
    </row>
    <row r="508" spans="1:21" s="296" customFormat="1" ht="12.75" hidden="1" customHeight="1">
      <c r="A508" s="358" t="s">
        <v>1535</v>
      </c>
      <c r="B508" s="61" t="s">
        <v>1427</v>
      </c>
      <c r="C508" s="139">
        <v>2002</v>
      </c>
      <c r="D508" s="259" t="s">
        <v>668</v>
      </c>
      <c r="E508" s="152">
        <v>2221</v>
      </c>
      <c r="F508" s="480">
        <v>992270</v>
      </c>
      <c r="G508" s="499"/>
      <c r="H508" s="260">
        <v>415852.52</v>
      </c>
      <c r="I508" s="99">
        <f t="shared" si="121"/>
        <v>415852.52</v>
      </c>
      <c r="J508" s="756">
        <f t="shared" si="122"/>
        <v>1</v>
      </c>
      <c r="K508" s="282">
        <v>415852.52</v>
      </c>
      <c r="L508" s="269">
        <v>0</v>
      </c>
      <c r="M508" s="282">
        <v>415852.52</v>
      </c>
      <c r="N508" s="269">
        <v>0</v>
      </c>
      <c r="O508" s="271">
        <f t="shared" si="123"/>
        <v>0</v>
      </c>
      <c r="P508" s="271">
        <f t="shared" si="124"/>
        <v>0</v>
      </c>
      <c r="Q508" s="271">
        <f t="shared" si="125"/>
        <v>0</v>
      </c>
      <c r="R508" s="101">
        <f t="shared" si="126"/>
        <v>415852.52</v>
      </c>
      <c r="S508" s="261">
        <f t="shared" si="127"/>
        <v>1</v>
      </c>
      <c r="T508" s="700">
        <f t="shared" si="128"/>
        <v>0</v>
      </c>
      <c r="U508" s="645" t="s">
        <v>340</v>
      </c>
    </row>
    <row r="509" spans="1:21" s="340" customFormat="1" ht="12.75" hidden="1" customHeight="1">
      <c r="A509" s="358" t="s">
        <v>1535</v>
      </c>
      <c r="B509" s="61" t="s">
        <v>35</v>
      </c>
      <c r="C509" s="139">
        <v>2002</v>
      </c>
      <c r="D509" s="259" t="s">
        <v>621</v>
      </c>
      <c r="E509" s="152">
        <v>2221</v>
      </c>
      <c r="F509" s="480">
        <v>992271</v>
      </c>
      <c r="G509" s="455"/>
      <c r="H509" s="260">
        <v>291152.17</v>
      </c>
      <c r="I509" s="99">
        <f t="shared" si="121"/>
        <v>291152.17</v>
      </c>
      <c r="J509" s="756">
        <f t="shared" si="122"/>
        <v>1</v>
      </c>
      <c r="K509" s="282">
        <v>291152.17</v>
      </c>
      <c r="L509" s="269">
        <v>0</v>
      </c>
      <c r="M509" s="282">
        <v>291152.17</v>
      </c>
      <c r="N509" s="269">
        <v>0</v>
      </c>
      <c r="O509" s="271">
        <f t="shared" si="123"/>
        <v>0</v>
      </c>
      <c r="P509" s="271">
        <f t="shared" si="124"/>
        <v>0</v>
      </c>
      <c r="Q509" s="271">
        <f t="shared" si="125"/>
        <v>0</v>
      </c>
      <c r="R509" s="101">
        <f t="shared" si="126"/>
        <v>291152.17</v>
      </c>
      <c r="S509" s="261">
        <f t="shared" si="127"/>
        <v>1</v>
      </c>
      <c r="T509" s="700">
        <f t="shared" si="128"/>
        <v>0</v>
      </c>
      <c r="U509" s="645" t="s">
        <v>340</v>
      </c>
    </row>
    <row r="510" spans="1:21" s="340" customFormat="1" ht="12.75" hidden="1" customHeight="1">
      <c r="A510" s="358" t="s">
        <v>1463</v>
      </c>
      <c r="B510" s="138" t="s">
        <v>1464</v>
      </c>
      <c r="C510" s="139">
        <v>2002</v>
      </c>
      <c r="D510" s="259" t="s">
        <v>756</v>
      </c>
      <c r="E510" s="152">
        <v>2221</v>
      </c>
      <c r="F510" s="480">
        <v>992272</v>
      </c>
      <c r="G510" s="461"/>
      <c r="H510" s="260">
        <v>188832.03</v>
      </c>
      <c r="I510" s="99">
        <f t="shared" si="121"/>
        <v>188832.03</v>
      </c>
      <c r="J510" s="756">
        <f t="shared" si="122"/>
        <v>1</v>
      </c>
      <c r="K510" s="282">
        <v>188832.03</v>
      </c>
      <c r="L510" s="269">
        <v>0</v>
      </c>
      <c r="M510" s="282">
        <v>188832.03</v>
      </c>
      <c r="N510" s="269">
        <v>0</v>
      </c>
      <c r="O510" s="271">
        <f t="shared" si="123"/>
        <v>0</v>
      </c>
      <c r="P510" s="271">
        <f t="shared" si="124"/>
        <v>0</v>
      </c>
      <c r="Q510" s="271">
        <f t="shared" si="125"/>
        <v>0</v>
      </c>
      <c r="R510" s="101">
        <f t="shared" si="126"/>
        <v>188832.03</v>
      </c>
      <c r="S510" s="100">
        <f t="shared" si="127"/>
        <v>1</v>
      </c>
      <c r="T510" s="700">
        <f t="shared" si="128"/>
        <v>0</v>
      </c>
      <c r="U510" s="645" t="s">
        <v>340</v>
      </c>
    </row>
    <row r="511" spans="1:21" s="296" customFormat="1" ht="12.75" hidden="1" customHeight="1">
      <c r="A511" s="358" t="s">
        <v>1541</v>
      </c>
      <c r="B511" s="138" t="s">
        <v>1430</v>
      </c>
      <c r="C511" s="139">
        <v>2002</v>
      </c>
      <c r="D511" s="259" t="s">
        <v>717</v>
      </c>
      <c r="E511" s="152">
        <v>2221</v>
      </c>
      <c r="F511" s="480">
        <v>992274</v>
      </c>
      <c r="G511" s="455"/>
      <c r="H511" s="260">
        <v>57176.800000000003</v>
      </c>
      <c r="I511" s="99">
        <f t="shared" si="121"/>
        <v>57176.800000000003</v>
      </c>
      <c r="J511" s="756">
        <f t="shared" si="122"/>
        <v>1</v>
      </c>
      <c r="K511" s="282">
        <v>57176.800000000003</v>
      </c>
      <c r="L511" s="269">
        <v>0</v>
      </c>
      <c r="M511" s="282">
        <v>57176.800000000003</v>
      </c>
      <c r="N511" s="269">
        <v>0</v>
      </c>
      <c r="O511" s="271">
        <f t="shared" si="123"/>
        <v>0</v>
      </c>
      <c r="P511" s="271">
        <f t="shared" si="124"/>
        <v>0</v>
      </c>
      <c r="Q511" s="271">
        <f t="shared" si="125"/>
        <v>0</v>
      </c>
      <c r="R511" s="101">
        <f t="shared" si="126"/>
        <v>57176.800000000003</v>
      </c>
      <c r="S511" s="100">
        <f t="shared" si="127"/>
        <v>1</v>
      </c>
      <c r="T511" s="700">
        <f t="shared" si="128"/>
        <v>0</v>
      </c>
      <c r="U511" s="645" t="s">
        <v>340</v>
      </c>
    </row>
    <row r="512" spans="1:21" s="340" customFormat="1" ht="12.75" hidden="1" customHeight="1">
      <c r="A512" s="358" t="s">
        <v>622</v>
      </c>
      <c r="B512" s="138" t="s">
        <v>1458</v>
      </c>
      <c r="C512" s="139">
        <v>2002</v>
      </c>
      <c r="D512" s="259" t="s">
        <v>623</v>
      </c>
      <c r="E512" s="152">
        <v>2221</v>
      </c>
      <c r="F512" s="480">
        <v>992275</v>
      </c>
      <c r="G512" s="499"/>
      <c r="H512" s="260">
        <v>538682.06999999995</v>
      </c>
      <c r="I512" s="99">
        <f t="shared" si="121"/>
        <v>538682.06999999995</v>
      </c>
      <c r="J512" s="756">
        <f t="shared" si="122"/>
        <v>1</v>
      </c>
      <c r="K512" s="282">
        <v>538682.06999999995</v>
      </c>
      <c r="L512" s="269">
        <v>0</v>
      </c>
      <c r="M512" s="282">
        <v>538682.06999999995</v>
      </c>
      <c r="N512" s="269">
        <v>0</v>
      </c>
      <c r="O512" s="271">
        <f t="shared" si="123"/>
        <v>0</v>
      </c>
      <c r="P512" s="271">
        <f t="shared" si="124"/>
        <v>0</v>
      </c>
      <c r="Q512" s="271">
        <f t="shared" si="125"/>
        <v>0</v>
      </c>
      <c r="R512" s="101">
        <f t="shared" si="126"/>
        <v>538682.06999999995</v>
      </c>
      <c r="S512" s="261">
        <f t="shared" si="127"/>
        <v>1</v>
      </c>
      <c r="T512" s="700">
        <f t="shared" si="128"/>
        <v>0</v>
      </c>
      <c r="U512" s="645" t="s">
        <v>340</v>
      </c>
    </row>
    <row r="513" spans="1:21" s="296" customFormat="1" ht="12.75" hidden="1" customHeight="1">
      <c r="A513" s="358" t="s">
        <v>622</v>
      </c>
      <c r="B513" s="61" t="s">
        <v>1458</v>
      </c>
      <c r="C513" s="139">
        <v>2002</v>
      </c>
      <c r="D513" s="259" t="s">
        <v>701</v>
      </c>
      <c r="E513" s="152">
        <v>2221</v>
      </c>
      <c r="F513" s="480">
        <v>992276</v>
      </c>
      <c r="G513" s="499"/>
      <c r="H513" s="260">
        <v>457671.07</v>
      </c>
      <c r="I513" s="99">
        <f t="shared" si="121"/>
        <v>457671.07</v>
      </c>
      <c r="J513" s="756">
        <f t="shared" si="122"/>
        <v>1</v>
      </c>
      <c r="K513" s="282">
        <v>457671.07</v>
      </c>
      <c r="L513" s="269">
        <v>0</v>
      </c>
      <c r="M513" s="282">
        <v>457671.07</v>
      </c>
      <c r="N513" s="269">
        <v>0</v>
      </c>
      <c r="O513" s="271">
        <f t="shared" si="123"/>
        <v>0</v>
      </c>
      <c r="P513" s="271">
        <f t="shared" si="124"/>
        <v>0</v>
      </c>
      <c r="Q513" s="271">
        <f t="shared" si="125"/>
        <v>0</v>
      </c>
      <c r="R513" s="101">
        <f t="shared" si="126"/>
        <v>457671.07</v>
      </c>
      <c r="S513" s="261">
        <f t="shared" si="127"/>
        <v>1</v>
      </c>
      <c r="T513" s="700">
        <f t="shared" si="128"/>
        <v>0</v>
      </c>
      <c r="U513" s="645" t="s">
        <v>340</v>
      </c>
    </row>
    <row r="514" spans="1:21" s="296" customFormat="1" ht="12.75" hidden="1" customHeight="1">
      <c r="A514" s="358" t="s">
        <v>160</v>
      </c>
      <c r="B514" s="138" t="s">
        <v>265</v>
      </c>
      <c r="C514" s="139">
        <v>2002</v>
      </c>
      <c r="D514" s="259" t="s">
        <v>669</v>
      </c>
      <c r="E514" s="152">
        <v>2221</v>
      </c>
      <c r="F514" s="480">
        <v>992277</v>
      </c>
      <c r="G514" s="499"/>
      <c r="H514" s="260">
        <v>328244.99</v>
      </c>
      <c r="I514" s="99">
        <f t="shared" si="121"/>
        <v>328244.99</v>
      </c>
      <c r="J514" s="756">
        <f t="shared" si="122"/>
        <v>1</v>
      </c>
      <c r="K514" s="282">
        <v>328244.99</v>
      </c>
      <c r="L514" s="269">
        <v>0</v>
      </c>
      <c r="M514" s="282">
        <v>328244.99</v>
      </c>
      <c r="N514" s="269">
        <v>0</v>
      </c>
      <c r="O514" s="271">
        <f t="shared" si="123"/>
        <v>0</v>
      </c>
      <c r="P514" s="271">
        <f t="shared" si="124"/>
        <v>0</v>
      </c>
      <c r="Q514" s="271">
        <f t="shared" si="125"/>
        <v>0</v>
      </c>
      <c r="R514" s="101">
        <f t="shared" si="126"/>
        <v>328244.99</v>
      </c>
      <c r="S514" s="261">
        <f t="shared" si="127"/>
        <v>1</v>
      </c>
      <c r="T514" s="700">
        <f t="shared" si="128"/>
        <v>0</v>
      </c>
      <c r="U514" s="645" t="s">
        <v>340</v>
      </c>
    </row>
    <row r="515" spans="1:21" s="296" customFormat="1" ht="12.75" hidden="1" customHeight="1">
      <c r="A515" s="358" t="s">
        <v>160</v>
      </c>
      <c r="B515" s="138" t="s">
        <v>60</v>
      </c>
      <c r="C515" s="139">
        <v>2002</v>
      </c>
      <c r="D515" s="259" t="s">
        <v>702</v>
      </c>
      <c r="E515" s="152">
        <v>2221</v>
      </c>
      <c r="F515" s="480">
        <v>992278</v>
      </c>
      <c r="G515" s="455"/>
      <c r="H515" s="260">
        <v>655921.93999999994</v>
      </c>
      <c r="I515" s="99">
        <f t="shared" si="121"/>
        <v>655921.93999999994</v>
      </c>
      <c r="J515" s="756">
        <f t="shared" si="122"/>
        <v>1</v>
      </c>
      <c r="K515" s="282">
        <v>655921.93999999994</v>
      </c>
      <c r="L515" s="269">
        <v>0</v>
      </c>
      <c r="M515" s="282">
        <v>655921.93999999994</v>
      </c>
      <c r="N515" s="269">
        <v>0</v>
      </c>
      <c r="O515" s="271">
        <f t="shared" si="123"/>
        <v>0</v>
      </c>
      <c r="P515" s="271">
        <f t="shared" si="124"/>
        <v>0</v>
      </c>
      <c r="Q515" s="271">
        <f t="shared" si="125"/>
        <v>0</v>
      </c>
      <c r="R515" s="101">
        <f t="shared" si="126"/>
        <v>655921.93999999994</v>
      </c>
      <c r="S515" s="100">
        <f t="shared" si="127"/>
        <v>1</v>
      </c>
      <c r="T515" s="700">
        <f t="shared" si="128"/>
        <v>0</v>
      </c>
      <c r="U515" s="645" t="s">
        <v>340</v>
      </c>
    </row>
    <row r="516" spans="1:21" s="296" customFormat="1" ht="12.75" hidden="1" customHeight="1">
      <c r="A516" s="358" t="s">
        <v>160</v>
      </c>
      <c r="B516" s="138" t="s">
        <v>1592</v>
      </c>
      <c r="C516" s="139">
        <v>2002</v>
      </c>
      <c r="D516" s="259" t="s">
        <v>651</v>
      </c>
      <c r="E516" s="152">
        <v>2221</v>
      </c>
      <c r="F516" s="480">
        <v>992279</v>
      </c>
      <c r="G516" s="455"/>
      <c r="H516" s="260">
        <v>85335.6</v>
      </c>
      <c r="I516" s="99">
        <f t="shared" si="121"/>
        <v>85335.6</v>
      </c>
      <c r="J516" s="756">
        <f t="shared" si="122"/>
        <v>1</v>
      </c>
      <c r="K516" s="282">
        <v>85335.6</v>
      </c>
      <c r="L516" s="269">
        <v>0</v>
      </c>
      <c r="M516" s="282">
        <v>85335.6</v>
      </c>
      <c r="N516" s="269">
        <v>0</v>
      </c>
      <c r="O516" s="271">
        <f t="shared" si="123"/>
        <v>0</v>
      </c>
      <c r="P516" s="271">
        <f t="shared" si="124"/>
        <v>0</v>
      </c>
      <c r="Q516" s="271">
        <f t="shared" si="125"/>
        <v>0</v>
      </c>
      <c r="R516" s="101">
        <f t="shared" si="126"/>
        <v>85335.6</v>
      </c>
      <c r="S516" s="261">
        <f t="shared" si="127"/>
        <v>1</v>
      </c>
      <c r="T516" s="700">
        <f t="shared" si="128"/>
        <v>0</v>
      </c>
      <c r="U516" s="645" t="s">
        <v>340</v>
      </c>
    </row>
    <row r="517" spans="1:21" s="296" customFormat="1" ht="12.75" hidden="1" customHeight="1">
      <c r="A517" s="358" t="s">
        <v>160</v>
      </c>
      <c r="B517" s="138" t="s">
        <v>271</v>
      </c>
      <c r="C517" s="139">
        <v>2002</v>
      </c>
      <c r="D517" s="259" t="s">
        <v>650</v>
      </c>
      <c r="E517" s="152">
        <v>2221</v>
      </c>
      <c r="F517" s="480">
        <v>992280</v>
      </c>
      <c r="G517" s="455"/>
      <c r="H517" s="260">
        <v>396835.03</v>
      </c>
      <c r="I517" s="99">
        <f t="shared" si="121"/>
        <v>396835.03</v>
      </c>
      <c r="J517" s="756">
        <f t="shared" si="122"/>
        <v>1</v>
      </c>
      <c r="K517" s="282">
        <v>396835.03</v>
      </c>
      <c r="L517" s="269">
        <v>0</v>
      </c>
      <c r="M517" s="282">
        <v>396835.03</v>
      </c>
      <c r="N517" s="269">
        <v>0</v>
      </c>
      <c r="O517" s="271">
        <f t="shared" si="123"/>
        <v>0</v>
      </c>
      <c r="P517" s="271">
        <f t="shared" si="124"/>
        <v>0</v>
      </c>
      <c r="Q517" s="271">
        <f t="shared" si="125"/>
        <v>0</v>
      </c>
      <c r="R517" s="101">
        <f t="shared" si="126"/>
        <v>396835.03</v>
      </c>
      <c r="S517" s="261">
        <f t="shared" si="127"/>
        <v>1</v>
      </c>
      <c r="T517" s="700">
        <f t="shared" si="128"/>
        <v>0</v>
      </c>
      <c r="U517" s="645" t="s">
        <v>340</v>
      </c>
    </row>
    <row r="518" spans="1:21" s="296" customFormat="1" ht="12.75" hidden="1" customHeight="1">
      <c r="A518" s="358" t="s">
        <v>160</v>
      </c>
      <c r="B518" s="138" t="s">
        <v>161</v>
      </c>
      <c r="C518" s="139">
        <v>2002</v>
      </c>
      <c r="D518" s="259" t="s">
        <v>670</v>
      </c>
      <c r="E518" s="152">
        <v>2221</v>
      </c>
      <c r="F518" s="480">
        <v>992281</v>
      </c>
      <c r="G518" s="455"/>
      <c r="H518" s="260">
        <v>260322.68</v>
      </c>
      <c r="I518" s="99">
        <f t="shared" si="121"/>
        <v>260322.68</v>
      </c>
      <c r="J518" s="756">
        <f t="shared" si="122"/>
        <v>1</v>
      </c>
      <c r="K518" s="282">
        <v>260322.68</v>
      </c>
      <c r="L518" s="269">
        <v>0</v>
      </c>
      <c r="M518" s="282">
        <v>260322.68</v>
      </c>
      <c r="N518" s="269">
        <v>0</v>
      </c>
      <c r="O518" s="271">
        <f t="shared" si="123"/>
        <v>0</v>
      </c>
      <c r="P518" s="271">
        <f t="shared" si="124"/>
        <v>0</v>
      </c>
      <c r="Q518" s="271">
        <f t="shared" si="125"/>
        <v>0</v>
      </c>
      <c r="R518" s="101">
        <f t="shared" si="126"/>
        <v>260322.68</v>
      </c>
      <c r="S518" s="100">
        <f t="shared" si="127"/>
        <v>1</v>
      </c>
      <c r="T518" s="700">
        <f t="shared" si="128"/>
        <v>0</v>
      </c>
      <c r="U518" s="645" t="s">
        <v>340</v>
      </c>
    </row>
    <row r="519" spans="1:21" s="296" customFormat="1" ht="12.75" hidden="1" customHeight="1">
      <c r="A519" s="358" t="s">
        <v>629</v>
      </c>
      <c r="B519" s="138" t="s">
        <v>1398</v>
      </c>
      <c r="C519" s="139">
        <v>2002</v>
      </c>
      <c r="D519" s="259" t="s">
        <v>648</v>
      </c>
      <c r="E519" s="152">
        <v>2221</v>
      </c>
      <c r="F519" s="480">
        <v>992282</v>
      </c>
      <c r="G519" s="455"/>
      <c r="H519" s="260">
        <v>729255.76</v>
      </c>
      <c r="I519" s="99">
        <f t="shared" si="121"/>
        <v>729255.76</v>
      </c>
      <c r="J519" s="756">
        <f t="shared" si="122"/>
        <v>1</v>
      </c>
      <c r="K519" s="282">
        <v>729255.76</v>
      </c>
      <c r="L519" s="269">
        <v>0</v>
      </c>
      <c r="M519" s="282">
        <v>729255.76</v>
      </c>
      <c r="N519" s="269">
        <v>0</v>
      </c>
      <c r="O519" s="271">
        <f t="shared" si="123"/>
        <v>0</v>
      </c>
      <c r="P519" s="271">
        <f t="shared" si="124"/>
        <v>0</v>
      </c>
      <c r="Q519" s="271">
        <f t="shared" si="125"/>
        <v>0</v>
      </c>
      <c r="R519" s="101">
        <f t="shared" si="126"/>
        <v>729255.76</v>
      </c>
      <c r="S519" s="100">
        <f t="shared" si="127"/>
        <v>1</v>
      </c>
      <c r="T519" s="700">
        <f t="shared" si="128"/>
        <v>0</v>
      </c>
      <c r="U519" s="645" t="s">
        <v>340</v>
      </c>
    </row>
    <row r="520" spans="1:21" s="296" customFormat="1" ht="12.75" hidden="1" customHeight="1">
      <c r="A520" s="358" t="s">
        <v>553</v>
      </c>
      <c r="B520" s="138" t="s">
        <v>1433</v>
      </c>
      <c r="C520" s="139">
        <v>2002</v>
      </c>
      <c r="D520" s="259" t="s">
        <v>645</v>
      </c>
      <c r="E520" s="152">
        <v>2221</v>
      </c>
      <c r="F520" s="480">
        <v>992283</v>
      </c>
      <c r="G520" s="455"/>
      <c r="H520" s="260">
        <v>414865.87</v>
      </c>
      <c r="I520" s="99">
        <f t="shared" si="121"/>
        <v>414865.87</v>
      </c>
      <c r="J520" s="756">
        <f t="shared" si="122"/>
        <v>1</v>
      </c>
      <c r="K520" s="282">
        <v>414865.87</v>
      </c>
      <c r="L520" s="269">
        <v>0</v>
      </c>
      <c r="M520" s="282">
        <v>414865.87</v>
      </c>
      <c r="N520" s="269">
        <v>0</v>
      </c>
      <c r="O520" s="271">
        <f t="shared" si="123"/>
        <v>0</v>
      </c>
      <c r="P520" s="271">
        <f t="shared" si="124"/>
        <v>0</v>
      </c>
      <c r="Q520" s="271">
        <f t="shared" si="125"/>
        <v>0</v>
      </c>
      <c r="R520" s="101">
        <f t="shared" si="126"/>
        <v>414865.87</v>
      </c>
      <c r="S520" s="100">
        <f t="shared" si="127"/>
        <v>1</v>
      </c>
      <c r="T520" s="700">
        <f t="shared" si="128"/>
        <v>0</v>
      </c>
      <c r="U520" s="645" t="s">
        <v>340</v>
      </c>
    </row>
    <row r="521" spans="1:21" s="296" customFormat="1" ht="12.75" hidden="1" customHeight="1">
      <c r="A521" s="358" t="s">
        <v>553</v>
      </c>
      <c r="B521" s="138" t="s">
        <v>1433</v>
      </c>
      <c r="C521" s="139">
        <v>2002</v>
      </c>
      <c r="D521" s="259" t="s">
        <v>718</v>
      </c>
      <c r="E521" s="152">
        <v>2221</v>
      </c>
      <c r="F521" s="480">
        <v>992284</v>
      </c>
      <c r="G521" s="455"/>
      <c r="H521" s="260">
        <v>422200.18</v>
      </c>
      <c r="I521" s="99">
        <f t="shared" si="121"/>
        <v>422200.18</v>
      </c>
      <c r="J521" s="756">
        <f t="shared" si="122"/>
        <v>1</v>
      </c>
      <c r="K521" s="282">
        <v>422200.18</v>
      </c>
      <c r="L521" s="269">
        <v>0</v>
      </c>
      <c r="M521" s="282">
        <v>422200.18</v>
      </c>
      <c r="N521" s="269">
        <v>0</v>
      </c>
      <c r="O521" s="271">
        <f t="shared" si="123"/>
        <v>0</v>
      </c>
      <c r="P521" s="271">
        <f t="shared" si="124"/>
        <v>0</v>
      </c>
      <c r="Q521" s="271">
        <f t="shared" si="125"/>
        <v>0</v>
      </c>
      <c r="R521" s="101">
        <f t="shared" si="126"/>
        <v>422200.18</v>
      </c>
      <c r="S521" s="100">
        <f t="shared" si="127"/>
        <v>1</v>
      </c>
      <c r="T521" s="700">
        <f t="shared" si="128"/>
        <v>0</v>
      </c>
      <c r="U521" s="645" t="s">
        <v>340</v>
      </c>
    </row>
    <row r="522" spans="1:21" s="296" customFormat="1" ht="12.75" hidden="1" customHeight="1">
      <c r="A522" s="358" t="s">
        <v>553</v>
      </c>
      <c r="B522" s="138" t="s">
        <v>1433</v>
      </c>
      <c r="C522" s="139">
        <v>2002</v>
      </c>
      <c r="D522" s="259" t="s">
        <v>707</v>
      </c>
      <c r="E522" s="152">
        <v>2221</v>
      </c>
      <c r="F522" s="480">
        <v>992285</v>
      </c>
      <c r="G522" s="455"/>
      <c r="H522" s="260">
        <v>339517.16</v>
      </c>
      <c r="I522" s="99">
        <f t="shared" si="121"/>
        <v>339517.16</v>
      </c>
      <c r="J522" s="756">
        <f t="shared" si="122"/>
        <v>1</v>
      </c>
      <c r="K522" s="282">
        <v>339517.16</v>
      </c>
      <c r="L522" s="269">
        <v>0</v>
      </c>
      <c r="M522" s="282">
        <v>339517.16</v>
      </c>
      <c r="N522" s="269">
        <v>0</v>
      </c>
      <c r="O522" s="271">
        <f t="shared" si="123"/>
        <v>0</v>
      </c>
      <c r="P522" s="271">
        <f t="shared" si="124"/>
        <v>0</v>
      </c>
      <c r="Q522" s="271">
        <f t="shared" si="125"/>
        <v>0</v>
      </c>
      <c r="R522" s="101">
        <f t="shared" si="126"/>
        <v>339517.16</v>
      </c>
      <c r="S522" s="100">
        <f t="shared" si="127"/>
        <v>1</v>
      </c>
      <c r="T522" s="700">
        <f t="shared" si="128"/>
        <v>0</v>
      </c>
      <c r="U522" s="645" t="s">
        <v>340</v>
      </c>
    </row>
    <row r="523" spans="1:21" s="296" customFormat="1" ht="12.75" hidden="1" customHeight="1">
      <c r="A523" s="358" t="s">
        <v>507</v>
      </c>
      <c r="B523" s="138" t="s">
        <v>1485</v>
      </c>
      <c r="C523" s="139">
        <v>2002</v>
      </c>
      <c r="D523" s="259" t="s">
        <v>624</v>
      </c>
      <c r="E523" s="152">
        <v>2221</v>
      </c>
      <c r="F523" s="480">
        <v>992286</v>
      </c>
      <c r="G523" s="455"/>
      <c r="H523" s="260">
        <v>262274.56</v>
      </c>
      <c r="I523" s="99">
        <f t="shared" si="121"/>
        <v>262274.56</v>
      </c>
      <c r="J523" s="756">
        <f t="shared" si="122"/>
        <v>1</v>
      </c>
      <c r="K523" s="282">
        <v>262274.56</v>
      </c>
      <c r="L523" s="269">
        <v>0</v>
      </c>
      <c r="M523" s="282">
        <v>262274.56</v>
      </c>
      <c r="N523" s="269">
        <v>0</v>
      </c>
      <c r="O523" s="271">
        <f t="shared" si="123"/>
        <v>0</v>
      </c>
      <c r="P523" s="271">
        <f t="shared" si="124"/>
        <v>0</v>
      </c>
      <c r="Q523" s="271">
        <f t="shared" si="125"/>
        <v>0</v>
      </c>
      <c r="R523" s="101">
        <f t="shared" si="126"/>
        <v>262274.56</v>
      </c>
      <c r="S523" s="100">
        <f t="shared" si="127"/>
        <v>1</v>
      </c>
      <c r="T523" s="700">
        <f t="shared" si="128"/>
        <v>0</v>
      </c>
      <c r="U523" s="645" t="s">
        <v>340</v>
      </c>
    </row>
    <row r="524" spans="1:21" s="296" customFormat="1" ht="12.75" hidden="1" customHeight="1">
      <c r="A524" s="358" t="s">
        <v>507</v>
      </c>
      <c r="B524" s="138" t="s">
        <v>1485</v>
      </c>
      <c r="C524" s="139">
        <v>2002</v>
      </c>
      <c r="D524" s="259" t="s">
        <v>719</v>
      </c>
      <c r="E524" s="152">
        <v>2221</v>
      </c>
      <c r="F524" s="480">
        <v>992287</v>
      </c>
      <c r="G524" s="455"/>
      <c r="H524" s="260">
        <v>266367.94</v>
      </c>
      <c r="I524" s="99">
        <f t="shared" si="121"/>
        <v>266367.94</v>
      </c>
      <c r="J524" s="756">
        <f t="shared" si="122"/>
        <v>1</v>
      </c>
      <c r="K524" s="282">
        <v>266367.94</v>
      </c>
      <c r="L524" s="269">
        <v>0</v>
      </c>
      <c r="M524" s="282">
        <v>266367.94</v>
      </c>
      <c r="N524" s="269">
        <v>0</v>
      </c>
      <c r="O524" s="271">
        <f t="shared" si="123"/>
        <v>0</v>
      </c>
      <c r="P524" s="271">
        <f t="shared" si="124"/>
        <v>0</v>
      </c>
      <c r="Q524" s="271">
        <f t="shared" si="125"/>
        <v>0</v>
      </c>
      <c r="R524" s="101">
        <f t="shared" si="126"/>
        <v>266367.94</v>
      </c>
      <c r="S524" s="100">
        <f t="shared" si="127"/>
        <v>1</v>
      </c>
      <c r="T524" s="700">
        <f t="shared" si="128"/>
        <v>0</v>
      </c>
      <c r="U524" s="645" t="s">
        <v>340</v>
      </c>
    </row>
    <row r="525" spans="1:21" s="296" customFormat="1" ht="12.75" hidden="1" customHeight="1">
      <c r="A525" s="358" t="s">
        <v>507</v>
      </c>
      <c r="B525" s="138" t="s">
        <v>1485</v>
      </c>
      <c r="C525" s="139">
        <v>2002</v>
      </c>
      <c r="D525" s="259" t="s">
        <v>721</v>
      </c>
      <c r="E525" s="152">
        <v>2221</v>
      </c>
      <c r="F525" s="480">
        <v>992288</v>
      </c>
      <c r="G525" s="455"/>
      <c r="H525" s="260">
        <v>313412.8</v>
      </c>
      <c r="I525" s="99">
        <f t="shared" si="121"/>
        <v>313412.8</v>
      </c>
      <c r="J525" s="756">
        <f t="shared" si="122"/>
        <v>1</v>
      </c>
      <c r="K525" s="282">
        <v>313412.8</v>
      </c>
      <c r="L525" s="269">
        <v>0</v>
      </c>
      <c r="M525" s="282">
        <v>313412.8</v>
      </c>
      <c r="N525" s="269">
        <v>0</v>
      </c>
      <c r="O525" s="271">
        <f t="shared" si="123"/>
        <v>0</v>
      </c>
      <c r="P525" s="271">
        <f t="shared" si="124"/>
        <v>0</v>
      </c>
      <c r="Q525" s="271">
        <f t="shared" si="125"/>
        <v>0</v>
      </c>
      <c r="R525" s="101">
        <f t="shared" si="126"/>
        <v>313412.8</v>
      </c>
      <c r="S525" s="100">
        <f t="shared" si="127"/>
        <v>1</v>
      </c>
      <c r="T525" s="700">
        <f t="shared" si="128"/>
        <v>0</v>
      </c>
      <c r="U525" s="645" t="s">
        <v>340</v>
      </c>
    </row>
    <row r="526" spans="1:21" s="296" customFormat="1" ht="12.75" hidden="1" customHeight="1">
      <c r="A526" s="358" t="s">
        <v>510</v>
      </c>
      <c r="B526" s="138" t="s">
        <v>174</v>
      </c>
      <c r="C526" s="139">
        <v>2002</v>
      </c>
      <c r="D526" s="259" t="s">
        <v>755</v>
      </c>
      <c r="E526" s="152">
        <v>2221</v>
      </c>
      <c r="F526" s="480">
        <v>992289</v>
      </c>
      <c r="G526" s="455"/>
      <c r="H526" s="260">
        <v>84819.08</v>
      </c>
      <c r="I526" s="99">
        <f t="shared" si="121"/>
        <v>84819.08</v>
      </c>
      <c r="J526" s="756">
        <f t="shared" si="122"/>
        <v>1</v>
      </c>
      <c r="K526" s="282">
        <v>84819.08</v>
      </c>
      <c r="L526" s="269">
        <v>0</v>
      </c>
      <c r="M526" s="282">
        <v>84819.08</v>
      </c>
      <c r="N526" s="269">
        <v>0</v>
      </c>
      <c r="O526" s="271">
        <f t="shared" si="123"/>
        <v>0</v>
      </c>
      <c r="P526" s="271">
        <f t="shared" si="124"/>
        <v>0</v>
      </c>
      <c r="Q526" s="271">
        <f t="shared" si="125"/>
        <v>0</v>
      </c>
      <c r="R526" s="101">
        <f t="shared" si="126"/>
        <v>84819.08</v>
      </c>
      <c r="S526" s="261">
        <f t="shared" si="127"/>
        <v>1</v>
      </c>
      <c r="T526" s="700">
        <f t="shared" si="128"/>
        <v>0</v>
      </c>
      <c r="U526" s="645" t="s">
        <v>340</v>
      </c>
    </row>
    <row r="527" spans="1:21" s="296" customFormat="1" ht="13.5" hidden="1" customHeight="1">
      <c r="A527" s="358" t="s">
        <v>510</v>
      </c>
      <c r="B527" s="138" t="s">
        <v>174</v>
      </c>
      <c r="C527" s="139">
        <v>2002</v>
      </c>
      <c r="D527" s="259" t="s">
        <v>625</v>
      </c>
      <c r="E527" s="152">
        <v>2221</v>
      </c>
      <c r="F527" s="480">
        <v>992290</v>
      </c>
      <c r="G527" s="455"/>
      <c r="H527" s="260">
        <v>342185.77</v>
      </c>
      <c r="I527" s="99">
        <f>K527+L527</f>
        <v>342185.77</v>
      </c>
      <c r="J527" s="756">
        <f>I527/H527</f>
        <v>1</v>
      </c>
      <c r="K527" s="282">
        <v>342185.77</v>
      </c>
      <c r="L527" s="269">
        <v>0</v>
      </c>
      <c r="M527" s="282">
        <v>342185.77</v>
      </c>
      <c r="N527" s="269">
        <v>0</v>
      </c>
      <c r="O527" s="271">
        <f>N527-L527</f>
        <v>0</v>
      </c>
      <c r="P527" s="271">
        <f>M527-K527</f>
        <v>0</v>
      </c>
      <c r="Q527" s="271">
        <f>R527-I527</f>
        <v>0</v>
      </c>
      <c r="R527" s="101">
        <f>(H527-T527)</f>
        <v>342185.77</v>
      </c>
      <c r="S527" s="100">
        <f>+R527/H527</f>
        <v>1</v>
      </c>
      <c r="T527" s="700">
        <f>H527-M527-N527</f>
        <v>0</v>
      </c>
      <c r="U527" s="645" t="s">
        <v>340</v>
      </c>
    </row>
    <row r="528" spans="1:21" s="296" customFormat="1" ht="12.75" hidden="1" customHeight="1">
      <c r="A528" s="358" t="s">
        <v>510</v>
      </c>
      <c r="B528" s="138" t="s">
        <v>149</v>
      </c>
      <c r="C528" s="139">
        <v>2002</v>
      </c>
      <c r="D528" s="259" t="s">
        <v>671</v>
      </c>
      <c r="E528" s="152">
        <v>2221</v>
      </c>
      <c r="F528" s="480">
        <v>992291</v>
      </c>
      <c r="G528" s="455"/>
      <c r="H528" s="260">
        <v>437999.05</v>
      </c>
      <c r="I528" s="99">
        <f t="shared" si="121"/>
        <v>437999.05</v>
      </c>
      <c r="J528" s="756">
        <f t="shared" si="122"/>
        <v>1</v>
      </c>
      <c r="K528" s="282">
        <v>437999.05</v>
      </c>
      <c r="L528" s="269">
        <v>0</v>
      </c>
      <c r="M528" s="282">
        <v>437999.05</v>
      </c>
      <c r="N528" s="269">
        <v>0</v>
      </c>
      <c r="O528" s="271">
        <f t="shared" si="123"/>
        <v>0</v>
      </c>
      <c r="P528" s="271">
        <f t="shared" si="124"/>
        <v>0</v>
      </c>
      <c r="Q528" s="271">
        <f t="shared" si="125"/>
        <v>0</v>
      </c>
      <c r="R528" s="101">
        <f t="shared" si="126"/>
        <v>437999.05</v>
      </c>
      <c r="S528" s="100">
        <f t="shared" si="127"/>
        <v>1</v>
      </c>
      <c r="T528" s="700">
        <f t="shared" si="128"/>
        <v>0</v>
      </c>
      <c r="U528" s="645" t="s">
        <v>340</v>
      </c>
    </row>
    <row r="529" spans="1:21" s="296" customFormat="1" ht="12.75" hidden="1" customHeight="1">
      <c r="A529" s="358" t="s">
        <v>510</v>
      </c>
      <c r="B529" s="138" t="s">
        <v>1539</v>
      </c>
      <c r="C529" s="577">
        <v>2002</v>
      </c>
      <c r="D529" s="259" t="s">
        <v>672</v>
      </c>
      <c r="E529" s="152">
        <v>2221</v>
      </c>
      <c r="F529" s="480">
        <v>992292</v>
      </c>
      <c r="G529" s="461"/>
      <c r="H529" s="260">
        <v>336632.21</v>
      </c>
      <c r="I529" s="99">
        <f t="shared" ref="I529:I552" si="129">K529+L529</f>
        <v>336632.21</v>
      </c>
      <c r="J529" s="756">
        <f t="shared" ref="J529:J551" si="130">I529/H529</f>
        <v>1</v>
      </c>
      <c r="K529" s="282">
        <v>336632.21</v>
      </c>
      <c r="L529" s="269">
        <v>0</v>
      </c>
      <c r="M529" s="282">
        <v>336632.21</v>
      </c>
      <c r="N529" s="269">
        <v>0</v>
      </c>
      <c r="O529" s="271">
        <f t="shared" ref="O529:O552" si="131">N529-L529</f>
        <v>0</v>
      </c>
      <c r="P529" s="271">
        <f t="shared" ref="P529:P552" si="132">M529-K529</f>
        <v>0</v>
      </c>
      <c r="Q529" s="271">
        <f t="shared" ref="Q529:Q552" si="133">R529-I529</f>
        <v>0</v>
      </c>
      <c r="R529" s="101">
        <f t="shared" ref="R529:R552" si="134">(H529-T529)</f>
        <v>336632.21</v>
      </c>
      <c r="S529" s="100">
        <f t="shared" ref="S529:S552" si="135">+R529/H529</f>
        <v>1</v>
      </c>
      <c r="T529" s="700">
        <f t="shared" ref="T529:T552" si="136">H529-M529-N529</f>
        <v>0</v>
      </c>
      <c r="U529" s="645" t="s">
        <v>340</v>
      </c>
    </row>
    <row r="530" spans="1:21" s="296" customFormat="1" ht="12.75" hidden="1" customHeight="1">
      <c r="A530" s="358" t="s">
        <v>510</v>
      </c>
      <c r="B530" s="138" t="s">
        <v>174</v>
      </c>
      <c r="C530" s="139">
        <v>2002</v>
      </c>
      <c r="D530" s="259" t="s">
        <v>708</v>
      </c>
      <c r="E530" s="152">
        <v>2221</v>
      </c>
      <c r="F530" s="480">
        <v>992293</v>
      </c>
      <c r="G530" s="461"/>
      <c r="H530" s="260">
        <v>208869.27</v>
      </c>
      <c r="I530" s="99">
        <f t="shared" si="129"/>
        <v>208869.27</v>
      </c>
      <c r="J530" s="756">
        <f t="shared" si="130"/>
        <v>1</v>
      </c>
      <c r="K530" s="282">
        <v>208869.27</v>
      </c>
      <c r="L530" s="269">
        <v>0</v>
      </c>
      <c r="M530" s="282">
        <v>208869.27</v>
      </c>
      <c r="N530" s="269">
        <v>0</v>
      </c>
      <c r="O530" s="271">
        <f t="shared" si="131"/>
        <v>0</v>
      </c>
      <c r="P530" s="271">
        <f t="shared" si="132"/>
        <v>0</v>
      </c>
      <c r="Q530" s="271">
        <f t="shared" si="133"/>
        <v>0</v>
      </c>
      <c r="R530" s="101">
        <f t="shared" si="134"/>
        <v>208869.27</v>
      </c>
      <c r="S530" s="261">
        <f t="shared" si="135"/>
        <v>1</v>
      </c>
      <c r="T530" s="700">
        <f t="shared" si="136"/>
        <v>0</v>
      </c>
      <c r="U530" s="645" t="s">
        <v>340</v>
      </c>
    </row>
    <row r="531" spans="1:21" s="296" customFormat="1" ht="12.75" hidden="1" customHeight="1">
      <c r="A531" s="358" t="s">
        <v>510</v>
      </c>
      <c r="B531" s="138" t="s">
        <v>149</v>
      </c>
      <c r="C531" s="139">
        <v>2002</v>
      </c>
      <c r="D531" s="259" t="s">
        <v>709</v>
      </c>
      <c r="E531" s="152">
        <v>2221</v>
      </c>
      <c r="F531" s="480">
        <v>992294</v>
      </c>
      <c r="G531" s="455"/>
      <c r="H531" s="260">
        <v>424807.45</v>
      </c>
      <c r="I531" s="99">
        <f t="shared" si="129"/>
        <v>424807.45</v>
      </c>
      <c r="J531" s="756">
        <f t="shared" si="130"/>
        <v>1</v>
      </c>
      <c r="K531" s="282">
        <v>424807.45</v>
      </c>
      <c r="L531" s="269">
        <v>0</v>
      </c>
      <c r="M531" s="282">
        <v>424807.45</v>
      </c>
      <c r="N531" s="269">
        <v>0</v>
      </c>
      <c r="O531" s="271">
        <f t="shared" si="131"/>
        <v>0</v>
      </c>
      <c r="P531" s="271">
        <f t="shared" si="132"/>
        <v>0</v>
      </c>
      <c r="Q531" s="271">
        <f t="shared" si="133"/>
        <v>0</v>
      </c>
      <c r="R531" s="101">
        <f t="shared" si="134"/>
        <v>424807.45</v>
      </c>
      <c r="S531" s="261">
        <f t="shared" si="135"/>
        <v>1</v>
      </c>
      <c r="T531" s="700">
        <f t="shared" si="136"/>
        <v>0</v>
      </c>
      <c r="U531" s="645" t="s">
        <v>340</v>
      </c>
    </row>
    <row r="532" spans="1:21" s="296" customFormat="1" ht="12.75" hidden="1" customHeight="1">
      <c r="A532" s="358" t="s">
        <v>1501</v>
      </c>
      <c r="B532" s="138" t="s">
        <v>1427</v>
      </c>
      <c r="C532" s="139">
        <v>2002</v>
      </c>
      <c r="D532" s="259" t="s">
        <v>673</v>
      </c>
      <c r="E532" s="152">
        <v>2221</v>
      </c>
      <c r="F532" s="480">
        <v>992295</v>
      </c>
      <c r="G532" s="455"/>
      <c r="H532" s="260">
        <v>213068.53</v>
      </c>
      <c r="I532" s="99">
        <f t="shared" si="129"/>
        <v>213068.53</v>
      </c>
      <c r="J532" s="756">
        <f t="shared" si="130"/>
        <v>1</v>
      </c>
      <c r="K532" s="282">
        <v>213068.53</v>
      </c>
      <c r="L532" s="269">
        <v>0</v>
      </c>
      <c r="M532" s="282">
        <v>213068.53</v>
      </c>
      <c r="N532" s="269">
        <v>0</v>
      </c>
      <c r="O532" s="271">
        <f t="shared" si="131"/>
        <v>0</v>
      </c>
      <c r="P532" s="271">
        <f t="shared" si="132"/>
        <v>0</v>
      </c>
      <c r="Q532" s="271">
        <f t="shared" si="133"/>
        <v>0</v>
      </c>
      <c r="R532" s="101">
        <f t="shared" si="134"/>
        <v>213068.53</v>
      </c>
      <c r="S532" s="100">
        <f t="shared" si="135"/>
        <v>1</v>
      </c>
      <c r="T532" s="700">
        <f t="shared" si="136"/>
        <v>0</v>
      </c>
      <c r="U532" s="645" t="s">
        <v>340</v>
      </c>
    </row>
    <row r="533" spans="1:21" s="296" customFormat="1" ht="12.75" hidden="1" customHeight="1">
      <c r="A533" s="358" t="s">
        <v>630</v>
      </c>
      <c r="B533" s="138" t="s">
        <v>1416</v>
      </c>
      <c r="C533" s="139">
        <v>2002</v>
      </c>
      <c r="D533" s="259" t="s">
        <v>647</v>
      </c>
      <c r="E533" s="152">
        <v>2221</v>
      </c>
      <c r="F533" s="480">
        <v>992296</v>
      </c>
      <c r="G533" s="455"/>
      <c r="H533" s="260">
        <v>1107454.8400000001</v>
      </c>
      <c r="I533" s="99">
        <f t="shared" si="129"/>
        <v>1107454.8400000001</v>
      </c>
      <c r="J533" s="756">
        <f t="shared" si="130"/>
        <v>1</v>
      </c>
      <c r="K533" s="282">
        <v>1107454.8400000001</v>
      </c>
      <c r="L533" s="269">
        <v>0</v>
      </c>
      <c r="M533" s="282">
        <v>1107454.8400000001</v>
      </c>
      <c r="N533" s="269">
        <v>0</v>
      </c>
      <c r="O533" s="271">
        <f t="shared" si="131"/>
        <v>0</v>
      </c>
      <c r="P533" s="271">
        <f t="shared" si="132"/>
        <v>0</v>
      </c>
      <c r="Q533" s="271">
        <f t="shared" si="133"/>
        <v>0</v>
      </c>
      <c r="R533" s="101">
        <f t="shared" si="134"/>
        <v>1107454.8400000001</v>
      </c>
      <c r="S533" s="100">
        <f t="shared" si="135"/>
        <v>1</v>
      </c>
      <c r="T533" s="700">
        <f t="shared" si="136"/>
        <v>0</v>
      </c>
      <c r="U533" s="645" t="s">
        <v>340</v>
      </c>
    </row>
    <row r="534" spans="1:21" s="296" customFormat="1" ht="12.75" hidden="1" customHeight="1">
      <c r="A534" s="358" t="s">
        <v>1437</v>
      </c>
      <c r="B534" s="138" t="s">
        <v>300</v>
      </c>
      <c r="C534" s="139">
        <v>2002</v>
      </c>
      <c r="D534" s="259" t="s">
        <v>674</v>
      </c>
      <c r="E534" s="152">
        <v>2221</v>
      </c>
      <c r="F534" s="480">
        <v>992297</v>
      </c>
      <c r="G534" s="455"/>
      <c r="H534" s="260">
        <v>773497.57</v>
      </c>
      <c r="I534" s="99">
        <f t="shared" si="129"/>
        <v>773497.57</v>
      </c>
      <c r="J534" s="756">
        <f t="shared" si="130"/>
        <v>1</v>
      </c>
      <c r="K534" s="282">
        <v>773497.57</v>
      </c>
      <c r="L534" s="269">
        <v>0</v>
      </c>
      <c r="M534" s="282">
        <v>773497.57</v>
      </c>
      <c r="N534" s="269">
        <v>0</v>
      </c>
      <c r="O534" s="271">
        <f t="shared" si="131"/>
        <v>0</v>
      </c>
      <c r="P534" s="271">
        <f t="shared" si="132"/>
        <v>0</v>
      </c>
      <c r="Q534" s="271">
        <f t="shared" si="133"/>
        <v>0</v>
      </c>
      <c r="R534" s="101">
        <f t="shared" si="134"/>
        <v>773497.57</v>
      </c>
      <c r="S534" s="261">
        <f t="shared" si="135"/>
        <v>1</v>
      </c>
      <c r="T534" s="700">
        <f t="shared" si="136"/>
        <v>0</v>
      </c>
      <c r="U534" s="645" t="s">
        <v>340</v>
      </c>
    </row>
    <row r="535" spans="1:21" s="296" customFormat="1" ht="12.75" hidden="1" customHeight="1">
      <c r="A535" s="358" t="s">
        <v>1510</v>
      </c>
      <c r="B535" s="138" t="s">
        <v>1587</v>
      </c>
      <c r="C535" s="139">
        <v>2002</v>
      </c>
      <c r="D535" s="259" t="s">
        <v>638</v>
      </c>
      <c r="E535" s="152">
        <v>2221</v>
      </c>
      <c r="F535" s="480">
        <v>992298</v>
      </c>
      <c r="G535" s="455"/>
      <c r="H535" s="260">
        <v>287172.68</v>
      </c>
      <c r="I535" s="99">
        <f t="shared" si="129"/>
        <v>287172.68</v>
      </c>
      <c r="J535" s="756">
        <f t="shared" si="130"/>
        <v>1</v>
      </c>
      <c r="K535" s="282">
        <v>287172.68</v>
      </c>
      <c r="L535" s="269">
        <v>0</v>
      </c>
      <c r="M535" s="282">
        <v>287172.68</v>
      </c>
      <c r="N535" s="269">
        <v>0</v>
      </c>
      <c r="O535" s="271">
        <f t="shared" si="131"/>
        <v>0</v>
      </c>
      <c r="P535" s="271">
        <f t="shared" si="132"/>
        <v>0</v>
      </c>
      <c r="Q535" s="271">
        <f t="shared" si="133"/>
        <v>0</v>
      </c>
      <c r="R535" s="101">
        <f t="shared" si="134"/>
        <v>287172.68</v>
      </c>
      <c r="S535" s="261">
        <f t="shared" si="135"/>
        <v>1</v>
      </c>
      <c r="T535" s="700">
        <f t="shared" si="136"/>
        <v>0</v>
      </c>
      <c r="U535" s="645" t="s">
        <v>340</v>
      </c>
    </row>
    <row r="536" spans="1:21" s="296" customFormat="1" ht="12.75" hidden="1" customHeight="1">
      <c r="A536" s="358" t="s">
        <v>540</v>
      </c>
      <c r="B536" s="138" t="s">
        <v>1455</v>
      </c>
      <c r="C536" s="139">
        <v>2002</v>
      </c>
      <c r="D536" s="259" t="s">
        <v>675</v>
      </c>
      <c r="E536" s="152">
        <v>2221</v>
      </c>
      <c r="F536" s="480">
        <v>992299</v>
      </c>
      <c r="G536" s="455"/>
      <c r="H536" s="260">
        <v>1584734.71</v>
      </c>
      <c r="I536" s="99">
        <f t="shared" si="129"/>
        <v>1584734.71</v>
      </c>
      <c r="J536" s="756">
        <f t="shared" si="130"/>
        <v>1</v>
      </c>
      <c r="K536" s="282">
        <v>1584734.71</v>
      </c>
      <c r="L536" s="269">
        <v>0</v>
      </c>
      <c r="M536" s="282">
        <v>1584734.71</v>
      </c>
      <c r="N536" s="269">
        <v>0</v>
      </c>
      <c r="O536" s="271">
        <f t="shared" si="131"/>
        <v>0</v>
      </c>
      <c r="P536" s="271">
        <f t="shared" si="132"/>
        <v>0</v>
      </c>
      <c r="Q536" s="271">
        <f t="shared" si="133"/>
        <v>0</v>
      </c>
      <c r="R536" s="101">
        <f t="shared" si="134"/>
        <v>1584734.71</v>
      </c>
      <c r="S536" s="261">
        <f t="shared" si="135"/>
        <v>1</v>
      </c>
      <c r="T536" s="700">
        <f t="shared" si="136"/>
        <v>0</v>
      </c>
      <c r="U536" s="645" t="s">
        <v>340</v>
      </c>
    </row>
    <row r="537" spans="1:21" s="296" customFormat="1" ht="12.75" hidden="1" customHeight="1">
      <c r="A537" s="358" t="s">
        <v>585</v>
      </c>
      <c r="B537" s="138" t="s">
        <v>1419</v>
      </c>
      <c r="C537" s="139">
        <v>2002</v>
      </c>
      <c r="D537" s="259" t="s">
        <v>722</v>
      </c>
      <c r="E537" s="152">
        <v>2221</v>
      </c>
      <c r="F537" s="480">
        <v>992310</v>
      </c>
      <c r="G537" s="455"/>
      <c r="H537" s="260">
        <v>771980.41</v>
      </c>
      <c r="I537" s="99">
        <f t="shared" si="129"/>
        <v>771980.41</v>
      </c>
      <c r="J537" s="756">
        <f t="shared" si="130"/>
        <v>1</v>
      </c>
      <c r="K537" s="282">
        <v>771980.41</v>
      </c>
      <c r="L537" s="269">
        <v>0</v>
      </c>
      <c r="M537" s="282">
        <v>771980.41</v>
      </c>
      <c r="N537" s="269">
        <v>0</v>
      </c>
      <c r="O537" s="271">
        <f t="shared" si="131"/>
        <v>0</v>
      </c>
      <c r="P537" s="271">
        <f t="shared" si="132"/>
        <v>0</v>
      </c>
      <c r="Q537" s="271">
        <f t="shared" si="133"/>
        <v>0</v>
      </c>
      <c r="R537" s="101">
        <f t="shared" si="134"/>
        <v>771980.41</v>
      </c>
      <c r="S537" s="100">
        <f t="shared" si="135"/>
        <v>1</v>
      </c>
      <c r="T537" s="700">
        <f t="shared" si="136"/>
        <v>0</v>
      </c>
      <c r="U537" s="645" t="s">
        <v>340</v>
      </c>
    </row>
    <row r="538" spans="1:21" s="296" customFormat="1" ht="12.75" hidden="1" customHeight="1">
      <c r="A538" s="358" t="s">
        <v>838</v>
      </c>
      <c r="B538" s="138" t="s">
        <v>1461</v>
      </c>
      <c r="C538" s="139">
        <v>2002</v>
      </c>
      <c r="D538" s="259" t="s">
        <v>676</v>
      </c>
      <c r="E538" s="152">
        <v>2221</v>
      </c>
      <c r="F538" s="480">
        <v>992311</v>
      </c>
      <c r="G538" s="455"/>
      <c r="H538" s="260">
        <v>528220.64</v>
      </c>
      <c r="I538" s="99">
        <f t="shared" si="129"/>
        <v>528220.64</v>
      </c>
      <c r="J538" s="756">
        <f t="shared" si="130"/>
        <v>1</v>
      </c>
      <c r="K538" s="282">
        <v>528220.64</v>
      </c>
      <c r="L538" s="269">
        <v>0</v>
      </c>
      <c r="M538" s="282">
        <v>528220.64</v>
      </c>
      <c r="N538" s="269">
        <v>0</v>
      </c>
      <c r="O538" s="271">
        <f t="shared" si="131"/>
        <v>0</v>
      </c>
      <c r="P538" s="271">
        <f t="shared" si="132"/>
        <v>0</v>
      </c>
      <c r="Q538" s="271">
        <f t="shared" si="133"/>
        <v>0</v>
      </c>
      <c r="R538" s="101">
        <f t="shared" si="134"/>
        <v>528220.64</v>
      </c>
      <c r="S538" s="261">
        <f t="shared" si="135"/>
        <v>1</v>
      </c>
      <c r="T538" s="700">
        <f t="shared" si="136"/>
        <v>0</v>
      </c>
      <c r="U538" s="645" t="s">
        <v>340</v>
      </c>
    </row>
    <row r="539" spans="1:21" s="296" customFormat="1" ht="12.75" hidden="1" customHeight="1">
      <c r="A539" s="358" t="s">
        <v>838</v>
      </c>
      <c r="B539" s="138" t="s">
        <v>1461</v>
      </c>
      <c r="C539" s="139">
        <v>2002</v>
      </c>
      <c r="D539" s="259" t="s">
        <v>632</v>
      </c>
      <c r="E539" s="152">
        <v>2221</v>
      </c>
      <c r="F539" s="480">
        <v>992312</v>
      </c>
      <c r="G539" s="455"/>
      <c r="H539" s="260">
        <v>93303.46</v>
      </c>
      <c r="I539" s="99">
        <f t="shared" si="129"/>
        <v>93303.46</v>
      </c>
      <c r="J539" s="756">
        <f t="shared" si="130"/>
        <v>1</v>
      </c>
      <c r="K539" s="282">
        <v>93303.46</v>
      </c>
      <c r="L539" s="269">
        <v>0</v>
      </c>
      <c r="M539" s="282">
        <v>93303.46</v>
      </c>
      <c r="N539" s="269">
        <v>0</v>
      </c>
      <c r="O539" s="271">
        <f t="shared" si="131"/>
        <v>0</v>
      </c>
      <c r="P539" s="271">
        <f t="shared" si="132"/>
        <v>0</v>
      </c>
      <c r="Q539" s="271">
        <f t="shared" si="133"/>
        <v>0</v>
      </c>
      <c r="R539" s="101">
        <f t="shared" si="134"/>
        <v>93303.46</v>
      </c>
      <c r="S539" s="100">
        <f t="shared" si="135"/>
        <v>1</v>
      </c>
      <c r="T539" s="700">
        <f t="shared" si="136"/>
        <v>0</v>
      </c>
      <c r="U539" s="645" t="s">
        <v>340</v>
      </c>
    </row>
    <row r="540" spans="1:21" s="296" customFormat="1" ht="12.75" hidden="1" customHeight="1">
      <c r="A540" s="358" t="s">
        <v>1404</v>
      </c>
      <c r="B540" s="138" t="s">
        <v>1405</v>
      </c>
      <c r="C540" s="139">
        <v>2002</v>
      </c>
      <c r="D540" s="259" t="s">
        <v>666</v>
      </c>
      <c r="E540" s="152">
        <v>2221</v>
      </c>
      <c r="F540" s="480">
        <v>992313</v>
      </c>
      <c r="G540" s="455"/>
      <c r="H540" s="260">
        <v>454319.73</v>
      </c>
      <c r="I540" s="99">
        <f t="shared" si="129"/>
        <v>454319.73</v>
      </c>
      <c r="J540" s="756">
        <f t="shared" si="130"/>
        <v>1</v>
      </c>
      <c r="K540" s="282">
        <v>454319.73</v>
      </c>
      <c r="L540" s="269">
        <v>0</v>
      </c>
      <c r="M540" s="282">
        <v>454319.73</v>
      </c>
      <c r="N540" s="269">
        <v>0</v>
      </c>
      <c r="O540" s="271">
        <f t="shared" si="131"/>
        <v>0</v>
      </c>
      <c r="P540" s="271">
        <f t="shared" si="132"/>
        <v>0</v>
      </c>
      <c r="Q540" s="271">
        <f t="shared" si="133"/>
        <v>0</v>
      </c>
      <c r="R540" s="101">
        <f t="shared" si="134"/>
        <v>454319.73</v>
      </c>
      <c r="S540" s="261">
        <f t="shared" si="135"/>
        <v>1</v>
      </c>
      <c r="T540" s="700">
        <f t="shared" si="136"/>
        <v>0</v>
      </c>
      <c r="U540" s="645" t="s">
        <v>340</v>
      </c>
    </row>
    <row r="541" spans="1:21" s="296" customFormat="1" ht="12.75" hidden="1" customHeight="1">
      <c r="A541" s="358" t="s">
        <v>1404</v>
      </c>
      <c r="B541" s="138" t="s">
        <v>1405</v>
      </c>
      <c r="C541" s="139">
        <v>2002</v>
      </c>
      <c r="D541" s="259" t="s">
        <v>677</v>
      </c>
      <c r="E541" s="152">
        <v>2221</v>
      </c>
      <c r="F541" s="480">
        <v>992314</v>
      </c>
      <c r="G541" s="455"/>
      <c r="H541" s="260">
        <v>311847.31</v>
      </c>
      <c r="I541" s="99">
        <f t="shared" si="129"/>
        <v>311847.31</v>
      </c>
      <c r="J541" s="756">
        <f t="shared" si="130"/>
        <v>1</v>
      </c>
      <c r="K541" s="282">
        <v>311847.31</v>
      </c>
      <c r="L541" s="269">
        <v>0</v>
      </c>
      <c r="M541" s="282">
        <v>311847.31</v>
      </c>
      <c r="N541" s="269">
        <v>0</v>
      </c>
      <c r="O541" s="271">
        <f t="shared" si="131"/>
        <v>0</v>
      </c>
      <c r="P541" s="271">
        <f t="shared" si="132"/>
        <v>0</v>
      </c>
      <c r="Q541" s="271">
        <f t="shared" si="133"/>
        <v>0</v>
      </c>
      <c r="R541" s="101">
        <f t="shared" si="134"/>
        <v>311847.31</v>
      </c>
      <c r="S541" s="261">
        <f t="shared" si="135"/>
        <v>1</v>
      </c>
      <c r="T541" s="700">
        <f t="shared" si="136"/>
        <v>0</v>
      </c>
      <c r="U541" s="645" t="s">
        <v>340</v>
      </c>
    </row>
    <row r="542" spans="1:21" s="296" customFormat="1" ht="12.75" hidden="1" customHeight="1">
      <c r="A542" s="358" t="s">
        <v>579</v>
      </c>
      <c r="B542" s="138" t="s">
        <v>1398</v>
      </c>
      <c r="C542" s="139">
        <v>2002</v>
      </c>
      <c r="D542" s="259" t="s">
        <v>678</v>
      </c>
      <c r="E542" s="152">
        <v>2221</v>
      </c>
      <c r="F542" s="480">
        <v>992315</v>
      </c>
      <c r="G542" s="455"/>
      <c r="H542" s="260">
        <v>255450.8</v>
      </c>
      <c r="I542" s="99">
        <f t="shared" si="129"/>
        <v>255450.8</v>
      </c>
      <c r="J542" s="756">
        <f t="shared" si="130"/>
        <v>1</v>
      </c>
      <c r="K542" s="282">
        <v>255450.8</v>
      </c>
      <c r="L542" s="269">
        <v>0</v>
      </c>
      <c r="M542" s="282">
        <v>255450.8</v>
      </c>
      <c r="N542" s="269">
        <v>0</v>
      </c>
      <c r="O542" s="271">
        <f t="shared" si="131"/>
        <v>0</v>
      </c>
      <c r="P542" s="271">
        <f t="shared" si="132"/>
        <v>0</v>
      </c>
      <c r="Q542" s="271">
        <f t="shared" si="133"/>
        <v>0</v>
      </c>
      <c r="R542" s="101">
        <f t="shared" si="134"/>
        <v>255450.8</v>
      </c>
      <c r="S542" s="100">
        <f t="shared" si="135"/>
        <v>1</v>
      </c>
      <c r="T542" s="700">
        <f t="shared" si="136"/>
        <v>0</v>
      </c>
      <c r="U542" s="645" t="s">
        <v>340</v>
      </c>
    </row>
    <row r="543" spans="1:21" s="296" customFormat="1" ht="12.75" hidden="1" customHeight="1">
      <c r="A543" s="358" t="s">
        <v>1510</v>
      </c>
      <c r="B543" s="138" t="s">
        <v>1587</v>
      </c>
      <c r="C543" s="139">
        <v>2002</v>
      </c>
      <c r="D543" s="259" t="s">
        <v>751</v>
      </c>
      <c r="E543" s="152">
        <v>2221</v>
      </c>
      <c r="F543" s="480">
        <v>992316</v>
      </c>
      <c r="G543" s="455"/>
      <c r="H543" s="260">
        <v>93430.81</v>
      </c>
      <c r="I543" s="99">
        <f t="shared" si="129"/>
        <v>93430.81</v>
      </c>
      <c r="J543" s="756">
        <f t="shared" si="130"/>
        <v>1</v>
      </c>
      <c r="K543" s="282">
        <v>93430.81</v>
      </c>
      <c r="L543" s="269">
        <v>0</v>
      </c>
      <c r="M543" s="282">
        <v>93430.81</v>
      </c>
      <c r="N543" s="269">
        <v>0</v>
      </c>
      <c r="O543" s="271">
        <f t="shared" si="131"/>
        <v>0</v>
      </c>
      <c r="P543" s="271">
        <f t="shared" si="132"/>
        <v>0</v>
      </c>
      <c r="Q543" s="271">
        <f t="shared" si="133"/>
        <v>0</v>
      </c>
      <c r="R543" s="101">
        <f t="shared" si="134"/>
        <v>93430.81</v>
      </c>
      <c r="S543" s="261">
        <f t="shared" si="135"/>
        <v>1</v>
      </c>
      <c r="T543" s="700">
        <f t="shared" si="136"/>
        <v>0</v>
      </c>
      <c r="U543" s="645" t="s">
        <v>340</v>
      </c>
    </row>
    <row r="544" spans="1:21" s="296" customFormat="1" ht="12.75" hidden="1" customHeight="1">
      <c r="A544" s="358" t="s">
        <v>1510</v>
      </c>
      <c r="B544" s="138" t="s">
        <v>1587</v>
      </c>
      <c r="C544" s="139">
        <v>2002</v>
      </c>
      <c r="D544" s="259" t="s">
        <v>752</v>
      </c>
      <c r="E544" s="152">
        <v>2221</v>
      </c>
      <c r="F544" s="480">
        <v>992317</v>
      </c>
      <c r="G544" s="455"/>
      <c r="H544" s="260">
        <v>18931.189999999999</v>
      </c>
      <c r="I544" s="99">
        <f t="shared" si="129"/>
        <v>18931.189999999999</v>
      </c>
      <c r="J544" s="756">
        <f t="shared" si="130"/>
        <v>1</v>
      </c>
      <c r="K544" s="282">
        <v>18931.189999999999</v>
      </c>
      <c r="L544" s="269">
        <v>0</v>
      </c>
      <c r="M544" s="282">
        <v>18931.189999999999</v>
      </c>
      <c r="N544" s="269">
        <v>0</v>
      </c>
      <c r="O544" s="271">
        <f t="shared" si="131"/>
        <v>0</v>
      </c>
      <c r="P544" s="271">
        <f t="shared" si="132"/>
        <v>0</v>
      </c>
      <c r="Q544" s="271">
        <f t="shared" si="133"/>
        <v>0</v>
      </c>
      <c r="R544" s="101">
        <f t="shared" si="134"/>
        <v>18931.189999999999</v>
      </c>
      <c r="S544" s="261">
        <f t="shared" si="135"/>
        <v>1</v>
      </c>
      <c r="T544" s="700">
        <f t="shared" si="136"/>
        <v>0</v>
      </c>
      <c r="U544" s="645" t="s">
        <v>340</v>
      </c>
    </row>
    <row r="545" spans="1:80" s="296" customFormat="1" ht="12.75" hidden="1" customHeight="1">
      <c r="A545" s="358" t="s">
        <v>631</v>
      </c>
      <c r="B545" s="138" t="s">
        <v>791</v>
      </c>
      <c r="C545" s="139">
        <v>2002</v>
      </c>
      <c r="D545" s="259" t="s">
        <v>906</v>
      </c>
      <c r="E545" s="152">
        <v>2221</v>
      </c>
      <c r="F545" s="480">
        <v>992348</v>
      </c>
      <c r="G545" s="455"/>
      <c r="H545" s="260">
        <v>320491.61</v>
      </c>
      <c r="I545" s="99">
        <f t="shared" si="129"/>
        <v>320491.61</v>
      </c>
      <c r="J545" s="756">
        <f t="shared" si="130"/>
        <v>1</v>
      </c>
      <c r="K545" s="282">
        <v>320491.61</v>
      </c>
      <c r="L545" s="269">
        <v>0</v>
      </c>
      <c r="M545" s="282">
        <v>320491.61</v>
      </c>
      <c r="N545" s="269">
        <v>0</v>
      </c>
      <c r="O545" s="271">
        <f t="shared" si="131"/>
        <v>0</v>
      </c>
      <c r="P545" s="271">
        <f t="shared" si="132"/>
        <v>0</v>
      </c>
      <c r="Q545" s="271">
        <f t="shared" si="133"/>
        <v>0</v>
      </c>
      <c r="R545" s="101">
        <f t="shared" si="134"/>
        <v>320491.61</v>
      </c>
      <c r="S545" s="261">
        <f t="shared" si="135"/>
        <v>1</v>
      </c>
      <c r="T545" s="700">
        <f t="shared" si="136"/>
        <v>0</v>
      </c>
      <c r="U545" s="739" t="s">
        <v>340</v>
      </c>
    </row>
    <row r="546" spans="1:80" s="296" customFormat="1" ht="12.75" hidden="1" customHeight="1">
      <c r="A546" s="358" t="s">
        <v>553</v>
      </c>
      <c r="B546" s="138" t="s">
        <v>1433</v>
      </c>
      <c r="C546" s="139">
        <v>2002</v>
      </c>
      <c r="D546" s="259" t="s">
        <v>950</v>
      </c>
      <c r="E546" s="152">
        <v>2221</v>
      </c>
      <c r="F546" s="480">
        <v>992352</v>
      </c>
      <c r="G546" s="455"/>
      <c r="H546" s="260">
        <v>2382.5</v>
      </c>
      <c r="I546" s="99">
        <f t="shared" si="129"/>
        <v>2382.5</v>
      </c>
      <c r="J546" s="756">
        <f t="shared" si="130"/>
        <v>1</v>
      </c>
      <c r="K546" s="282">
        <v>2382.5</v>
      </c>
      <c r="L546" s="269">
        <v>0</v>
      </c>
      <c r="M546" s="282">
        <v>2382.5</v>
      </c>
      <c r="N546" s="269">
        <v>0</v>
      </c>
      <c r="O546" s="271">
        <f t="shared" si="131"/>
        <v>0</v>
      </c>
      <c r="P546" s="271">
        <f t="shared" si="132"/>
        <v>0</v>
      </c>
      <c r="Q546" s="271">
        <f t="shared" si="133"/>
        <v>0</v>
      </c>
      <c r="R546" s="101">
        <f t="shared" si="134"/>
        <v>2382.5</v>
      </c>
      <c r="S546" s="100">
        <f t="shared" si="135"/>
        <v>1</v>
      </c>
      <c r="T546" s="700">
        <f t="shared" si="136"/>
        <v>0</v>
      </c>
      <c r="U546" s="739" t="s">
        <v>340</v>
      </c>
    </row>
    <row r="547" spans="1:80" s="296" customFormat="1" ht="12.75" hidden="1" customHeight="1">
      <c r="A547" s="358" t="s">
        <v>1599</v>
      </c>
      <c r="B547" s="138" t="s">
        <v>71</v>
      </c>
      <c r="C547" s="139">
        <v>2002</v>
      </c>
      <c r="D547" s="259" t="s">
        <v>716</v>
      </c>
      <c r="E547" s="685">
        <v>2228</v>
      </c>
      <c r="F547" s="480">
        <v>992231</v>
      </c>
      <c r="G547" s="455"/>
      <c r="H547" s="260">
        <v>1775000</v>
      </c>
      <c r="I547" s="99">
        <f t="shared" si="129"/>
        <v>1775000</v>
      </c>
      <c r="J547" s="756">
        <f t="shared" si="130"/>
        <v>1</v>
      </c>
      <c r="K547" s="282">
        <v>1775000</v>
      </c>
      <c r="L547" s="269">
        <v>0</v>
      </c>
      <c r="M547" s="282">
        <v>1775000</v>
      </c>
      <c r="N547" s="269">
        <v>0</v>
      </c>
      <c r="O547" s="271">
        <f t="shared" si="131"/>
        <v>0</v>
      </c>
      <c r="P547" s="271">
        <f t="shared" si="132"/>
        <v>0</v>
      </c>
      <c r="Q547" s="271">
        <f t="shared" si="133"/>
        <v>0</v>
      </c>
      <c r="R547" s="101">
        <f t="shared" si="134"/>
        <v>1775000</v>
      </c>
      <c r="S547" s="261">
        <f t="shared" si="135"/>
        <v>1</v>
      </c>
      <c r="T547" s="700">
        <f t="shared" si="136"/>
        <v>0</v>
      </c>
      <c r="U547" s="645" t="s">
        <v>340</v>
      </c>
    </row>
    <row r="548" spans="1:80" s="296" customFormat="1" ht="12.75" hidden="1" customHeight="1">
      <c r="A548" s="358" t="s">
        <v>1501</v>
      </c>
      <c r="B548" s="138" t="s">
        <v>1427</v>
      </c>
      <c r="C548" s="139">
        <v>2002</v>
      </c>
      <c r="D548" s="259" t="s">
        <v>637</v>
      </c>
      <c r="E548" s="685">
        <v>2255</v>
      </c>
      <c r="F548" s="480">
        <v>992318</v>
      </c>
      <c r="G548" s="455"/>
      <c r="H548" s="260">
        <v>1948018.3</v>
      </c>
      <c r="I548" s="99">
        <f t="shared" si="129"/>
        <v>1948018.3</v>
      </c>
      <c r="J548" s="756">
        <f t="shared" si="130"/>
        <v>1</v>
      </c>
      <c r="K548" s="282">
        <v>1948018.3</v>
      </c>
      <c r="L548" s="269">
        <v>0</v>
      </c>
      <c r="M548" s="282">
        <v>1948018.3</v>
      </c>
      <c r="N548" s="269">
        <v>0</v>
      </c>
      <c r="O548" s="271">
        <f t="shared" si="131"/>
        <v>0</v>
      </c>
      <c r="P548" s="271">
        <f t="shared" si="132"/>
        <v>0</v>
      </c>
      <c r="Q548" s="271">
        <f t="shared" si="133"/>
        <v>0</v>
      </c>
      <c r="R548" s="101">
        <f t="shared" si="134"/>
        <v>1948018.3</v>
      </c>
      <c r="S548" s="100">
        <f t="shared" si="135"/>
        <v>1</v>
      </c>
      <c r="T548" s="700">
        <f t="shared" si="136"/>
        <v>0</v>
      </c>
      <c r="U548" s="645" t="s">
        <v>340</v>
      </c>
    </row>
    <row r="549" spans="1:80" s="296" customFormat="1" ht="12.75" hidden="1" customHeight="1">
      <c r="A549" s="358" t="s">
        <v>631</v>
      </c>
      <c r="B549" s="138" t="s">
        <v>1597</v>
      </c>
      <c r="C549" s="139">
        <v>2002</v>
      </c>
      <c r="D549" s="259" t="s">
        <v>662</v>
      </c>
      <c r="E549" s="152">
        <v>2259</v>
      </c>
      <c r="F549" s="480">
        <v>992319</v>
      </c>
      <c r="G549" s="455"/>
      <c r="H549" s="260">
        <v>1734686.24</v>
      </c>
      <c r="I549" s="99">
        <f t="shared" si="129"/>
        <v>1734686.24</v>
      </c>
      <c r="J549" s="756">
        <f t="shared" si="130"/>
        <v>1</v>
      </c>
      <c r="K549" s="282">
        <v>1734686.24</v>
      </c>
      <c r="L549" s="269">
        <v>0</v>
      </c>
      <c r="M549" s="282">
        <v>1734686.24</v>
      </c>
      <c r="N549" s="269">
        <v>0</v>
      </c>
      <c r="O549" s="271">
        <f t="shared" si="131"/>
        <v>0</v>
      </c>
      <c r="P549" s="271">
        <f t="shared" si="132"/>
        <v>0</v>
      </c>
      <c r="Q549" s="271">
        <f t="shared" si="133"/>
        <v>0</v>
      </c>
      <c r="R549" s="101">
        <f t="shared" si="134"/>
        <v>1734686.24</v>
      </c>
      <c r="S549" s="100">
        <f t="shared" si="135"/>
        <v>1</v>
      </c>
      <c r="T549" s="700">
        <f t="shared" si="136"/>
        <v>0</v>
      </c>
      <c r="U549" s="645" t="s">
        <v>340</v>
      </c>
    </row>
    <row r="550" spans="1:80" s="296" customFormat="1" ht="12.75" hidden="1" customHeight="1">
      <c r="A550" s="358" t="s">
        <v>631</v>
      </c>
      <c r="B550" s="138" t="s">
        <v>791</v>
      </c>
      <c r="C550" s="139">
        <v>2002</v>
      </c>
      <c r="D550" s="259" t="s">
        <v>810</v>
      </c>
      <c r="E550" s="152">
        <v>2259</v>
      </c>
      <c r="F550" s="480">
        <v>992349</v>
      </c>
      <c r="G550" s="455"/>
      <c r="H550" s="260">
        <v>889965.57</v>
      </c>
      <c r="I550" s="99">
        <f t="shared" si="129"/>
        <v>889965.57</v>
      </c>
      <c r="J550" s="756">
        <f t="shared" si="130"/>
        <v>1</v>
      </c>
      <c r="K550" s="282">
        <v>889965.57</v>
      </c>
      <c r="L550" s="269">
        <v>0</v>
      </c>
      <c r="M550" s="282">
        <v>889965.57</v>
      </c>
      <c r="N550" s="269">
        <v>0</v>
      </c>
      <c r="O550" s="271">
        <f t="shared" si="131"/>
        <v>0</v>
      </c>
      <c r="P550" s="271">
        <f t="shared" si="132"/>
        <v>0</v>
      </c>
      <c r="Q550" s="271">
        <f t="shared" si="133"/>
        <v>0</v>
      </c>
      <c r="R550" s="101">
        <f t="shared" si="134"/>
        <v>889965.57</v>
      </c>
      <c r="S550" s="100">
        <f t="shared" si="135"/>
        <v>1</v>
      </c>
      <c r="T550" s="700">
        <f t="shared" si="136"/>
        <v>0</v>
      </c>
      <c r="U550" s="645" t="s">
        <v>340</v>
      </c>
    </row>
    <row r="551" spans="1:80" s="296" customFormat="1" ht="12.75" hidden="1" customHeight="1">
      <c r="A551" s="358" t="s">
        <v>1501</v>
      </c>
      <c r="B551" s="138" t="s">
        <v>1427</v>
      </c>
      <c r="C551" s="139">
        <v>2002</v>
      </c>
      <c r="D551" s="259" t="s">
        <v>925</v>
      </c>
      <c r="E551" s="152">
        <v>2336</v>
      </c>
      <c r="F551" s="480">
        <v>992351</v>
      </c>
      <c r="G551" s="455"/>
      <c r="H551" s="260">
        <v>38568.769999999997</v>
      </c>
      <c r="I551" s="99">
        <f t="shared" si="129"/>
        <v>38568.769999999997</v>
      </c>
      <c r="J551" s="756">
        <f t="shared" si="130"/>
        <v>1</v>
      </c>
      <c r="K551" s="282">
        <v>38568.769999999997</v>
      </c>
      <c r="L551" s="269">
        <v>0</v>
      </c>
      <c r="M551" s="282">
        <v>38568.769999999997</v>
      </c>
      <c r="N551" s="269">
        <v>0</v>
      </c>
      <c r="O551" s="271">
        <f t="shared" si="131"/>
        <v>0</v>
      </c>
      <c r="P551" s="271">
        <f t="shared" si="132"/>
        <v>0</v>
      </c>
      <c r="Q551" s="271">
        <f t="shared" si="133"/>
        <v>0</v>
      </c>
      <c r="R551" s="101">
        <f t="shared" si="134"/>
        <v>38568.769999999997</v>
      </c>
      <c r="S551" s="100">
        <f t="shared" si="135"/>
        <v>1</v>
      </c>
      <c r="T551" s="700">
        <f t="shared" si="136"/>
        <v>0</v>
      </c>
      <c r="U551" s="645" t="s">
        <v>340</v>
      </c>
    </row>
    <row r="552" spans="1:80" s="296" customFormat="1" ht="12.75" customHeight="1" thickBot="1">
      <c r="A552" s="360" t="s">
        <v>1569</v>
      </c>
      <c r="B552" s="267"/>
      <c r="C552" s="374">
        <v>2002</v>
      </c>
      <c r="D552" s="379"/>
      <c r="E552" s="390"/>
      <c r="F552" s="491"/>
      <c r="G552" s="458"/>
      <c r="H552" s="386">
        <f>SUM(H497:H551)</f>
        <v>27260063.849999998</v>
      </c>
      <c r="I552" s="99">
        <f t="shared" si="129"/>
        <v>27260063.849999998</v>
      </c>
      <c r="J552" s="757">
        <f>+I552/H552</f>
        <v>1</v>
      </c>
      <c r="K552" s="918">
        <f>H552</f>
        <v>27260063.849999998</v>
      </c>
      <c r="L552" s="924">
        <f>SUM(L497:L551)</f>
        <v>0</v>
      </c>
      <c r="M552" s="918">
        <f>H552</f>
        <v>27260063.849999998</v>
      </c>
      <c r="N552" s="272">
        <f>SUM(N497:N551)</f>
        <v>0</v>
      </c>
      <c r="O552" s="271">
        <f t="shared" si="131"/>
        <v>0</v>
      </c>
      <c r="P552" s="271">
        <f t="shared" si="132"/>
        <v>0</v>
      </c>
      <c r="Q552" s="271">
        <f t="shared" si="133"/>
        <v>0</v>
      </c>
      <c r="R552" s="104">
        <f t="shared" si="134"/>
        <v>27260063.849999998</v>
      </c>
      <c r="S552" s="401">
        <f t="shared" si="135"/>
        <v>1</v>
      </c>
      <c r="T552" s="700">
        <f t="shared" si="136"/>
        <v>0</v>
      </c>
      <c r="U552" s="645"/>
    </row>
    <row r="553" spans="1:80" s="562" customFormat="1" ht="12" customHeight="1" thickTop="1" thickBot="1">
      <c r="A553" s="662"/>
      <c r="B553" s="468"/>
      <c r="C553" s="469"/>
      <c r="D553" s="474" t="s">
        <v>953</v>
      </c>
      <c r="E553" s="87"/>
      <c r="F553" s="492"/>
      <c r="G553" s="489"/>
      <c r="H553" s="115">
        <f>SUM(H497:H551)</f>
        <v>27260063.849999998</v>
      </c>
      <c r="I553" s="96">
        <f>SUM(I497:I551)</f>
        <v>27260063.849999998</v>
      </c>
      <c r="J553" s="106">
        <f>I553/H553</f>
        <v>1</v>
      </c>
      <c r="K553" s="97">
        <f>SUM(K497:K551)</f>
        <v>27260063.849999998</v>
      </c>
      <c r="L553" s="98">
        <f>SUM(L497:L551)</f>
        <v>0</v>
      </c>
      <c r="M553" s="97">
        <f t="shared" ref="M553:R553" si="137">SUM(M497:M551)</f>
        <v>27260063.849999998</v>
      </c>
      <c r="N553" s="98">
        <f t="shared" si="137"/>
        <v>0</v>
      </c>
      <c r="O553" s="473">
        <f t="shared" si="137"/>
        <v>0</v>
      </c>
      <c r="P553" s="471">
        <f t="shared" si="137"/>
        <v>0</v>
      </c>
      <c r="Q553" s="471">
        <f t="shared" si="137"/>
        <v>0</v>
      </c>
      <c r="R553" s="471">
        <f t="shared" si="137"/>
        <v>27260063.849999998</v>
      </c>
      <c r="S553" s="475">
        <f>R553/H553</f>
        <v>1</v>
      </c>
      <c r="T553" s="704">
        <f>SUM(T497:T551)</f>
        <v>0</v>
      </c>
      <c r="U553" s="650"/>
    </row>
    <row r="554" spans="1:80" s="70" customFormat="1" ht="13.5" thickTop="1">
      <c r="A554" s="690"/>
      <c r="B554" s="9"/>
      <c r="C554" s="9"/>
      <c r="D554" s="9"/>
      <c r="E554" s="9"/>
      <c r="F554" s="691"/>
      <c r="G554" s="691"/>
      <c r="H554" s="692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713"/>
      <c r="U554" s="690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</row>
    <row r="555" spans="1:80" s="296" customFormat="1" ht="12.75" customHeight="1">
      <c r="A555" s="655" t="s">
        <v>758</v>
      </c>
      <c r="B555" s="71"/>
      <c r="C555" s="72"/>
      <c r="D555" s="71"/>
      <c r="E555" s="72"/>
      <c r="F555" s="497"/>
      <c r="G555" s="497"/>
      <c r="H555" s="341"/>
      <c r="I555" s="73"/>
      <c r="J555" s="67"/>
      <c r="K555" s="140"/>
      <c r="L555" s="140"/>
      <c r="M555" s="140"/>
      <c r="N555" s="140"/>
      <c r="O555" s="68"/>
      <c r="P555" s="68"/>
      <c r="Q555" s="68"/>
      <c r="R555" s="73"/>
      <c r="S555" s="67"/>
      <c r="T555" s="709"/>
      <c r="U555" s="645"/>
    </row>
    <row r="556" spans="1:80" s="296" customFormat="1" ht="12.75" hidden="1" customHeight="1">
      <c r="A556" s="358" t="s">
        <v>507</v>
      </c>
      <c r="B556" s="138" t="s">
        <v>1485</v>
      </c>
      <c r="C556" s="139">
        <v>2002</v>
      </c>
      <c r="D556" s="259" t="s">
        <v>833</v>
      </c>
      <c r="E556" s="152">
        <v>2211</v>
      </c>
      <c r="F556" s="480">
        <v>992211</v>
      </c>
      <c r="G556" s="460" t="s">
        <v>1399</v>
      </c>
      <c r="H556" s="260">
        <v>20000</v>
      </c>
      <c r="I556" s="99">
        <f t="shared" ref="I556:I582" si="138">K556+L556</f>
        <v>20000</v>
      </c>
      <c r="J556" s="756">
        <f t="shared" ref="J556:J582" si="139">I556/H556</f>
        <v>1</v>
      </c>
      <c r="K556" s="282">
        <v>20000</v>
      </c>
      <c r="L556" s="269">
        <v>0</v>
      </c>
      <c r="M556" s="282">
        <v>20000</v>
      </c>
      <c r="N556" s="269">
        <v>0</v>
      </c>
      <c r="O556" s="271">
        <f t="shared" ref="O556:O582" si="140">N556-L556</f>
        <v>0</v>
      </c>
      <c r="P556" s="271">
        <f t="shared" ref="P556:P582" si="141">M556-K556</f>
        <v>0</v>
      </c>
      <c r="Q556" s="271">
        <f t="shared" ref="Q556:Q582" si="142">R556-I556</f>
        <v>0</v>
      </c>
      <c r="R556" s="101">
        <f t="shared" ref="R556:R582" si="143">(H556-T556)</f>
        <v>20000</v>
      </c>
      <c r="S556" s="261">
        <f t="shared" ref="S556:S582" si="144">+R556/H556</f>
        <v>1</v>
      </c>
      <c r="T556" s="700">
        <f t="shared" ref="T556:T582" si="145">H556-M556-N556</f>
        <v>0</v>
      </c>
      <c r="U556" s="645" t="s">
        <v>340</v>
      </c>
      <c r="V556" s="593"/>
    </row>
    <row r="557" spans="1:80" s="296" customFormat="1" ht="12.75" hidden="1" customHeight="1">
      <c r="A557" s="358" t="s">
        <v>507</v>
      </c>
      <c r="B557" s="138" t="s">
        <v>1485</v>
      </c>
      <c r="C557" s="139">
        <v>2002</v>
      </c>
      <c r="D557" s="259" t="s">
        <v>843</v>
      </c>
      <c r="E557" s="152">
        <v>2218</v>
      </c>
      <c r="F557" s="480">
        <v>895030</v>
      </c>
      <c r="G557" s="460" t="s">
        <v>1399</v>
      </c>
      <c r="H557" s="260">
        <v>179007.61</v>
      </c>
      <c r="I557" s="99">
        <f t="shared" si="138"/>
        <v>179007.61</v>
      </c>
      <c r="J557" s="756">
        <f t="shared" si="139"/>
        <v>1</v>
      </c>
      <c r="K557" s="282">
        <v>179007.61</v>
      </c>
      <c r="L557" s="269">
        <v>0</v>
      </c>
      <c r="M557" s="282">
        <v>179007.61</v>
      </c>
      <c r="N557" s="269">
        <v>0</v>
      </c>
      <c r="O557" s="271">
        <f t="shared" si="140"/>
        <v>0</v>
      </c>
      <c r="P557" s="271">
        <f t="shared" si="141"/>
        <v>0</v>
      </c>
      <c r="Q557" s="271">
        <f t="shared" si="142"/>
        <v>0</v>
      </c>
      <c r="R557" s="101">
        <f t="shared" si="143"/>
        <v>179007.61</v>
      </c>
      <c r="S557" s="261">
        <f t="shared" si="144"/>
        <v>1</v>
      </c>
      <c r="T557" s="700">
        <f t="shared" si="145"/>
        <v>0</v>
      </c>
      <c r="U557" s="645" t="s">
        <v>340</v>
      </c>
      <c r="V557" s="593"/>
    </row>
    <row r="558" spans="1:80" s="296" customFormat="1" ht="12.75" hidden="1" customHeight="1">
      <c r="A558" s="358" t="s">
        <v>507</v>
      </c>
      <c r="B558" s="138" t="s">
        <v>1485</v>
      </c>
      <c r="C558" s="139">
        <v>2002</v>
      </c>
      <c r="D558" s="259" t="s">
        <v>824</v>
      </c>
      <c r="E558" s="152">
        <v>2219</v>
      </c>
      <c r="F558" s="480">
        <v>895028</v>
      </c>
      <c r="G558" s="460" t="s">
        <v>1399</v>
      </c>
      <c r="H558" s="260">
        <v>95121.16</v>
      </c>
      <c r="I558" s="99">
        <f t="shared" si="138"/>
        <v>95121.16</v>
      </c>
      <c r="J558" s="756">
        <f t="shared" si="139"/>
        <v>1</v>
      </c>
      <c r="K558" s="282">
        <v>95121.16</v>
      </c>
      <c r="L558" s="269">
        <v>0</v>
      </c>
      <c r="M558" s="282">
        <v>95121.16</v>
      </c>
      <c r="N558" s="269">
        <v>0</v>
      </c>
      <c r="O558" s="271">
        <f t="shared" si="140"/>
        <v>0</v>
      </c>
      <c r="P558" s="271">
        <f t="shared" si="141"/>
        <v>0</v>
      </c>
      <c r="Q558" s="271">
        <f t="shared" si="142"/>
        <v>0</v>
      </c>
      <c r="R558" s="101">
        <f t="shared" si="143"/>
        <v>95121.16</v>
      </c>
      <c r="S558" s="261">
        <f t="shared" si="144"/>
        <v>1</v>
      </c>
      <c r="T558" s="700">
        <f t="shared" si="145"/>
        <v>0</v>
      </c>
      <c r="U558" s="739" t="s">
        <v>340</v>
      </c>
      <c r="V558" s="593"/>
    </row>
    <row r="559" spans="1:80" s="296" customFormat="1" ht="12.75" hidden="1" customHeight="1">
      <c r="A559" s="358" t="s">
        <v>1545</v>
      </c>
      <c r="B559" s="138" t="s">
        <v>1546</v>
      </c>
      <c r="C559" s="139">
        <v>2002</v>
      </c>
      <c r="D559" s="259" t="s">
        <v>726</v>
      </c>
      <c r="E559" s="152">
        <v>2222</v>
      </c>
      <c r="F559" s="480">
        <v>171024</v>
      </c>
      <c r="G559" s="460" t="s">
        <v>1399</v>
      </c>
      <c r="H559" s="260">
        <v>575500</v>
      </c>
      <c r="I559" s="99">
        <f t="shared" si="138"/>
        <v>575500</v>
      </c>
      <c r="J559" s="756">
        <f t="shared" si="139"/>
        <v>1</v>
      </c>
      <c r="K559" s="282">
        <v>575500</v>
      </c>
      <c r="L559" s="269">
        <v>0</v>
      </c>
      <c r="M559" s="282">
        <v>575500</v>
      </c>
      <c r="N559" s="269">
        <v>0</v>
      </c>
      <c r="O559" s="271">
        <f t="shared" si="140"/>
        <v>0</v>
      </c>
      <c r="P559" s="271">
        <f t="shared" si="141"/>
        <v>0</v>
      </c>
      <c r="Q559" s="271">
        <f t="shared" si="142"/>
        <v>0</v>
      </c>
      <c r="R559" s="101">
        <f t="shared" si="143"/>
        <v>575500</v>
      </c>
      <c r="S559" s="261">
        <f t="shared" si="144"/>
        <v>1</v>
      </c>
      <c r="T559" s="700">
        <f t="shared" si="145"/>
        <v>0</v>
      </c>
      <c r="U559" s="645" t="s">
        <v>340</v>
      </c>
      <c r="V559" s="593" t="s">
        <v>831</v>
      </c>
    </row>
    <row r="560" spans="1:80" s="296" customFormat="1" ht="12.75" hidden="1" customHeight="1">
      <c r="A560" s="358" t="s">
        <v>839</v>
      </c>
      <c r="B560" s="138" t="s">
        <v>592</v>
      </c>
      <c r="C560" s="139">
        <v>2002</v>
      </c>
      <c r="D560" s="259" t="s">
        <v>686</v>
      </c>
      <c r="E560" s="152">
        <v>2223</v>
      </c>
      <c r="F560" s="480">
        <v>710014</v>
      </c>
      <c r="G560" s="460" t="s">
        <v>1399</v>
      </c>
      <c r="H560" s="260">
        <v>57066.6</v>
      </c>
      <c r="I560" s="99">
        <f t="shared" si="138"/>
        <v>57066.6</v>
      </c>
      <c r="J560" s="756">
        <f t="shared" si="139"/>
        <v>1</v>
      </c>
      <c r="K560" s="282">
        <v>57066.6</v>
      </c>
      <c r="L560" s="269">
        <v>0</v>
      </c>
      <c r="M560" s="282">
        <v>57066.6</v>
      </c>
      <c r="N560" s="269">
        <v>0</v>
      </c>
      <c r="O560" s="271">
        <f t="shared" si="140"/>
        <v>0</v>
      </c>
      <c r="P560" s="271">
        <f t="shared" si="141"/>
        <v>0</v>
      </c>
      <c r="Q560" s="271">
        <f t="shared" si="142"/>
        <v>0</v>
      </c>
      <c r="R560" s="101">
        <f t="shared" si="143"/>
        <v>57066.6</v>
      </c>
      <c r="S560" s="261">
        <f t="shared" si="144"/>
        <v>1</v>
      </c>
      <c r="T560" s="700">
        <f t="shared" si="145"/>
        <v>0</v>
      </c>
      <c r="U560" s="645" t="s">
        <v>340</v>
      </c>
      <c r="V560" s="593" t="s">
        <v>831</v>
      </c>
    </row>
    <row r="561" spans="1:22" s="296" customFormat="1" ht="12.75" hidden="1" customHeight="1">
      <c r="A561" s="358" t="s">
        <v>839</v>
      </c>
      <c r="B561" s="138" t="s">
        <v>592</v>
      </c>
      <c r="C561" s="139">
        <v>2002</v>
      </c>
      <c r="D561" s="259" t="s">
        <v>239</v>
      </c>
      <c r="E561" s="152">
        <v>2224</v>
      </c>
      <c r="F561" s="480">
        <v>710015</v>
      </c>
      <c r="G561" s="460" t="s">
        <v>1399</v>
      </c>
      <c r="H561" s="260">
        <v>15022.02</v>
      </c>
      <c r="I561" s="99">
        <f t="shared" si="138"/>
        <v>15022.02</v>
      </c>
      <c r="J561" s="756">
        <f t="shared" si="139"/>
        <v>1</v>
      </c>
      <c r="K561" s="282">
        <v>15022.02</v>
      </c>
      <c r="L561" s="269">
        <v>0</v>
      </c>
      <c r="M561" s="282">
        <v>15022.02</v>
      </c>
      <c r="N561" s="269">
        <v>0</v>
      </c>
      <c r="O561" s="271">
        <f t="shared" si="140"/>
        <v>0</v>
      </c>
      <c r="P561" s="271">
        <f t="shared" si="141"/>
        <v>0</v>
      </c>
      <c r="Q561" s="271">
        <f t="shared" si="142"/>
        <v>0</v>
      </c>
      <c r="R561" s="101">
        <f t="shared" si="143"/>
        <v>15022.02</v>
      </c>
      <c r="S561" s="261">
        <f t="shared" si="144"/>
        <v>1</v>
      </c>
      <c r="T561" s="700">
        <f t="shared" si="145"/>
        <v>0</v>
      </c>
      <c r="U561" s="645" t="s">
        <v>340</v>
      </c>
      <c r="V561" s="593" t="s">
        <v>831</v>
      </c>
    </row>
    <row r="562" spans="1:22" s="296" customFormat="1" ht="12.75" hidden="1" customHeight="1">
      <c r="A562" s="358" t="s">
        <v>95</v>
      </c>
      <c r="B562" s="138" t="s">
        <v>482</v>
      </c>
      <c r="C562" s="139">
        <v>2002</v>
      </c>
      <c r="D562" s="259" t="s">
        <v>687</v>
      </c>
      <c r="E562" s="152">
        <v>2225</v>
      </c>
      <c r="F562" s="480">
        <v>992225</v>
      </c>
      <c r="G562" s="460" t="s">
        <v>1399</v>
      </c>
      <c r="H562" s="260">
        <v>60000</v>
      </c>
      <c r="I562" s="99">
        <f t="shared" si="138"/>
        <v>60000</v>
      </c>
      <c r="J562" s="756">
        <f t="shared" si="139"/>
        <v>1</v>
      </c>
      <c r="K562" s="282">
        <v>60000</v>
      </c>
      <c r="L562" s="269">
        <v>0</v>
      </c>
      <c r="M562" s="282">
        <v>60000</v>
      </c>
      <c r="N562" s="269">
        <v>0</v>
      </c>
      <c r="O562" s="271">
        <f t="shared" si="140"/>
        <v>0</v>
      </c>
      <c r="P562" s="271">
        <f t="shared" si="141"/>
        <v>0</v>
      </c>
      <c r="Q562" s="271">
        <f t="shared" si="142"/>
        <v>0</v>
      </c>
      <c r="R562" s="101">
        <f t="shared" si="143"/>
        <v>60000</v>
      </c>
      <c r="S562" s="261">
        <f t="shared" si="144"/>
        <v>1</v>
      </c>
      <c r="T562" s="700">
        <f t="shared" si="145"/>
        <v>0</v>
      </c>
      <c r="U562" s="739" t="s">
        <v>340</v>
      </c>
      <c r="V562" s="593"/>
    </row>
    <row r="563" spans="1:22" s="296" customFormat="1" ht="12.75" hidden="1" customHeight="1">
      <c r="A563" s="358" t="s">
        <v>95</v>
      </c>
      <c r="B563" s="138" t="s">
        <v>482</v>
      </c>
      <c r="C563" s="139">
        <v>2002</v>
      </c>
      <c r="D563" s="259" t="s">
        <v>688</v>
      </c>
      <c r="E563" s="152">
        <v>2226</v>
      </c>
      <c r="F563" s="480">
        <v>992226</v>
      </c>
      <c r="G563" s="460" t="s">
        <v>1399</v>
      </c>
      <c r="H563" s="260">
        <v>210000</v>
      </c>
      <c r="I563" s="99">
        <f t="shared" si="138"/>
        <v>210000</v>
      </c>
      <c r="J563" s="756">
        <f t="shared" si="139"/>
        <v>1</v>
      </c>
      <c r="K563" s="282">
        <v>210000</v>
      </c>
      <c r="L563" s="269">
        <v>0</v>
      </c>
      <c r="M563" s="282">
        <v>210000</v>
      </c>
      <c r="N563" s="269">
        <v>0</v>
      </c>
      <c r="O563" s="271">
        <f t="shared" si="140"/>
        <v>0</v>
      </c>
      <c r="P563" s="271">
        <f t="shared" si="141"/>
        <v>0</v>
      </c>
      <c r="Q563" s="271">
        <f t="shared" si="142"/>
        <v>0</v>
      </c>
      <c r="R563" s="101">
        <f t="shared" si="143"/>
        <v>210000</v>
      </c>
      <c r="S563" s="261">
        <f t="shared" si="144"/>
        <v>1</v>
      </c>
      <c r="T563" s="700">
        <f t="shared" si="145"/>
        <v>0</v>
      </c>
      <c r="U563" s="645" t="s">
        <v>340</v>
      </c>
      <c r="V563" s="593"/>
    </row>
    <row r="564" spans="1:22" s="296" customFormat="1" ht="12.75" hidden="1" customHeight="1">
      <c r="A564" s="358" t="s">
        <v>1401</v>
      </c>
      <c r="B564" s="138" t="s">
        <v>406</v>
      </c>
      <c r="C564" s="139">
        <v>2002</v>
      </c>
      <c r="D564" s="259" t="s">
        <v>660</v>
      </c>
      <c r="E564" s="152">
        <v>2227</v>
      </c>
      <c r="F564" s="480">
        <v>875014</v>
      </c>
      <c r="G564" s="460" t="s">
        <v>1399</v>
      </c>
      <c r="H564" s="260">
        <v>1073200</v>
      </c>
      <c r="I564" s="99">
        <f t="shared" si="138"/>
        <v>1073200</v>
      </c>
      <c r="J564" s="756">
        <f t="shared" si="139"/>
        <v>1</v>
      </c>
      <c r="K564" s="282">
        <v>1073200</v>
      </c>
      <c r="L564" s="269">
        <v>0</v>
      </c>
      <c r="M564" s="282">
        <v>1073200</v>
      </c>
      <c r="N564" s="269">
        <v>0</v>
      </c>
      <c r="O564" s="271">
        <f t="shared" si="140"/>
        <v>0</v>
      </c>
      <c r="P564" s="271">
        <f t="shared" si="141"/>
        <v>0</v>
      </c>
      <c r="Q564" s="271">
        <f t="shared" si="142"/>
        <v>0</v>
      </c>
      <c r="R564" s="101">
        <f t="shared" si="143"/>
        <v>1073200</v>
      </c>
      <c r="S564" s="261">
        <f t="shared" si="144"/>
        <v>1</v>
      </c>
      <c r="T564" s="700">
        <f t="shared" si="145"/>
        <v>0</v>
      </c>
      <c r="U564" s="645" t="s">
        <v>340</v>
      </c>
      <c r="V564" s="593"/>
    </row>
    <row r="565" spans="1:22" s="296" customFormat="1" ht="12.75" hidden="1" customHeight="1">
      <c r="A565" s="358" t="s">
        <v>1599</v>
      </c>
      <c r="B565" s="138" t="s">
        <v>71</v>
      </c>
      <c r="C565" s="139">
        <v>2002</v>
      </c>
      <c r="D565" s="259" t="s">
        <v>690</v>
      </c>
      <c r="E565" s="152">
        <v>2229</v>
      </c>
      <c r="F565" s="480">
        <v>896500</v>
      </c>
      <c r="G565" s="460" t="s">
        <v>1399</v>
      </c>
      <c r="H565" s="260">
        <v>400000</v>
      </c>
      <c r="I565" s="99">
        <f t="shared" si="138"/>
        <v>400000</v>
      </c>
      <c r="J565" s="756">
        <f t="shared" si="139"/>
        <v>1</v>
      </c>
      <c r="K565" s="282">
        <v>400000</v>
      </c>
      <c r="L565" s="269">
        <v>0</v>
      </c>
      <c r="M565" s="282">
        <v>400000</v>
      </c>
      <c r="N565" s="269">
        <v>0</v>
      </c>
      <c r="O565" s="271">
        <f t="shared" si="140"/>
        <v>0</v>
      </c>
      <c r="P565" s="271">
        <f t="shared" si="141"/>
        <v>0</v>
      </c>
      <c r="Q565" s="271">
        <f t="shared" si="142"/>
        <v>0</v>
      </c>
      <c r="R565" s="101">
        <f t="shared" si="143"/>
        <v>400000</v>
      </c>
      <c r="S565" s="261">
        <f t="shared" si="144"/>
        <v>1</v>
      </c>
      <c r="T565" s="700">
        <f t="shared" si="145"/>
        <v>0</v>
      </c>
      <c r="U565" s="645" t="s">
        <v>340</v>
      </c>
      <c r="V565" s="593" t="s">
        <v>831</v>
      </c>
    </row>
    <row r="566" spans="1:22" s="70" customFormat="1" ht="12.75" hidden="1" customHeight="1">
      <c r="A566" s="358" t="s">
        <v>1409</v>
      </c>
      <c r="B566" s="138" t="s">
        <v>1410</v>
      </c>
      <c r="C566" s="139">
        <v>2002</v>
      </c>
      <c r="D566" s="259" t="s">
        <v>691</v>
      </c>
      <c r="E566" s="152">
        <v>2230</v>
      </c>
      <c r="F566" s="480">
        <v>871006</v>
      </c>
      <c r="G566" s="460" t="s">
        <v>1399</v>
      </c>
      <c r="H566" s="260">
        <v>170006.33</v>
      </c>
      <c r="I566" s="99">
        <f t="shared" si="138"/>
        <v>170006.33</v>
      </c>
      <c r="J566" s="756">
        <f t="shared" si="139"/>
        <v>1</v>
      </c>
      <c r="K566" s="282">
        <v>170006.33</v>
      </c>
      <c r="L566" s="269">
        <v>0</v>
      </c>
      <c r="M566" s="282">
        <v>170006.33</v>
      </c>
      <c r="N566" s="269">
        <v>0</v>
      </c>
      <c r="O566" s="271">
        <f t="shared" si="140"/>
        <v>0</v>
      </c>
      <c r="P566" s="271">
        <f t="shared" si="141"/>
        <v>0</v>
      </c>
      <c r="Q566" s="271">
        <f t="shared" si="142"/>
        <v>0</v>
      </c>
      <c r="R566" s="101">
        <f t="shared" si="143"/>
        <v>170006.33</v>
      </c>
      <c r="S566" s="261">
        <f t="shared" si="144"/>
        <v>1</v>
      </c>
      <c r="T566" s="700">
        <f t="shared" si="145"/>
        <v>0</v>
      </c>
      <c r="U566" s="645" t="s">
        <v>340</v>
      </c>
      <c r="V566" s="593"/>
    </row>
    <row r="567" spans="1:22" s="71" customFormat="1" ht="12.75" hidden="1" customHeight="1">
      <c r="A567" s="358" t="s">
        <v>1409</v>
      </c>
      <c r="B567" s="138" t="s">
        <v>1410</v>
      </c>
      <c r="C567" s="139">
        <v>2002</v>
      </c>
      <c r="D567" s="259" t="s">
        <v>692</v>
      </c>
      <c r="E567" s="152">
        <v>2231</v>
      </c>
      <c r="F567" s="480">
        <v>871007</v>
      </c>
      <c r="G567" s="460" t="s">
        <v>1399</v>
      </c>
      <c r="H567" s="260">
        <v>34993.67</v>
      </c>
      <c r="I567" s="99">
        <f t="shared" si="138"/>
        <v>34993.67</v>
      </c>
      <c r="J567" s="756">
        <f t="shared" si="139"/>
        <v>1</v>
      </c>
      <c r="K567" s="282">
        <v>34993.67</v>
      </c>
      <c r="L567" s="269">
        <v>0</v>
      </c>
      <c r="M567" s="282">
        <v>34993.67</v>
      </c>
      <c r="N567" s="269">
        <v>0</v>
      </c>
      <c r="O567" s="271">
        <f t="shared" si="140"/>
        <v>0</v>
      </c>
      <c r="P567" s="271">
        <f t="shared" si="141"/>
        <v>0</v>
      </c>
      <c r="Q567" s="271">
        <f t="shared" si="142"/>
        <v>0</v>
      </c>
      <c r="R567" s="101">
        <f t="shared" si="143"/>
        <v>34993.67</v>
      </c>
      <c r="S567" s="261">
        <f t="shared" si="144"/>
        <v>1</v>
      </c>
      <c r="T567" s="700">
        <f t="shared" si="145"/>
        <v>0</v>
      </c>
      <c r="U567" s="647" t="s">
        <v>340</v>
      </c>
      <c r="V567" s="593"/>
    </row>
    <row r="568" spans="1:22" s="296" customFormat="1" ht="12.75" hidden="1" customHeight="1">
      <c r="A568" s="358" t="s">
        <v>1409</v>
      </c>
      <c r="B568" s="138" t="s">
        <v>1410</v>
      </c>
      <c r="C568" s="139">
        <v>2002</v>
      </c>
      <c r="D568" s="259" t="s">
        <v>634</v>
      </c>
      <c r="E568" s="152">
        <v>2232</v>
      </c>
      <c r="F568" s="493">
        <v>871005</v>
      </c>
      <c r="G568" s="460" t="s">
        <v>1399</v>
      </c>
      <c r="H568" s="260">
        <v>70332.45</v>
      </c>
      <c r="I568" s="99">
        <f t="shared" si="138"/>
        <v>70332.45</v>
      </c>
      <c r="J568" s="756">
        <f t="shared" si="139"/>
        <v>1</v>
      </c>
      <c r="K568" s="282">
        <v>70332.45</v>
      </c>
      <c r="L568" s="269">
        <v>0</v>
      </c>
      <c r="M568" s="282">
        <v>70332.45</v>
      </c>
      <c r="N568" s="269">
        <v>0</v>
      </c>
      <c r="O568" s="271">
        <f t="shared" si="140"/>
        <v>0</v>
      </c>
      <c r="P568" s="271">
        <f t="shared" si="141"/>
        <v>0</v>
      </c>
      <c r="Q568" s="271">
        <f t="shared" si="142"/>
        <v>0</v>
      </c>
      <c r="R568" s="101">
        <f t="shared" si="143"/>
        <v>70332.45</v>
      </c>
      <c r="S568" s="261">
        <f t="shared" si="144"/>
        <v>1</v>
      </c>
      <c r="T568" s="700">
        <f t="shared" si="145"/>
        <v>0</v>
      </c>
      <c r="U568" s="739" t="s">
        <v>340</v>
      </c>
      <c r="V568" s="593"/>
    </row>
    <row r="569" spans="1:22" s="296" customFormat="1" ht="12.75" hidden="1" customHeight="1">
      <c r="A569" s="358" t="s">
        <v>1553</v>
      </c>
      <c r="B569" s="138" t="s">
        <v>169</v>
      </c>
      <c r="C569" s="139">
        <v>2002</v>
      </c>
      <c r="D569" s="259" t="s">
        <v>694</v>
      </c>
      <c r="E569" s="152">
        <v>2233</v>
      </c>
      <c r="F569" s="480">
        <v>910001</v>
      </c>
      <c r="G569" s="460" t="s">
        <v>1399</v>
      </c>
      <c r="H569" s="260">
        <v>188020</v>
      </c>
      <c r="I569" s="99">
        <f t="shared" si="138"/>
        <v>188020</v>
      </c>
      <c r="J569" s="756">
        <f t="shared" si="139"/>
        <v>1</v>
      </c>
      <c r="K569" s="282">
        <v>188020</v>
      </c>
      <c r="L569" s="269">
        <v>0</v>
      </c>
      <c r="M569" s="282">
        <v>188020</v>
      </c>
      <c r="N569" s="269">
        <v>0</v>
      </c>
      <c r="O569" s="271">
        <f t="shared" si="140"/>
        <v>0</v>
      </c>
      <c r="P569" s="271">
        <f t="shared" si="141"/>
        <v>0</v>
      </c>
      <c r="Q569" s="271">
        <f t="shared" si="142"/>
        <v>0</v>
      </c>
      <c r="R569" s="101">
        <f t="shared" si="143"/>
        <v>188020</v>
      </c>
      <c r="S569" s="261">
        <f t="shared" si="144"/>
        <v>1</v>
      </c>
      <c r="T569" s="700">
        <f t="shared" si="145"/>
        <v>0</v>
      </c>
      <c r="U569" s="645" t="s">
        <v>340</v>
      </c>
      <c r="V569" s="593"/>
    </row>
    <row r="570" spans="1:22" s="296" customFormat="1" ht="12.75" hidden="1" customHeight="1">
      <c r="A570" s="358" t="s">
        <v>1478</v>
      </c>
      <c r="B570" s="138" t="s">
        <v>1479</v>
      </c>
      <c r="C570" s="139">
        <v>2002</v>
      </c>
      <c r="D570" s="259" t="s">
        <v>695</v>
      </c>
      <c r="E570" s="152">
        <v>2234</v>
      </c>
      <c r="F570" s="480">
        <v>871828</v>
      </c>
      <c r="G570" s="460" t="s">
        <v>1399</v>
      </c>
      <c r="H570" s="260">
        <v>0</v>
      </c>
      <c r="I570" s="99">
        <f>K570+L570</f>
        <v>0</v>
      </c>
      <c r="J570" s="756" t="e">
        <f>I570/H570</f>
        <v>#DIV/0!</v>
      </c>
      <c r="K570" s="282">
        <v>0</v>
      </c>
      <c r="L570" s="269">
        <v>0</v>
      </c>
      <c r="M570" s="282">
        <v>0</v>
      </c>
      <c r="N570" s="269">
        <v>0</v>
      </c>
      <c r="O570" s="271">
        <f>N570-L570</f>
        <v>0</v>
      </c>
      <c r="P570" s="271">
        <f>M570-K570</f>
        <v>0</v>
      </c>
      <c r="Q570" s="271">
        <f>R570-I570</f>
        <v>0</v>
      </c>
      <c r="R570" s="101">
        <f>(H570-T570)</f>
        <v>0</v>
      </c>
      <c r="S570" s="261" t="e">
        <f>+R570/H570</f>
        <v>#DIV/0!</v>
      </c>
      <c r="T570" s="700">
        <f>H570-M570-N570</f>
        <v>0</v>
      </c>
      <c r="U570" s="645" t="s">
        <v>340</v>
      </c>
      <c r="V570" s="593" t="s">
        <v>831</v>
      </c>
    </row>
    <row r="571" spans="1:22" s="340" customFormat="1" ht="12.75" hidden="1" customHeight="1">
      <c r="A571" s="358" t="s">
        <v>1478</v>
      </c>
      <c r="B571" s="138" t="s">
        <v>1479</v>
      </c>
      <c r="C571" s="139">
        <v>2002</v>
      </c>
      <c r="D571" s="259" t="s">
        <v>696</v>
      </c>
      <c r="E571" s="152">
        <v>2235</v>
      </c>
      <c r="F571" s="480">
        <v>871838</v>
      </c>
      <c r="G571" s="460" t="s">
        <v>1399</v>
      </c>
      <c r="H571" s="260">
        <v>6925</v>
      </c>
      <c r="I571" s="99">
        <f t="shared" si="138"/>
        <v>6925</v>
      </c>
      <c r="J571" s="756">
        <f t="shared" si="139"/>
        <v>1</v>
      </c>
      <c r="K571" s="282">
        <v>6925</v>
      </c>
      <c r="L571" s="269">
        <v>0</v>
      </c>
      <c r="M571" s="282">
        <v>6925</v>
      </c>
      <c r="N571" s="269">
        <v>0</v>
      </c>
      <c r="O571" s="271">
        <f t="shared" si="140"/>
        <v>0</v>
      </c>
      <c r="P571" s="271">
        <f t="shared" si="141"/>
        <v>0</v>
      </c>
      <c r="Q571" s="271">
        <f t="shared" si="142"/>
        <v>0</v>
      </c>
      <c r="R571" s="101">
        <f t="shared" si="143"/>
        <v>6925</v>
      </c>
      <c r="S571" s="261">
        <f t="shared" si="144"/>
        <v>1</v>
      </c>
      <c r="T571" s="700">
        <f t="shared" si="145"/>
        <v>0</v>
      </c>
      <c r="U571" s="645" t="s">
        <v>340</v>
      </c>
      <c r="V571" s="593" t="s">
        <v>831</v>
      </c>
    </row>
    <row r="572" spans="1:22" s="296" customFormat="1" ht="12.75" hidden="1" customHeight="1">
      <c r="A572" s="358" t="s">
        <v>1478</v>
      </c>
      <c r="B572" s="138" t="s">
        <v>1479</v>
      </c>
      <c r="C572" s="139">
        <v>2002</v>
      </c>
      <c r="D572" s="259" t="s">
        <v>697</v>
      </c>
      <c r="E572" s="152">
        <v>2236</v>
      </c>
      <c r="F572" s="480">
        <v>871848</v>
      </c>
      <c r="G572" s="460" t="s">
        <v>1399</v>
      </c>
      <c r="H572" s="260">
        <v>13675.27</v>
      </c>
      <c r="I572" s="99">
        <f t="shared" si="138"/>
        <v>13675.27</v>
      </c>
      <c r="J572" s="756">
        <f t="shared" si="139"/>
        <v>1</v>
      </c>
      <c r="K572" s="282">
        <v>13675.27</v>
      </c>
      <c r="L572" s="269">
        <v>0</v>
      </c>
      <c r="M572" s="282">
        <v>13675.27</v>
      </c>
      <c r="N572" s="269">
        <v>0</v>
      </c>
      <c r="O572" s="271">
        <f t="shared" si="140"/>
        <v>0</v>
      </c>
      <c r="P572" s="271">
        <f t="shared" si="141"/>
        <v>0</v>
      </c>
      <c r="Q572" s="271">
        <f t="shared" si="142"/>
        <v>0</v>
      </c>
      <c r="R572" s="101">
        <f t="shared" si="143"/>
        <v>13675.27</v>
      </c>
      <c r="S572" s="261">
        <f t="shared" si="144"/>
        <v>1</v>
      </c>
      <c r="T572" s="700">
        <f t="shared" si="145"/>
        <v>0</v>
      </c>
      <c r="U572" s="645" t="s">
        <v>340</v>
      </c>
      <c r="V572" s="593" t="s">
        <v>831</v>
      </c>
    </row>
    <row r="573" spans="1:22" s="340" customFormat="1" ht="12.75" hidden="1" customHeight="1">
      <c r="A573" s="358" t="s">
        <v>1535</v>
      </c>
      <c r="B573" s="138" t="s">
        <v>1427</v>
      </c>
      <c r="C573" s="139">
        <v>2002</v>
      </c>
      <c r="D573" s="259" t="s">
        <v>656</v>
      </c>
      <c r="E573" s="152">
        <v>2237</v>
      </c>
      <c r="F573" s="480">
        <v>710600</v>
      </c>
      <c r="G573" s="460" t="s">
        <v>1399</v>
      </c>
      <c r="H573" s="260">
        <v>1613362.95</v>
      </c>
      <c r="I573" s="99">
        <f t="shared" si="138"/>
        <v>1613362.95</v>
      </c>
      <c r="J573" s="756">
        <f t="shared" si="139"/>
        <v>1</v>
      </c>
      <c r="K573" s="282">
        <v>1613362.95</v>
      </c>
      <c r="L573" s="269">
        <v>0</v>
      </c>
      <c r="M573" s="282">
        <v>1613362.95</v>
      </c>
      <c r="N573" s="269">
        <v>0</v>
      </c>
      <c r="O573" s="271">
        <f t="shared" si="140"/>
        <v>0</v>
      </c>
      <c r="P573" s="271">
        <f t="shared" si="141"/>
        <v>0</v>
      </c>
      <c r="Q573" s="271">
        <f t="shared" si="142"/>
        <v>0</v>
      </c>
      <c r="R573" s="101">
        <f t="shared" si="143"/>
        <v>1613362.95</v>
      </c>
      <c r="S573" s="261">
        <f t="shared" si="144"/>
        <v>1</v>
      </c>
      <c r="T573" s="700">
        <f t="shared" si="145"/>
        <v>0</v>
      </c>
      <c r="U573" s="739" t="s">
        <v>340</v>
      </c>
      <c r="V573" s="593"/>
    </row>
    <row r="574" spans="1:22" s="296" customFormat="1" ht="12.75" hidden="1" customHeight="1">
      <c r="A574" s="358" t="s">
        <v>1535</v>
      </c>
      <c r="B574" s="138" t="s">
        <v>35</v>
      </c>
      <c r="C574" s="139">
        <v>2002</v>
      </c>
      <c r="D574" s="259" t="s">
        <v>655</v>
      </c>
      <c r="E574" s="152">
        <v>2238</v>
      </c>
      <c r="F574" s="480">
        <v>710700</v>
      </c>
      <c r="G574" s="460" t="s">
        <v>1399</v>
      </c>
      <c r="H574" s="260">
        <v>2250</v>
      </c>
      <c r="I574" s="99">
        <f t="shared" si="138"/>
        <v>2250</v>
      </c>
      <c r="J574" s="756">
        <f t="shared" si="139"/>
        <v>1</v>
      </c>
      <c r="K574" s="282">
        <v>2250</v>
      </c>
      <c r="L574" s="269">
        <v>0</v>
      </c>
      <c r="M574" s="282">
        <v>2250</v>
      </c>
      <c r="N574" s="269">
        <v>0</v>
      </c>
      <c r="O574" s="271">
        <f t="shared" si="140"/>
        <v>0</v>
      </c>
      <c r="P574" s="271">
        <f t="shared" si="141"/>
        <v>0</v>
      </c>
      <c r="Q574" s="271">
        <f t="shared" si="142"/>
        <v>0</v>
      </c>
      <c r="R574" s="101">
        <f t="shared" si="143"/>
        <v>2250</v>
      </c>
      <c r="S574" s="261">
        <f t="shared" si="144"/>
        <v>1</v>
      </c>
      <c r="T574" s="700">
        <f t="shared" si="145"/>
        <v>0</v>
      </c>
      <c r="U574" s="645" t="s">
        <v>340</v>
      </c>
      <c r="V574" s="593"/>
    </row>
    <row r="575" spans="1:22" s="296" customFormat="1" ht="12.75" hidden="1" customHeight="1">
      <c r="A575" s="358" t="s">
        <v>626</v>
      </c>
      <c r="B575" s="138" t="s">
        <v>763</v>
      </c>
      <c r="C575" s="139">
        <v>2002</v>
      </c>
      <c r="D575" s="259" t="s">
        <v>698</v>
      </c>
      <c r="E575" s="152">
        <v>2239</v>
      </c>
      <c r="F575" s="480">
        <v>171808</v>
      </c>
      <c r="G575" s="461" t="s">
        <v>1399</v>
      </c>
      <c r="H575" s="260">
        <v>49885</v>
      </c>
      <c r="I575" s="99">
        <f t="shared" si="138"/>
        <v>49885</v>
      </c>
      <c r="J575" s="756">
        <f t="shared" si="139"/>
        <v>1</v>
      </c>
      <c r="K575" s="282">
        <v>49885</v>
      </c>
      <c r="L575" s="269">
        <v>0</v>
      </c>
      <c r="M575" s="282">
        <v>49885</v>
      </c>
      <c r="N575" s="269">
        <v>0</v>
      </c>
      <c r="O575" s="271">
        <f t="shared" si="140"/>
        <v>0</v>
      </c>
      <c r="P575" s="271">
        <f t="shared" si="141"/>
        <v>0</v>
      </c>
      <c r="Q575" s="271">
        <f t="shared" si="142"/>
        <v>0</v>
      </c>
      <c r="R575" s="101">
        <f t="shared" si="143"/>
        <v>49885</v>
      </c>
      <c r="S575" s="261">
        <f t="shared" si="144"/>
        <v>1</v>
      </c>
      <c r="T575" s="700">
        <f t="shared" si="145"/>
        <v>0</v>
      </c>
      <c r="U575" s="645" t="s">
        <v>340</v>
      </c>
      <c r="V575" s="593"/>
    </row>
    <row r="576" spans="1:22" s="296" customFormat="1" ht="12.75" hidden="1" customHeight="1">
      <c r="A576" s="358" t="s">
        <v>626</v>
      </c>
      <c r="B576" s="138" t="s">
        <v>763</v>
      </c>
      <c r="C576" s="139">
        <v>2002</v>
      </c>
      <c r="D576" s="259" t="s">
        <v>652</v>
      </c>
      <c r="E576" s="152">
        <v>2240</v>
      </c>
      <c r="F576" s="480">
        <v>171809</v>
      </c>
      <c r="G576" s="460" t="s">
        <v>1399</v>
      </c>
      <c r="H576" s="260">
        <v>35113.81</v>
      </c>
      <c r="I576" s="99">
        <f t="shared" si="138"/>
        <v>35113.81</v>
      </c>
      <c r="J576" s="756">
        <f t="shared" si="139"/>
        <v>1</v>
      </c>
      <c r="K576" s="282">
        <v>35113.81</v>
      </c>
      <c r="L576" s="269">
        <v>0</v>
      </c>
      <c r="M576" s="282">
        <v>35113.81</v>
      </c>
      <c r="N576" s="269">
        <v>0</v>
      </c>
      <c r="O576" s="271">
        <f t="shared" si="140"/>
        <v>0</v>
      </c>
      <c r="P576" s="271">
        <f t="shared" si="141"/>
        <v>0</v>
      </c>
      <c r="Q576" s="271">
        <f t="shared" si="142"/>
        <v>0</v>
      </c>
      <c r="R576" s="101">
        <f t="shared" si="143"/>
        <v>35113.81</v>
      </c>
      <c r="S576" s="261">
        <f t="shared" si="144"/>
        <v>1</v>
      </c>
      <c r="T576" s="700">
        <f t="shared" si="145"/>
        <v>0</v>
      </c>
      <c r="U576" s="645" t="s">
        <v>340</v>
      </c>
      <c r="V576" s="593"/>
    </row>
    <row r="577" spans="1:22" s="296" customFormat="1" ht="12.75" hidden="1" customHeight="1">
      <c r="A577" s="358" t="s">
        <v>1449</v>
      </c>
      <c r="B577" s="138" t="s">
        <v>757</v>
      </c>
      <c r="C577" s="139">
        <v>2002</v>
      </c>
      <c r="D577" s="259" t="s">
        <v>627</v>
      </c>
      <c r="E577" s="152">
        <v>2241</v>
      </c>
      <c r="F577" s="480">
        <v>871205</v>
      </c>
      <c r="G577" s="460" t="s">
        <v>1399</v>
      </c>
      <c r="H577" s="260">
        <v>1956000</v>
      </c>
      <c r="I577" s="99">
        <f t="shared" si="138"/>
        <v>1956000</v>
      </c>
      <c r="J577" s="756">
        <f t="shared" si="139"/>
        <v>1</v>
      </c>
      <c r="K577" s="282">
        <v>1956000</v>
      </c>
      <c r="L577" s="269">
        <v>0</v>
      </c>
      <c r="M577" s="282">
        <v>1956000</v>
      </c>
      <c r="N577" s="269">
        <v>0</v>
      </c>
      <c r="O577" s="271">
        <f t="shared" si="140"/>
        <v>0</v>
      </c>
      <c r="P577" s="271">
        <f t="shared" si="141"/>
        <v>0</v>
      </c>
      <c r="Q577" s="271">
        <f t="shared" si="142"/>
        <v>0</v>
      </c>
      <c r="R577" s="101">
        <f t="shared" si="143"/>
        <v>1956000</v>
      </c>
      <c r="S577" s="261">
        <f t="shared" si="144"/>
        <v>1</v>
      </c>
      <c r="T577" s="700">
        <f t="shared" si="145"/>
        <v>0</v>
      </c>
      <c r="U577" s="739" t="s">
        <v>340</v>
      </c>
      <c r="V577" s="593" t="s">
        <v>831</v>
      </c>
    </row>
    <row r="578" spans="1:22" s="296" customFormat="1" ht="12.75" hidden="1" customHeight="1">
      <c r="A578" s="358" t="s">
        <v>1541</v>
      </c>
      <c r="B578" s="138" t="s">
        <v>1430</v>
      </c>
      <c r="C578" s="139">
        <v>2002</v>
      </c>
      <c r="D578" s="259" t="s">
        <v>653</v>
      </c>
      <c r="E578" s="152">
        <v>2242</v>
      </c>
      <c r="F578" s="480">
        <v>992242</v>
      </c>
      <c r="G578" s="460" t="s">
        <v>1399</v>
      </c>
      <c r="H578" s="260">
        <v>242659.67</v>
      </c>
      <c r="I578" s="99">
        <f t="shared" si="138"/>
        <v>242659.67</v>
      </c>
      <c r="J578" s="756">
        <f t="shared" si="139"/>
        <v>1</v>
      </c>
      <c r="K578" s="282">
        <v>242659.67</v>
      </c>
      <c r="L578" s="269">
        <v>0</v>
      </c>
      <c r="M578" s="282">
        <v>242659.67</v>
      </c>
      <c r="N578" s="269">
        <v>0</v>
      </c>
      <c r="O578" s="271">
        <f t="shared" si="140"/>
        <v>0</v>
      </c>
      <c r="P578" s="271">
        <f t="shared" si="141"/>
        <v>0</v>
      </c>
      <c r="Q578" s="271">
        <f t="shared" si="142"/>
        <v>0</v>
      </c>
      <c r="R578" s="101">
        <f t="shared" si="143"/>
        <v>242659.67</v>
      </c>
      <c r="S578" s="261">
        <f t="shared" si="144"/>
        <v>1</v>
      </c>
      <c r="T578" s="700">
        <f t="shared" si="145"/>
        <v>0</v>
      </c>
      <c r="U578" s="645" t="s">
        <v>340</v>
      </c>
      <c r="V578" s="593" t="s">
        <v>831</v>
      </c>
    </row>
    <row r="579" spans="1:22" s="296" customFormat="1" ht="12.75" hidden="1" customHeight="1">
      <c r="A579" s="358" t="s">
        <v>1541</v>
      </c>
      <c r="B579" s="138" t="s">
        <v>1430</v>
      </c>
      <c r="C579" s="139">
        <v>2002</v>
      </c>
      <c r="D579" s="259" t="s">
        <v>700</v>
      </c>
      <c r="E579" s="152">
        <v>2243</v>
      </c>
      <c r="F579" s="480">
        <v>992243</v>
      </c>
      <c r="G579" s="460" t="s">
        <v>1399</v>
      </c>
      <c r="H579" s="260">
        <v>124661.74</v>
      </c>
      <c r="I579" s="99">
        <f t="shared" si="138"/>
        <v>124661.74</v>
      </c>
      <c r="J579" s="756">
        <f t="shared" si="139"/>
        <v>1</v>
      </c>
      <c r="K579" s="282">
        <v>124661.74</v>
      </c>
      <c r="L579" s="269">
        <v>0</v>
      </c>
      <c r="M579" s="282">
        <v>124661.74</v>
      </c>
      <c r="N579" s="269">
        <v>0</v>
      </c>
      <c r="O579" s="271">
        <f t="shared" si="140"/>
        <v>0</v>
      </c>
      <c r="P579" s="271">
        <f t="shared" si="141"/>
        <v>0</v>
      </c>
      <c r="Q579" s="271">
        <f t="shared" si="142"/>
        <v>0</v>
      </c>
      <c r="R579" s="101">
        <f t="shared" si="143"/>
        <v>124661.74</v>
      </c>
      <c r="S579" s="261">
        <f t="shared" si="144"/>
        <v>1</v>
      </c>
      <c r="T579" s="700">
        <f t="shared" si="145"/>
        <v>0</v>
      </c>
      <c r="U579" s="645" t="s">
        <v>340</v>
      </c>
      <c r="V579" s="593" t="s">
        <v>831</v>
      </c>
    </row>
    <row r="580" spans="1:22" s="71" customFormat="1" ht="12.75" hidden="1" customHeight="1">
      <c r="A580" s="358" t="s">
        <v>1516</v>
      </c>
      <c r="B580" s="138" t="s">
        <v>760</v>
      </c>
      <c r="C580" s="139">
        <v>2002</v>
      </c>
      <c r="D580" s="259" t="s">
        <v>654</v>
      </c>
      <c r="E580" s="152">
        <v>2244</v>
      </c>
      <c r="F580" s="459">
        <v>760015</v>
      </c>
      <c r="G580" s="460" t="s">
        <v>1399</v>
      </c>
      <c r="H580" s="260">
        <v>393999.8</v>
      </c>
      <c r="I580" s="99">
        <f t="shared" si="138"/>
        <v>393999.8</v>
      </c>
      <c r="J580" s="756">
        <f t="shared" si="139"/>
        <v>1</v>
      </c>
      <c r="K580" s="282">
        <v>393999.8</v>
      </c>
      <c r="L580" s="269">
        <v>0</v>
      </c>
      <c r="M580" s="282">
        <v>393999.8</v>
      </c>
      <c r="N580" s="269">
        <v>0</v>
      </c>
      <c r="O580" s="271">
        <f t="shared" si="140"/>
        <v>0</v>
      </c>
      <c r="P580" s="271">
        <f t="shared" si="141"/>
        <v>0</v>
      </c>
      <c r="Q580" s="271">
        <f t="shared" si="142"/>
        <v>0</v>
      </c>
      <c r="R580" s="101">
        <f t="shared" si="143"/>
        <v>393999.8</v>
      </c>
      <c r="S580" s="261">
        <f t="shared" si="144"/>
        <v>1</v>
      </c>
      <c r="T580" s="700">
        <f t="shared" si="145"/>
        <v>0</v>
      </c>
      <c r="U580" s="647" t="s">
        <v>340</v>
      </c>
      <c r="V580" s="593" t="s">
        <v>831</v>
      </c>
    </row>
    <row r="581" spans="1:22" s="340" customFormat="1" ht="12.75" hidden="1" customHeight="1">
      <c r="A581" s="358" t="s">
        <v>622</v>
      </c>
      <c r="B581" s="138" t="s">
        <v>144</v>
      </c>
      <c r="C581" s="139">
        <v>2002</v>
      </c>
      <c r="D581" s="259" t="s">
        <v>628</v>
      </c>
      <c r="E581" s="152">
        <v>2245</v>
      </c>
      <c r="F581" s="493">
        <v>992245</v>
      </c>
      <c r="G581" s="460" t="s">
        <v>1399</v>
      </c>
      <c r="H581" s="260">
        <v>2195283.5</v>
      </c>
      <c r="I581" s="99">
        <f>K581+L581</f>
        <v>2195283.5</v>
      </c>
      <c r="J581" s="756">
        <f>I581/H581</f>
        <v>1</v>
      </c>
      <c r="K581" s="282">
        <v>2195283.5</v>
      </c>
      <c r="L581" s="269">
        <v>0</v>
      </c>
      <c r="M581" s="282">
        <v>2195283.5</v>
      </c>
      <c r="N581" s="269">
        <v>0</v>
      </c>
      <c r="O581" s="271">
        <f>N581-L581</f>
        <v>0</v>
      </c>
      <c r="P581" s="271">
        <f>M581-K581</f>
        <v>0</v>
      </c>
      <c r="Q581" s="271">
        <f>R581-I581</f>
        <v>0</v>
      </c>
      <c r="R581" s="101">
        <f>(H581-T581)</f>
        <v>2195283.5</v>
      </c>
      <c r="S581" s="261">
        <f>+R581/H581</f>
        <v>1</v>
      </c>
      <c r="T581" s="700">
        <f>H581-M581-N581</f>
        <v>0</v>
      </c>
      <c r="U581" s="645" t="s">
        <v>340</v>
      </c>
      <c r="V581" s="593"/>
    </row>
    <row r="582" spans="1:22" s="296" customFormat="1" ht="12.75" hidden="1" customHeight="1">
      <c r="A582" s="358" t="s">
        <v>160</v>
      </c>
      <c r="B582" s="138" t="s">
        <v>265</v>
      </c>
      <c r="C582" s="139">
        <v>2002</v>
      </c>
      <c r="D582" s="259" t="s">
        <v>703</v>
      </c>
      <c r="E582" s="685">
        <v>2246</v>
      </c>
      <c r="F582" s="480" t="s">
        <v>802</v>
      </c>
      <c r="G582" s="460" t="s">
        <v>1399</v>
      </c>
      <c r="H582" s="260">
        <v>390000</v>
      </c>
      <c r="I582" s="99">
        <f t="shared" si="138"/>
        <v>390000</v>
      </c>
      <c r="J582" s="756">
        <f t="shared" si="139"/>
        <v>1</v>
      </c>
      <c r="K582" s="282">
        <v>390000</v>
      </c>
      <c r="L582" s="269">
        <v>0</v>
      </c>
      <c r="M582" s="282">
        <v>390000</v>
      </c>
      <c r="N582" s="269">
        <v>0</v>
      </c>
      <c r="O582" s="271">
        <f t="shared" si="140"/>
        <v>0</v>
      </c>
      <c r="P582" s="271">
        <f t="shared" si="141"/>
        <v>0</v>
      </c>
      <c r="Q582" s="271">
        <f t="shared" si="142"/>
        <v>0</v>
      </c>
      <c r="R582" s="101">
        <f t="shared" si="143"/>
        <v>390000</v>
      </c>
      <c r="S582" s="261">
        <f t="shared" si="144"/>
        <v>1</v>
      </c>
      <c r="T582" s="700">
        <f t="shared" si="145"/>
        <v>0</v>
      </c>
      <c r="U582" s="739" t="s">
        <v>340</v>
      </c>
      <c r="V582" s="593"/>
    </row>
    <row r="583" spans="1:22" s="296" customFormat="1" ht="12.75" hidden="1" customHeight="1">
      <c r="A583" s="358" t="s">
        <v>629</v>
      </c>
      <c r="B583" s="138" t="s">
        <v>762</v>
      </c>
      <c r="C583" s="139">
        <v>2002</v>
      </c>
      <c r="D583" s="259" t="s">
        <v>649</v>
      </c>
      <c r="E583" s="152">
        <v>2247</v>
      </c>
      <c r="F583" s="480">
        <v>380037</v>
      </c>
      <c r="G583" s="460" t="s">
        <v>1399</v>
      </c>
      <c r="H583" s="260">
        <v>170000</v>
      </c>
      <c r="I583" s="99">
        <f t="shared" ref="I583:I616" si="146">K583+L583</f>
        <v>170000</v>
      </c>
      <c r="J583" s="756">
        <f t="shared" ref="J583:J616" si="147">I583/H583</f>
        <v>1</v>
      </c>
      <c r="K583" s="282">
        <v>170000</v>
      </c>
      <c r="L583" s="269">
        <v>0</v>
      </c>
      <c r="M583" s="282">
        <v>170000</v>
      </c>
      <c r="N583" s="269">
        <v>0</v>
      </c>
      <c r="O583" s="271">
        <f t="shared" ref="O583:O616" si="148">N583-L583</f>
        <v>0</v>
      </c>
      <c r="P583" s="271">
        <f t="shared" ref="P583:P616" si="149">M583-K583</f>
        <v>0</v>
      </c>
      <c r="Q583" s="271">
        <f t="shared" ref="Q583:Q616" si="150">R583-I583</f>
        <v>0</v>
      </c>
      <c r="R583" s="101">
        <f t="shared" ref="R583:R616" si="151">(H583-T583)</f>
        <v>170000</v>
      </c>
      <c r="S583" s="261">
        <f t="shared" ref="S583:S616" si="152">+R583/H583</f>
        <v>1</v>
      </c>
      <c r="T583" s="700">
        <f t="shared" ref="T583:T616" si="153">H583-M583-N583</f>
        <v>0</v>
      </c>
      <c r="U583" s="645" t="s">
        <v>340</v>
      </c>
      <c r="V583" s="593" t="s">
        <v>831</v>
      </c>
    </row>
    <row r="584" spans="1:22" s="296" customFormat="1" ht="12.75" hidden="1" customHeight="1">
      <c r="A584" s="358" t="s">
        <v>629</v>
      </c>
      <c r="B584" s="138" t="s">
        <v>762</v>
      </c>
      <c r="C584" s="139">
        <v>2002</v>
      </c>
      <c r="D584" s="259" t="s">
        <v>704</v>
      </c>
      <c r="E584" s="152">
        <v>2248</v>
      </c>
      <c r="F584" s="480">
        <v>380036</v>
      </c>
      <c r="G584" s="460" t="s">
        <v>1399</v>
      </c>
      <c r="H584" s="260">
        <v>160000</v>
      </c>
      <c r="I584" s="99">
        <f t="shared" si="146"/>
        <v>160000</v>
      </c>
      <c r="J584" s="756">
        <f t="shared" si="147"/>
        <v>1</v>
      </c>
      <c r="K584" s="282">
        <v>160000</v>
      </c>
      <c r="L584" s="269">
        <v>0</v>
      </c>
      <c r="M584" s="282">
        <v>160000</v>
      </c>
      <c r="N584" s="269">
        <v>0</v>
      </c>
      <c r="O584" s="271">
        <f t="shared" si="148"/>
        <v>0</v>
      </c>
      <c r="P584" s="271">
        <f t="shared" si="149"/>
        <v>0</v>
      </c>
      <c r="Q584" s="271">
        <f t="shared" si="150"/>
        <v>0</v>
      </c>
      <c r="R584" s="101">
        <f t="shared" si="151"/>
        <v>160000</v>
      </c>
      <c r="S584" s="261">
        <f t="shared" si="152"/>
        <v>1</v>
      </c>
      <c r="T584" s="700">
        <f t="shared" si="153"/>
        <v>0</v>
      </c>
      <c r="U584" s="645" t="s">
        <v>340</v>
      </c>
      <c r="V584" s="593" t="s">
        <v>831</v>
      </c>
    </row>
    <row r="585" spans="1:22" s="296" customFormat="1" ht="12.75" hidden="1" customHeight="1">
      <c r="A585" s="358" t="s">
        <v>553</v>
      </c>
      <c r="B585" s="138" t="s">
        <v>1433</v>
      </c>
      <c r="C585" s="139">
        <v>2002</v>
      </c>
      <c r="D585" s="259" t="s">
        <v>705</v>
      </c>
      <c r="E585" s="152">
        <v>2249</v>
      </c>
      <c r="F585" s="480">
        <v>992249</v>
      </c>
      <c r="G585" s="460" t="s">
        <v>1399</v>
      </c>
      <c r="H585" s="260">
        <v>68000</v>
      </c>
      <c r="I585" s="99">
        <f t="shared" si="146"/>
        <v>68000</v>
      </c>
      <c r="J585" s="756">
        <f t="shared" si="147"/>
        <v>1</v>
      </c>
      <c r="K585" s="282">
        <v>68000</v>
      </c>
      <c r="L585" s="269">
        <v>0</v>
      </c>
      <c r="M585" s="282">
        <v>68000</v>
      </c>
      <c r="N585" s="269">
        <v>0</v>
      </c>
      <c r="O585" s="271">
        <f t="shared" si="148"/>
        <v>0</v>
      </c>
      <c r="P585" s="271">
        <f t="shared" si="149"/>
        <v>0</v>
      </c>
      <c r="Q585" s="271">
        <f t="shared" si="150"/>
        <v>0</v>
      </c>
      <c r="R585" s="101">
        <f t="shared" si="151"/>
        <v>68000</v>
      </c>
      <c r="S585" s="261">
        <f t="shared" si="152"/>
        <v>1</v>
      </c>
      <c r="T585" s="700">
        <f t="shared" si="153"/>
        <v>0</v>
      </c>
      <c r="U585" s="645" t="s">
        <v>340</v>
      </c>
      <c r="V585" s="593"/>
    </row>
    <row r="586" spans="1:22" s="296" customFormat="1" ht="12.75" hidden="1" customHeight="1">
      <c r="A586" s="358" t="s">
        <v>553</v>
      </c>
      <c r="B586" s="138" t="s">
        <v>1433</v>
      </c>
      <c r="C586" s="139">
        <v>2002</v>
      </c>
      <c r="D586" s="259" t="s">
        <v>706</v>
      </c>
      <c r="E586" s="152">
        <v>2250</v>
      </c>
      <c r="F586" s="480">
        <v>992250</v>
      </c>
      <c r="G586" s="460" t="s">
        <v>1399</v>
      </c>
      <c r="H586" s="260">
        <v>305000</v>
      </c>
      <c r="I586" s="99">
        <f t="shared" si="146"/>
        <v>305000</v>
      </c>
      <c r="J586" s="756">
        <f t="shared" si="147"/>
        <v>1</v>
      </c>
      <c r="K586" s="282">
        <v>305000</v>
      </c>
      <c r="L586" s="269">
        <v>0</v>
      </c>
      <c r="M586" s="282">
        <v>305000</v>
      </c>
      <c r="N586" s="269">
        <v>0</v>
      </c>
      <c r="O586" s="271">
        <f t="shared" si="148"/>
        <v>0</v>
      </c>
      <c r="P586" s="271">
        <f t="shared" si="149"/>
        <v>0</v>
      </c>
      <c r="Q586" s="271">
        <f t="shared" si="150"/>
        <v>0</v>
      </c>
      <c r="R586" s="101">
        <f t="shared" si="151"/>
        <v>305000</v>
      </c>
      <c r="S586" s="261">
        <f t="shared" si="152"/>
        <v>1</v>
      </c>
      <c r="T586" s="700">
        <f t="shared" si="153"/>
        <v>0</v>
      </c>
      <c r="U586" s="645" t="s">
        <v>340</v>
      </c>
      <c r="V586" s="593"/>
    </row>
    <row r="587" spans="1:22" s="296" customFormat="1" ht="12.6" hidden="1" customHeight="1">
      <c r="A587" s="358" t="s">
        <v>553</v>
      </c>
      <c r="B587" s="138" t="s">
        <v>1433</v>
      </c>
      <c r="C587" s="139">
        <v>2002</v>
      </c>
      <c r="D587" s="259" t="s">
        <v>635</v>
      </c>
      <c r="E587" s="152">
        <v>2251</v>
      </c>
      <c r="F587" s="480">
        <v>992251</v>
      </c>
      <c r="G587" s="460" t="s">
        <v>1399</v>
      </c>
      <c r="H587" s="260">
        <v>230000</v>
      </c>
      <c r="I587" s="99">
        <f t="shared" si="146"/>
        <v>230000</v>
      </c>
      <c r="J587" s="756">
        <f t="shared" si="147"/>
        <v>1</v>
      </c>
      <c r="K587" s="282">
        <v>230000</v>
      </c>
      <c r="L587" s="269">
        <v>0</v>
      </c>
      <c r="M587" s="282">
        <v>230000</v>
      </c>
      <c r="N587" s="269">
        <v>0</v>
      </c>
      <c r="O587" s="271">
        <f t="shared" si="148"/>
        <v>0</v>
      </c>
      <c r="P587" s="271">
        <f t="shared" si="149"/>
        <v>0</v>
      </c>
      <c r="Q587" s="271">
        <f t="shared" si="150"/>
        <v>0</v>
      </c>
      <c r="R587" s="101">
        <f t="shared" si="151"/>
        <v>230000</v>
      </c>
      <c r="S587" s="261">
        <f t="shared" si="152"/>
        <v>1</v>
      </c>
      <c r="T587" s="700">
        <f t="shared" si="153"/>
        <v>0</v>
      </c>
      <c r="U587" s="645" t="s">
        <v>340</v>
      </c>
      <c r="V587" s="593"/>
    </row>
    <row r="588" spans="1:22" s="340" customFormat="1" ht="12.75" hidden="1" customHeight="1">
      <c r="A588" s="358" t="s">
        <v>507</v>
      </c>
      <c r="B588" s="138" t="s">
        <v>1485</v>
      </c>
      <c r="C588" s="139">
        <v>2002</v>
      </c>
      <c r="D588" s="259" t="s">
        <v>624</v>
      </c>
      <c r="E588" s="152">
        <v>2252</v>
      </c>
      <c r="F588" s="480">
        <v>895024</v>
      </c>
      <c r="G588" s="460" t="s">
        <v>1399</v>
      </c>
      <c r="H588" s="260">
        <v>1182630.83</v>
      </c>
      <c r="I588" s="99">
        <f t="shared" si="146"/>
        <v>1182630.83</v>
      </c>
      <c r="J588" s="756">
        <f t="shared" si="147"/>
        <v>1</v>
      </c>
      <c r="K588" s="282">
        <v>1182630.83</v>
      </c>
      <c r="L588" s="269">
        <v>0</v>
      </c>
      <c r="M588" s="282">
        <v>1182630.83</v>
      </c>
      <c r="N588" s="269">
        <v>0</v>
      </c>
      <c r="O588" s="271">
        <f t="shared" si="148"/>
        <v>0</v>
      </c>
      <c r="P588" s="271">
        <f t="shared" si="149"/>
        <v>0</v>
      </c>
      <c r="Q588" s="271">
        <f t="shared" si="150"/>
        <v>0</v>
      </c>
      <c r="R588" s="101">
        <f t="shared" si="151"/>
        <v>1182630.83</v>
      </c>
      <c r="S588" s="261">
        <f t="shared" si="152"/>
        <v>1</v>
      </c>
      <c r="T588" s="700">
        <f t="shared" si="153"/>
        <v>0</v>
      </c>
      <c r="U588" s="739" t="s">
        <v>340</v>
      </c>
      <c r="V588" s="593" t="s">
        <v>831</v>
      </c>
    </row>
    <row r="589" spans="1:22" s="296" customFormat="1" ht="12.75" hidden="1" customHeight="1">
      <c r="A589" s="358" t="s">
        <v>507</v>
      </c>
      <c r="B589" s="138" t="s">
        <v>1485</v>
      </c>
      <c r="C589" s="139">
        <v>2002</v>
      </c>
      <c r="D589" s="259" t="s">
        <v>643</v>
      </c>
      <c r="E589" s="152">
        <v>2253</v>
      </c>
      <c r="F589" s="480">
        <v>895023</v>
      </c>
      <c r="G589" s="460" t="s">
        <v>1399</v>
      </c>
      <c r="H589" s="260">
        <v>329569.24</v>
      </c>
      <c r="I589" s="99">
        <f t="shared" si="146"/>
        <v>329569.24</v>
      </c>
      <c r="J589" s="756">
        <f t="shared" si="147"/>
        <v>1</v>
      </c>
      <c r="K589" s="282">
        <v>329569.24</v>
      </c>
      <c r="L589" s="269">
        <v>0</v>
      </c>
      <c r="M589" s="282">
        <v>329569.24</v>
      </c>
      <c r="N589" s="269">
        <v>0</v>
      </c>
      <c r="O589" s="271">
        <f t="shared" si="148"/>
        <v>0</v>
      </c>
      <c r="P589" s="271">
        <f t="shared" si="149"/>
        <v>0</v>
      </c>
      <c r="Q589" s="271">
        <f t="shared" si="150"/>
        <v>0</v>
      </c>
      <c r="R589" s="101">
        <f t="shared" si="151"/>
        <v>329569.24</v>
      </c>
      <c r="S589" s="261">
        <f t="shared" si="152"/>
        <v>1</v>
      </c>
      <c r="T589" s="700">
        <f t="shared" si="153"/>
        <v>0</v>
      </c>
      <c r="U589" s="645" t="s">
        <v>340</v>
      </c>
      <c r="V589" s="593"/>
    </row>
    <row r="590" spans="1:22" s="296" customFormat="1" ht="12.75" hidden="1" customHeight="1">
      <c r="A590" s="358" t="s">
        <v>1421</v>
      </c>
      <c r="B590" s="138" t="s">
        <v>1422</v>
      </c>
      <c r="C590" s="139">
        <v>2002</v>
      </c>
      <c r="D590" s="259" t="s">
        <v>636</v>
      </c>
      <c r="E590" s="152">
        <v>2254</v>
      </c>
      <c r="F590" s="493">
        <v>188120</v>
      </c>
      <c r="G590" s="460" t="s">
        <v>1399</v>
      </c>
      <c r="H590" s="260">
        <v>581028</v>
      </c>
      <c r="I590" s="99">
        <f>K590+L590</f>
        <v>581028</v>
      </c>
      <c r="J590" s="756">
        <f>I590/H590</f>
        <v>1</v>
      </c>
      <c r="K590" s="282">
        <v>581028</v>
      </c>
      <c r="L590" s="269">
        <v>0</v>
      </c>
      <c r="M590" s="282">
        <v>581028</v>
      </c>
      <c r="N590" s="269">
        <v>0</v>
      </c>
      <c r="O590" s="271">
        <f>N590-L590</f>
        <v>0</v>
      </c>
      <c r="P590" s="271">
        <f>M590-K590</f>
        <v>0</v>
      </c>
      <c r="Q590" s="271">
        <f>R590-I590</f>
        <v>0</v>
      </c>
      <c r="R590" s="101">
        <f>(H590-T590)</f>
        <v>581028</v>
      </c>
      <c r="S590" s="261">
        <f>+R590/H590</f>
        <v>1</v>
      </c>
      <c r="T590" s="700">
        <f>H590-M590-N590</f>
        <v>0</v>
      </c>
      <c r="U590" s="645" t="s">
        <v>340</v>
      </c>
      <c r="V590" s="593" t="s">
        <v>831</v>
      </c>
    </row>
    <row r="591" spans="1:22" s="296" customFormat="1" ht="12.75" hidden="1" customHeight="1">
      <c r="A591" s="358" t="s">
        <v>630</v>
      </c>
      <c r="B591" s="138" t="s">
        <v>102</v>
      </c>
      <c r="C591" s="139">
        <v>2002</v>
      </c>
      <c r="D591" s="259" t="s">
        <v>646</v>
      </c>
      <c r="E591" s="152">
        <v>2256</v>
      </c>
      <c r="F591" s="480">
        <v>468139</v>
      </c>
      <c r="G591" s="460" t="s">
        <v>1399</v>
      </c>
      <c r="H591" s="260">
        <v>304400</v>
      </c>
      <c r="I591" s="99">
        <f t="shared" si="146"/>
        <v>304400</v>
      </c>
      <c r="J591" s="756">
        <f t="shared" si="147"/>
        <v>1</v>
      </c>
      <c r="K591" s="282">
        <v>304400</v>
      </c>
      <c r="L591" s="269">
        <v>0</v>
      </c>
      <c r="M591" s="282">
        <v>304400</v>
      </c>
      <c r="N591" s="269">
        <v>0</v>
      </c>
      <c r="O591" s="271">
        <f t="shared" si="148"/>
        <v>0</v>
      </c>
      <c r="P591" s="271">
        <f t="shared" si="149"/>
        <v>0</v>
      </c>
      <c r="Q591" s="271">
        <f t="shared" si="150"/>
        <v>0</v>
      </c>
      <c r="R591" s="101">
        <f t="shared" si="151"/>
        <v>304400</v>
      </c>
      <c r="S591" s="261">
        <f t="shared" si="152"/>
        <v>1</v>
      </c>
      <c r="T591" s="700">
        <f t="shared" si="153"/>
        <v>0</v>
      </c>
      <c r="U591" s="645" t="s">
        <v>340</v>
      </c>
      <c r="V591" s="593" t="s">
        <v>831</v>
      </c>
    </row>
    <row r="592" spans="1:22" s="340" customFormat="1" ht="12.75" hidden="1" customHeight="1">
      <c r="A592" s="358" t="s">
        <v>1437</v>
      </c>
      <c r="B592" s="138" t="s">
        <v>406</v>
      </c>
      <c r="C592" s="139">
        <v>2002</v>
      </c>
      <c r="D592" s="259" t="s">
        <v>710</v>
      </c>
      <c r="E592" s="152">
        <v>2257</v>
      </c>
      <c r="F592" s="480">
        <v>468140</v>
      </c>
      <c r="G592" s="460" t="s">
        <v>1399</v>
      </c>
      <c r="H592" s="260">
        <v>500000</v>
      </c>
      <c r="I592" s="99">
        <f t="shared" si="146"/>
        <v>500000</v>
      </c>
      <c r="J592" s="756">
        <f t="shared" si="147"/>
        <v>1</v>
      </c>
      <c r="K592" s="282">
        <v>500000</v>
      </c>
      <c r="L592" s="269">
        <v>0</v>
      </c>
      <c r="M592" s="282">
        <v>500000</v>
      </c>
      <c r="N592" s="269">
        <v>0</v>
      </c>
      <c r="O592" s="271">
        <f t="shared" si="148"/>
        <v>0</v>
      </c>
      <c r="P592" s="271">
        <f t="shared" si="149"/>
        <v>0</v>
      </c>
      <c r="Q592" s="271">
        <f t="shared" si="150"/>
        <v>0</v>
      </c>
      <c r="R592" s="101">
        <f t="shared" si="151"/>
        <v>500000</v>
      </c>
      <c r="S592" s="261">
        <f t="shared" si="152"/>
        <v>1</v>
      </c>
      <c r="T592" s="700">
        <f t="shared" si="153"/>
        <v>0</v>
      </c>
      <c r="U592" s="739" t="s">
        <v>340</v>
      </c>
      <c r="V592" s="593"/>
    </row>
    <row r="593" spans="1:22" s="296" customFormat="1" ht="12.75" hidden="1" customHeight="1">
      <c r="A593" s="358" t="s">
        <v>1510</v>
      </c>
      <c r="B593" s="138" t="s">
        <v>1587</v>
      </c>
      <c r="C593" s="139">
        <v>2002</v>
      </c>
      <c r="D593" s="259" t="s">
        <v>753</v>
      </c>
      <c r="E593" s="152">
        <v>2258</v>
      </c>
      <c r="F593" s="480">
        <v>871218</v>
      </c>
      <c r="G593" s="461" t="s">
        <v>1399</v>
      </c>
      <c r="H593" s="260">
        <v>65662.679999999993</v>
      </c>
      <c r="I593" s="99">
        <f t="shared" si="146"/>
        <v>65662.679999999993</v>
      </c>
      <c r="J593" s="756">
        <f t="shared" si="147"/>
        <v>1</v>
      </c>
      <c r="K593" s="282">
        <v>65662.679999999993</v>
      </c>
      <c r="L593" s="269">
        <v>0</v>
      </c>
      <c r="M593" s="282">
        <v>65662.679999999993</v>
      </c>
      <c r="N593" s="269">
        <v>0</v>
      </c>
      <c r="O593" s="271">
        <f t="shared" si="148"/>
        <v>0</v>
      </c>
      <c r="P593" s="271">
        <f t="shared" si="149"/>
        <v>0</v>
      </c>
      <c r="Q593" s="271">
        <f t="shared" si="150"/>
        <v>0</v>
      </c>
      <c r="R593" s="101">
        <f t="shared" si="151"/>
        <v>65662.679999999993</v>
      </c>
      <c r="S593" s="261">
        <f t="shared" si="152"/>
        <v>1</v>
      </c>
      <c r="T593" s="700">
        <f t="shared" si="153"/>
        <v>0</v>
      </c>
      <c r="U593" s="645" t="s">
        <v>340</v>
      </c>
      <c r="V593" s="593" t="s">
        <v>831</v>
      </c>
    </row>
    <row r="594" spans="1:22" s="296" customFormat="1" ht="12.75" hidden="1" customHeight="1">
      <c r="A594" s="358" t="s">
        <v>361</v>
      </c>
      <c r="B594" s="138" t="s">
        <v>616</v>
      </c>
      <c r="C594" s="139">
        <v>2002</v>
      </c>
      <c r="D594" s="259" t="s">
        <v>663</v>
      </c>
      <c r="E594" s="685">
        <v>2260</v>
      </c>
      <c r="F594" s="480">
        <v>992260</v>
      </c>
      <c r="G594" s="460" t="s">
        <v>1399</v>
      </c>
      <c r="H594" s="260">
        <v>400000</v>
      </c>
      <c r="I594" s="99">
        <f t="shared" si="146"/>
        <v>400000</v>
      </c>
      <c r="J594" s="756">
        <f t="shared" si="147"/>
        <v>1</v>
      </c>
      <c r="K594" s="282">
        <v>400000</v>
      </c>
      <c r="L594" s="269">
        <v>0</v>
      </c>
      <c r="M594" s="282">
        <v>400000</v>
      </c>
      <c r="N594" s="269">
        <v>0</v>
      </c>
      <c r="O594" s="271">
        <f t="shared" si="148"/>
        <v>0</v>
      </c>
      <c r="P594" s="271">
        <f t="shared" si="149"/>
        <v>0</v>
      </c>
      <c r="Q594" s="271">
        <f t="shared" si="150"/>
        <v>0</v>
      </c>
      <c r="R594" s="101">
        <f t="shared" si="151"/>
        <v>400000</v>
      </c>
      <c r="S594" s="261">
        <f t="shared" si="152"/>
        <v>1</v>
      </c>
      <c r="T594" s="700">
        <f t="shared" si="153"/>
        <v>0</v>
      </c>
      <c r="U594" s="645" t="s">
        <v>340</v>
      </c>
      <c r="V594" s="593" t="s">
        <v>831</v>
      </c>
    </row>
    <row r="595" spans="1:22" s="296" customFormat="1" ht="12.75" hidden="1" customHeight="1">
      <c r="A595" s="358" t="s">
        <v>361</v>
      </c>
      <c r="B595" s="138" t="s">
        <v>616</v>
      </c>
      <c r="C595" s="139">
        <v>2002</v>
      </c>
      <c r="D595" s="259" t="s">
        <v>664</v>
      </c>
      <c r="E595" s="152">
        <v>2261</v>
      </c>
      <c r="F595" s="480">
        <v>992261</v>
      </c>
      <c r="G595" s="460" t="s">
        <v>1399</v>
      </c>
      <c r="H595" s="260">
        <v>70000</v>
      </c>
      <c r="I595" s="99">
        <f t="shared" si="146"/>
        <v>70000</v>
      </c>
      <c r="J595" s="756">
        <f t="shared" si="147"/>
        <v>1</v>
      </c>
      <c r="K595" s="282">
        <v>70000</v>
      </c>
      <c r="L595" s="269">
        <v>0</v>
      </c>
      <c r="M595" s="282">
        <v>70000</v>
      </c>
      <c r="N595" s="269">
        <v>0</v>
      </c>
      <c r="O595" s="271">
        <f t="shared" si="148"/>
        <v>0</v>
      </c>
      <c r="P595" s="271">
        <f t="shared" si="149"/>
        <v>0</v>
      </c>
      <c r="Q595" s="271">
        <f t="shared" si="150"/>
        <v>0</v>
      </c>
      <c r="R595" s="101">
        <f t="shared" si="151"/>
        <v>70000</v>
      </c>
      <c r="S595" s="261">
        <f t="shared" si="152"/>
        <v>1</v>
      </c>
      <c r="T595" s="700">
        <f t="shared" si="153"/>
        <v>0</v>
      </c>
      <c r="U595" s="645" t="s">
        <v>340</v>
      </c>
      <c r="V595" s="593" t="s">
        <v>831</v>
      </c>
    </row>
    <row r="596" spans="1:22" s="296" customFormat="1" ht="12.75" hidden="1" customHeight="1">
      <c r="A596" s="358" t="s">
        <v>361</v>
      </c>
      <c r="B596" s="138" t="s">
        <v>616</v>
      </c>
      <c r="C596" s="139">
        <v>2002</v>
      </c>
      <c r="D596" s="259" t="s">
        <v>665</v>
      </c>
      <c r="E596" s="152">
        <v>2262</v>
      </c>
      <c r="F596" s="480">
        <v>992262</v>
      </c>
      <c r="G596" s="460" t="s">
        <v>1399</v>
      </c>
      <c r="H596" s="260">
        <v>45000</v>
      </c>
      <c r="I596" s="99">
        <f t="shared" si="146"/>
        <v>45000</v>
      </c>
      <c r="J596" s="756">
        <f t="shared" si="147"/>
        <v>1</v>
      </c>
      <c r="K596" s="282">
        <v>45000</v>
      </c>
      <c r="L596" s="269">
        <v>0</v>
      </c>
      <c r="M596" s="282">
        <v>45000</v>
      </c>
      <c r="N596" s="269">
        <v>0</v>
      </c>
      <c r="O596" s="271">
        <f t="shared" si="148"/>
        <v>0</v>
      </c>
      <c r="P596" s="271">
        <f t="shared" si="149"/>
        <v>0</v>
      </c>
      <c r="Q596" s="271">
        <f t="shared" si="150"/>
        <v>0</v>
      </c>
      <c r="R596" s="101">
        <f t="shared" si="151"/>
        <v>45000</v>
      </c>
      <c r="S596" s="261">
        <f t="shared" si="152"/>
        <v>1</v>
      </c>
      <c r="T596" s="700">
        <f t="shared" si="153"/>
        <v>0</v>
      </c>
      <c r="U596" s="645" t="s">
        <v>340</v>
      </c>
      <c r="V596" s="593" t="s">
        <v>831</v>
      </c>
    </row>
    <row r="597" spans="1:22" s="296" customFormat="1" ht="12.75" hidden="1" customHeight="1">
      <c r="A597" s="358" t="s">
        <v>361</v>
      </c>
      <c r="B597" s="138" t="s">
        <v>616</v>
      </c>
      <c r="C597" s="139">
        <v>2002</v>
      </c>
      <c r="D597" s="259" t="s">
        <v>711</v>
      </c>
      <c r="E597" s="152">
        <v>2263</v>
      </c>
      <c r="F597" s="480">
        <v>992263</v>
      </c>
      <c r="G597" s="460" t="s">
        <v>1399</v>
      </c>
      <c r="H597" s="260">
        <v>92898.72</v>
      </c>
      <c r="I597" s="99">
        <f t="shared" si="146"/>
        <v>92898.72</v>
      </c>
      <c r="J597" s="756">
        <f t="shared" si="147"/>
        <v>1</v>
      </c>
      <c r="K597" s="282">
        <v>92898.72</v>
      </c>
      <c r="L597" s="269">
        <v>0</v>
      </c>
      <c r="M597" s="282">
        <v>92898.72</v>
      </c>
      <c r="N597" s="269">
        <v>0</v>
      </c>
      <c r="O597" s="271">
        <f t="shared" si="148"/>
        <v>0</v>
      </c>
      <c r="P597" s="271">
        <f t="shared" si="149"/>
        <v>0</v>
      </c>
      <c r="Q597" s="271">
        <f t="shared" si="150"/>
        <v>0</v>
      </c>
      <c r="R597" s="101">
        <f t="shared" si="151"/>
        <v>92898.72</v>
      </c>
      <c r="S597" s="261">
        <f t="shared" si="152"/>
        <v>1</v>
      </c>
      <c r="T597" s="700">
        <f t="shared" si="153"/>
        <v>0</v>
      </c>
      <c r="U597" s="645" t="s">
        <v>340</v>
      </c>
      <c r="V597" s="593" t="s">
        <v>831</v>
      </c>
    </row>
    <row r="598" spans="1:22" s="340" customFormat="1" ht="12.75" hidden="1" customHeight="1">
      <c r="A598" s="358" t="s">
        <v>838</v>
      </c>
      <c r="B598" s="138" t="s">
        <v>1461</v>
      </c>
      <c r="C598" s="139">
        <v>2002</v>
      </c>
      <c r="D598" s="259" t="s">
        <v>713</v>
      </c>
      <c r="E598" s="152">
        <v>2264</v>
      </c>
      <c r="F598" s="480">
        <v>881020</v>
      </c>
      <c r="G598" s="460" t="s">
        <v>1399</v>
      </c>
      <c r="H598" s="260">
        <v>5200000</v>
      </c>
      <c r="I598" s="99">
        <f t="shared" si="146"/>
        <v>5200000</v>
      </c>
      <c r="J598" s="756">
        <f t="shared" si="147"/>
        <v>1</v>
      </c>
      <c r="K598" s="282">
        <v>5200000</v>
      </c>
      <c r="L598" s="269">
        <v>0</v>
      </c>
      <c r="M598" s="282">
        <v>5200000</v>
      </c>
      <c r="N598" s="269">
        <v>0</v>
      </c>
      <c r="O598" s="271">
        <f t="shared" si="148"/>
        <v>0</v>
      </c>
      <c r="P598" s="271">
        <f t="shared" si="149"/>
        <v>0</v>
      </c>
      <c r="Q598" s="271">
        <f t="shared" si="150"/>
        <v>0</v>
      </c>
      <c r="R598" s="101">
        <f t="shared" si="151"/>
        <v>5200000</v>
      </c>
      <c r="S598" s="261">
        <f t="shared" si="152"/>
        <v>1</v>
      </c>
      <c r="T598" s="700">
        <f t="shared" si="153"/>
        <v>0</v>
      </c>
      <c r="U598" s="739" t="s">
        <v>340</v>
      </c>
      <c r="V598" s="593" t="s">
        <v>831</v>
      </c>
    </row>
    <row r="599" spans="1:22" s="296" customFormat="1" ht="12.75" hidden="1" customHeight="1">
      <c r="A599" s="358" t="s">
        <v>838</v>
      </c>
      <c r="B599" s="138" t="s">
        <v>1461</v>
      </c>
      <c r="C599" s="139">
        <v>2002</v>
      </c>
      <c r="D599" s="259" t="s">
        <v>639</v>
      </c>
      <c r="E599" s="152">
        <v>2265</v>
      </c>
      <c r="F599" s="480">
        <v>881021</v>
      </c>
      <c r="G599" s="460" t="s">
        <v>1399</v>
      </c>
      <c r="H599" s="260">
        <v>49988.09</v>
      </c>
      <c r="I599" s="99">
        <f t="shared" si="146"/>
        <v>49988.09</v>
      </c>
      <c r="J599" s="756">
        <f t="shared" si="147"/>
        <v>1</v>
      </c>
      <c r="K599" s="282">
        <v>49988.09</v>
      </c>
      <c r="L599" s="269">
        <v>0</v>
      </c>
      <c r="M599" s="282">
        <v>49988.09</v>
      </c>
      <c r="N599" s="269">
        <v>0</v>
      </c>
      <c r="O599" s="271">
        <f t="shared" si="148"/>
        <v>0</v>
      </c>
      <c r="P599" s="271">
        <f t="shared" si="149"/>
        <v>0</v>
      </c>
      <c r="Q599" s="271">
        <f t="shared" si="150"/>
        <v>0</v>
      </c>
      <c r="R599" s="101">
        <f t="shared" si="151"/>
        <v>49988.09</v>
      </c>
      <c r="S599" s="261">
        <f t="shared" si="152"/>
        <v>1</v>
      </c>
      <c r="T599" s="700">
        <f t="shared" si="153"/>
        <v>0</v>
      </c>
      <c r="U599" s="645" t="s">
        <v>340</v>
      </c>
      <c r="V599" s="593" t="s">
        <v>831</v>
      </c>
    </row>
    <row r="600" spans="1:22" s="296" customFormat="1" ht="12.75" hidden="1" customHeight="1">
      <c r="A600" s="358" t="s">
        <v>1404</v>
      </c>
      <c r="B600" s="138" t="s">
        <v>761</v>
      </c>
      <c r="C600" s="139">
        <v>2002</v>
      </c>
      <c r="D600" s="259" t="s">
        <v>640</v>
      </c>
      <c r="E600" s="152">
        <v>2266</v>
      </c>
      <c r="F600" s="480">
        <v>760016</v>
      </c>
      <c r="G600" s="460" t="s">
        <v>1399</v>
      </c>
      <c r="H600" s="260">
        <v>4800000</v>
      </c>
      <c r="I600" s="99">
        <f t="shared" si="146"/>
        <v>4800000</v>
      </c>
      <c r="J600" s="756">
        <f t="shared" si="147"/>
        <v>1</v>
      </c>
      <c r="K600" s="282">
        <v>4800000</v>
      </c>
      <c r="L600" s="269">
        <v>0</v>
      </c>
      <c r="M600" s="282">
        <v>4800000</v>
      </c>
      <c r="N600" s="269">
        <v>0</v>
      </c>
      <c r="O600" s="271">
        <f t="shared" si="148"/>
        <v>0</v>
      </c>
      <c r="P600" s="271">
        <f t="shared" si="149"/>
        <v>0</v>
      </c>
      <c r="Q600" s="271">
        <f t="shared" si="150"/>
        <v>0</v>
      </c>
      <c r="R600" s="101">
        <f t="shared" si="151"/>
        <v>4800000</v>
      </c>
      <c r="S600" s="261">
        <f t="shared" si="152"/>
        <v>1</v>
      </c>
      <c r="T600" s="700">
        <f t="shared" si="153"/>
        <v>0</v>
      </c>
      <c r="U600" s="645" t="s">
        <v>340</v>
      </c>
      <c r="V600" s="593" t="s">
        <v>831</v>
      </c>
    </row>
    <row r="601" spans="1:22" s="296" customFormat="1" ht="12.75" hidden="1" customHeight="1">
      <c r="A601" s="358" t="s">
        <v>1440</v>
      </c>
      <c r="B601" s="138" t="s">
        <v>761</v>
      </c>
      <c r="C601" s="139">
        <v>2002</v>
      </c>
      <c r="D601" s="259" t="s">
        <v>641</v>
      </c>
      <c r="E601" s="152">
        <v>2267</v>
      </c>
      <c r="F601" s="480">
        <v>790020</v>
      </c>
      <c r="G601" s="460" t="s">
        <v>1399</v>
      </c>
      <c r="H601" s="260">
        <v>226256.8</v>
      </c>
      <c r="I601" s="99">
        <f t="shared" si="146"/>
        <v>226256.8</v>
      </c>
      <c r="J601" s="756">
        <f t="shared" si="147"/>
        <v>1</v>
      </c>
      <c r="K601" s="282">
        <v>226256.8</v>
      </c>
      <c r="L601" s="269">
        <v>0</v>
      </c>
      <c r="M601" s="282">
        <v>226256.8</v>
      </c>
      <c r="N601" s="269">
        <v>0</v>
      </c>
      <c r="O601" s="271">
        <f t="shared" si="148"/>
        <v>0</v>
      </c>
      <c r="P601" s="271">
        <f t="shared" si="149"/>
        <v>0</v>
      </c>
      <c r="Q601" s="271">
        <f t="shared" si="150"/>
        <v>0</v>
      </c>
      <c r="R601" s="101">
        <f t="shared" si="151"/>
        <v>226256.8</v>
      </c>
      <c r="S601" s="261">
        <f t="shared" si="152"/>
        <v>1</v>
      </c>
      <c r="T601" s="700">
        <f t="shared" si="153"/>
        <v>0</v>
      </c>
      <c r="U601" s="645" t="s">
        <v>340</v>
      </c>
      <c r="V601" s="593"/>
    </row>
    <row r="602" spans="1:22" s="296" customFormat="1" ht="12.75" hidden="1" customHeight="1">
      <c r="A602" s="358" t="s">
        <v>1440</v>
      </c>
      <c r="B602" s="138" t="s">
        <v>761</v>
      </c>
      <c r="C602" s="139">
        <v>2002</v>
      </c>
      <c r="D602" s="259" t="s">
        <v>714</v>
      </c>
      <c r="E602" s="152">
        <v>2268</v>
      </c>
      <c r="F602" s="480">
        <v>790030</v>
      </c>
      <c r="G602" s="460" t="s">
        <v>1399</v>
      </c>
      <c r="H602" s="260">
        <v>50000</v>
      </c>
      <c r="I602" s="99">
        <f t="shared" si="146"/>
        <v>50000</v>
      </c>
      <c r="J602" s="756">
        <f t="shared" si="147"/>
        <v>1</v>
      </c>
      <c r="K602" s="282">
        <v>50000</v>
      </c>
      <c r="L602" s="269">
        <v>0</v>
      </c>
      <c r="M602" s="282">
        <v>50000</v>
      </c>
      <c r="N602" s="269">
        <v>0</v>
      </c>
      <c r="O602" s="271">
        <f t="shared" si="148"/>
        <v>0</v>
      </c>
      <c r="P602" s="271">
        <f t="shared" si="149"/>
        <v>0</v>
      </c>
      <c r="Q602" s="271">
        <f t="shared" si="150"/>
        <v>0</v>
      </c>
      <c r="R602" s="101">
        <f t="shared" si="151"/>
        <v>50000</v>
      </c>
      <c r="S602" s="261">
        <f t="shared" si="152"/>
        <v>1</v>
      </c>
      <c r="T602" s="700">
        <f t="shared" si="153"/>
        <v>0</v>
      </c>
      <c r="U602" s="645" t="s">
        <v>340</v>
      </c>
      <c r="V602" s="593"/>
    </row>
    <row r="603" spans="1:22" s="296" customFormat="1" ht="12.75" hidden="1" customHeight="1">
      <c r="A603" s="358" t="s">
        <v>1440</v>
      </c>
      <c r="B603" s="138" t="s">
        <v>761</v>
      </c>
      <c r="C603" s="139">
        <v>2002</v>
      </c>
      <c r="D603" s="259" t="s">
        <v>685</v>
      </c>
      <c r="E603" s="152">
        <v>2269</v>
      </c>
      <c r="F603" s="480">
        <v>790040</v>
      </c>
      <c r="G603" s="460" t="s">
        <v>1399</v>
      </c>
      <c r="H603" s="260">
        <v>80269.81</v>
      </c>
      <c r="I603" s="99">
        <f t="shared" si="146"/>
        <v>80269.81</v>
      </c>
      <c r="J603" s="756">
        <f t="shared" si="147"/>
        <v>1</v>
      </c>
      <c r="K603" s="282">
        <v>80269.81</v>
      </c>
      <c r="L603" s="269">
        <v>0</v>
      </c>
      <c r="M603" s="282">
        <v>80269.81</v>
      </c>
      <c r="N603" s="269">
        <v>0</v>
      </c>
      <c r="O603" s="271">
        <f t="shared" si="148"/>
        <v>0</v>
      </c>
      <c r="P603" s="271">
        <f t="shared" si="149"/>
        <v>0</v>
      </c>
      <c r="Q603" s="271">
        <f t="shared" si="150"/>
        <v>0</v>
      </c>
      <c r="R603" s="101">
        <f t="shared" si="151"/>
        <v>80269.81</v>
      </c>
      <c r="S603" s="261">
        <f t="shared" si="152"/>
        <v>1</v>
      </c>
      <c r="T603" s="700">
        <f t="shared" si="153"/>
        <v>0</v>
      </c>
      <c r="U603" s="645" t="s">
        <v>340</v>
      </c>
      <c r="V603" s="593" t="s">
        <v>831</v>
      </c>
    </row>
    <row r="604" spans="1:22" s="296" customFormat="1" ht="12.75" hidden="1" customHeight="1">
      <c r="A604" s="358" t="s">
        <v>922</v>
      </c>
      <c r="B604" s="138" t="s">
        <v>760</v>
      </c>
      <c r="C604" s="139">
        <v>2002</v>
      </c>
      <c r="D604" s="259" t="s">
        <v>667</v>
      </c>
      <c r="E604" s="152">
        <v>2270</v>
      </c>
      <c r="F604" s="480">
        <v>100892</v>
      </c>
      <c r="G604" s="460" t="s">
        <v>1399</v>
      </c>
      <c r="H604" s="260">
        <v>243890.7</v>
      </c>
      <c r="I604" s="99">
        <f>K604+L604</f>
        <v>243890.7</v>
      </c>
      <c r="J604" s="756">
        <f>I604/H604</f>
        <v>1</v>
      </c>
      <c r="K604" s="282">
        <v>243890.7</v>
      </c>
      <c r="L604" s="269">
        <v>0</v>
      </c>
      <c r="M604" s="282">
        <v>243890.7</v>
      </c>
      <c r="N604" s="269">
        <v>0</v>
      </c>
      <c r="O604" s="271">
        <f>N604-L604</f>
        <v>0</v>
      </c>
      <c r="P604" s="271">
        <f>M604-K604</f>
        <v>0</v>
      </c>
      <c r="Q604" s="271">
        <f>R604-I604</f>
        <v>0</v>
      </c>
      <c r="R604" s="101">
        <f>(H604-T604)</f>
        <v>243890.7</v>
      </c>
      <c r="S604" s="261">
        <f>+R604/H604</f>
        <v>1</v>
      </c>
      <c r="T604" s="700">
        <f>H604-M604-N604</f>
        <v>0</v>
      </c>
      <c r="U604" s="645" t="s">
        <v>340</v>
      </c>
      <c r="V604" s="593"/>
    </row>
    <row r="605" spans="1:22" s="296" customFormat="1" ht="12.75" hidden="1" customHeight="1">
      <c r="A605" s="358" t="s">
        <v>922</v>
      </c>
      <c r="B605" s="138" t="s">
        <v>760</v>
      </c>
      <c r="C605" s="139">
        <v>2002</v>
      </c>
      <c r="D605" s="259" t="s">
        <v>682</v>
      </c>
      <c r="E605" s="152">
        <v>2271</v>
      </c>
      <c r="F605" s="480">
        <v>100891</v>
      </c>
      <c r="G605" s="460" t="s">
        <v>1399</v>
      </c>
      <c r="H605" s="260">
        <v>265000</v>
      </c>
      <c r="I605" s="99">
        <f t="shared" si="146"/>
        <v>265000</v>
      </c>
      <c r="J605" s="756">
        <f t="shared" si="147"/>
        <v>1</v>
      </c>
      <c r="K605" s="282">
        <v>265000</v>
      </c>
      <c r="L605" s="269">
        <v>0</v>
      </c>
      <c r="M605" s="282">
        <v>265000</v>
      </c>
      <c r="N605" s="269">
        <v>0</v>
      </c>
      <c r="O605" s="271">
        <f t="shared" si="148"/>
        <v>0</v>
      </c>
      <c r="P605" s="271">
        <f t="shared" si="149"/>
        <v>0</v>
      </c>
      <c r="Q605" s="271">
        <f t="shared" si="150"/>
        <v>0</v>
      </c>
      <c r="R605" s="101">
        <f t="shared" si="151"/>
        <v>265000</v>
      </c>
      <c r="S605" s="261">
        <f t="shared" si="152"/>
        <v>1</v>
      </c>
      <c r="T605" s="700">
        <f t="shared" si="153"/>
        <v>0</v>
      </c>
      <c r="U605" s="739" t="s">
        <v>340</v>
      </c>
      <c r="V605" s="593"/>
    </row>
    <row r="606" spans="1:22" s="296" customFormat="1" ht="12.75" hidden="1" customHeight="1">
      <c r="A606" s="358" t="s">
        <v>579</v>
      </c>
      <c r="B606" s="138" t="s">
        <v>759</v>
      </c>
      <c r="C606" s="139">
        <v>2002</v>
      </c>
      <c r="D606" s="259" t="s">
        <v>633</v>
      </c>
      <c r="E606" s="152">
        <v>2272</v>
      </c>
      <c r="F606" s="480">
        <v>992272</v>
      </c>
      <c r="G606" s="460" t="s">
        <v>1399</v>
      </c>
      <c r="H606" s="260">
        <v>45553.33</v>
      </c>
      <c r="I606" s="99">
        <f t="shared" si="146"/>
        <v>45553.33</v>
      </c>
      <c r="J606" s="756">
        <f t="shared" si="147"/>
        <v>1</v>
      </c>
      <c r="K606" s="282">
        <v>45553.33</v>
      </c>
      <c r="L606" s="269">
        <v>0</v>
      </c>
      <c r="M606" s="282">
        <v>45553.33</v>
      </c>
      <c r="N606" s="269">
        <v>0</v>
      </c>
      <c r="O606" s="271">
        <f t="shared" si="148"/>
        <v>0</v>
      </c>
      <c r="P606" s="271">
        <f t="shared" si="149"/>
        <v>0</v>
      </c>
      <c r="Q606" s="271">
        <f t="shared" si="150"/>
        <v>0</v>
      </c>
      <c r="R606" s="101">
        <f t="shared" si="151"/>
        <v>45553.33</v>
      </c>
      <c r="S606" s="261">
        <f t="shared" si="152"/>
        <v>1</v>
      </c>
      <c r="T606" s="700">
        <f t="shared" si="153"/>
        <v>0</v>
      </c>
      <c r="U606" s="739" t="s">
        <v>340</v>
      </c>
      <c r="V606" s="593"/>
    </row>
    <row r="607" spans="1:22" s="296" customFormat="1" ht="12.75" hidden="1" customHeight="1">
      <c r="A607" s="358" t="s">
        <v>579</v>
      </c>
      <c r="B607" s="138" t="s">
        <v>759</v>
      </c>
      <c r="C607" s="139">
        <v>2002</v>
      </c>
      <c r="D607" s="259" t="s">
        <v>715</v>
      </c>
      <c r="E607" s="152">
        <v>2273</v>
      </c>
      <c r="F607" s="480">
        <v>992273</v>
      </c>
      <c r="G607" s="460" t="s">
        <v>1399</v>
      </c>
      <c r="H607" s="260">
        <v>44000</v>
      </c>
      <c r="I607" s="99">
        <f t="shared" si="146"/>
        <v>44000</v>
      </c>
      <c r="J607" s="756">
        <f t="shared" si="147"/>
        <v>1</v>
      </c>
      <c r="K607" s="282">
        <v>44000</v>
      </c>
      <c r="L607" s="269">
        <v>0</v>
      </c>
      <c r="M607" s="282">
        <v>44000</v>
      </c>
      <c r="N607" s="269">
        <v>0</v>
      </c>
      <c r="O607" s="271">
        <f t="shared" si="148"/>
        <v>0</v>
      </c>
      <c r="P607" s="271">
        <f t="shared" si="149"/>
        <v>0</v>
      </c>
      <c r="Q607" s="271">
        <f t="shared" si="150"/>
        <v>0</v>
      </c>
      <c r="R607" s="101">
        <f t="shared" si="151"/>
        <v>44000</v>
      </c>
      <c r="S607" s="261">
        <f t="shared" si="152"/>
        <v>1</v>
      </c>
      <c r="T607" s="700">
        <f t="shared" si="153"/>
        <v>0</v>
      </c>
      <c r="U607" s="645" t="s">
        <v>340</v>
      </c>
      <c r="V607" s="593"/>
    </row>
    <row r="608" spans="1:22" s="296" customFormat="1" ht="12.75" hidden="1" customHeight="1">
      <c r="A608" s="358" t="s">
        <v>579</v>
      </c>
      <c r="B608" s="138" t="s">
        <v>759</v>
      </c>
      <c r="C608" s="139">
        <v>2002</v>
      </c>
      <c r="D608" s="259" t="s">
        <v>642</v>
      </c>
      <c r="E608" s="152">
        <v>2274</v>
      </c>
      <c r="F608" s="480">
        <v>992274</v>
      </c>
      <c r="G608" s="460" t="s">
        <v>1399</v>
      </c>
      <c r="H608" s="260">
        <v>692875.13</v>
      </c>
      <c r="I608" s="99">
        <f t="shared" si="146"/>
        <v>692875.13</v>
      </c>
      <c r="J608" s="756">
        <f t="shared" si="147"/>
        <v>1</v>
      </c>
      <c r="K608" s="282">
        <v>692875.13</v>
      </c>
      <c r="L608" s="269">
        <v>0</v>
      </c>
      <c r="M608" s="282">
        <v>692875.13</v>
      </c>
      <c r="N608" s="269">
        <v>0</v>
      </c>
      <c r="O608" s="271">
        <f t="shared" si="148"/>
        <v>0</v>
      </c>
      <c r="P608" s="271">
        <f t="shared" si="149"/>
        <v>0</v>
      </c>
      <c r="Q608" s="271">
        <f t="shared" si="150"/>
        <v>0</v>
      </c>
      <c r="R608" s="101">
        <f t="shared" si="151"/>
        <v>692875.13</v>
      </c>
      <c r="S608" s="261">
        <f t="shared" si="152"/>
        <v>1</v>
      </c>
      <c r="T608" s="700">
        <f t="shared" si="153"/>
        <v>0</v>
      </c>
      <c r="U608" s="645" t="s">
        <v>340</v>
      </c>
      <c r="V608" s="593"/>
    </row>
    <row r="609" spans="1:27" s="296" customFormat="1" ht="12.75" hidden="1" customHeight="1">
      <c r="A609" s="358" t="s">
        <v>1545</v>
      </c>
      <c r="B609" s="138" t="s">
        <v>1546</v>
      </c>
      <c r="C609" s="139">
        <v>2002</v>
      </c>
      <c r="D609" s="259" t="s">
        <v>736</v>
      </c>
      <c r="E609" s="152">
        <v>2275</v>
      </c>
      <c r="F609" s="480">
        <v>171025</v>
      </c>
      <c r="G609" s="460" t="s">
        <v>1399</v>
      </c>
      <c r="H609" s="260">
        <v>15000</v>
      </c>
      <c r="I609" s="99">
        <f t="shared" si="146"/>
        <v>15000</v>
      </c>
      <c r="J609" s="756">
        <f t="shared" si="147"/>
        <v>1</v>
      </c>
      <c r="K609" s="282">
        <v>15000</v>
      </c>
      <c r="L609" s="269">
        <v>0</v>
      </c>
      <c r="M609" s="282">
        <v>15000</v>
      </c>
      <c r="N609" s="269">
        <v>0</v>
      </c>
      <c r="O609" s="271">
        <f t="shared" si="148"/>
        <v>0</v>
      </c>
      <c r="P609" s="271">
        <f t="shared" si="149"/>
        <v>0</v>
      </c>
      <c r="Q609" s="271">
        <f t="shared" si="150"/>
        <v>0</v>
      </c>
      <c r="R609" s="101">
        <f t="shared" si="151"/>
        <v>15000</v>
      </c>
      <c r="S609" s="261">
        <f t="shared" si="152"/>
        <v>1</v>
      </c>
      <c r="T609" s="700">
        <f t="shared" si="153"/>
        <v>0</v>
      </c>
      <c r="U609" s="739" t="s">
        <v>340</v>
      </c>
      <c r="V609" s="593"/>
      <c r="W609" s="785"/>
    </row>
    <row r="610" spans="1:27" s="70" customFormat="1" ht="12" hidden="1" customHeight="1">
      <c r="A610" s="358" t="s">
        <v>1599</v>
      </c>
      <c r="B610" s="138" t="s">
        <v>71</v>
      </c>
      <c r="C610" s="139">
        <v>2002</v>
      </c>
      <c r="D610" s="259" t="s">
        <v>736</v>
      </c>
      <c r="E610" s="152">
        <v>2276</v>
      </c>
      <c r="F610" s="480">
        <v>896510</v>
      </c>
      <c r="G610" s="460" t="s">
        <v>1399</v>
      </c>
      <c r="H610" s="260">
        <v>38574.18</v>
      </c>
      <c r="I610" s="99">
        <f t="shared" si="146"/>
        <v>38574.18</v>
      </c>
      <c r="J610" s="756">
        <f t="shared" si="147"/>
        <v>1</v>
      </c>
      <c r="K610" s="282">
        <v>38574.18</v>
      </c>
      <c r="L610" s="269">
        <v>0</v>
      </c>
      <c r="M610" s="282">
        <v>38574.18</v>
      </c>
      <c r="N610" s="269">
        <v>0</v>
      </c>
      <c r="O610" s="271">
        <f t="shared" si="148"/>
        <v>0</v>
      </c>
      <c r="P610" s="271">
        <f t="shared" si="149"/>
        <v>0</v>
      </c>
      <c r="Q610" s="271">
        <f t="shared" si="150"/>
        <v>0</v>
      </c>
      <c r="R610" s="101">
        <f t="shared" si="151"/>
        <v>38574.18</v>
      </c>
      <c r="S610" s="261">
        <f t="shared" si="152"/>
        <v>1</v>
      </c>
      <c r="T610" s="700">
        <f t="shared" si="153"/>
        <v>0</v>
      </c>
      <c r="U610" s="645" t="s">
        <v>340</v>
      </c>
      <c r="V610" s="593" t="s">
        <v>831</v>
      </c>
      <c r="W610" s="296"/>
      <c r="X610" s="296"/>
      <c r="Y610" s="296"/>
    </row>
    <row r="611" spans="1:27" s="71" customFormat="1" ht="12.75" hidden="1" customHeight="1">
      <c r="A611" s="358" t="s">
        <v>1409</v>
      </c>
      <c r="B611" s="138" t="s">
        <v>1410</v>
      </c>
      <c r="C611" s="139">
        <v>2002</v>
      </c>
      <c r="D611" s="259" t="s">
        <v>744</v>
      </c>
      <c r="E611" s="152">
        <v>2277</v>
      </c>
      <c r="F611" s="480">
        <v>871008</v>
      </c>
      <c r="G611" s="460" t="s">
        <v>1399</v>
      </c>
      <c r="H611" s="260">
        <v>60000</v>
      </c>
      <c r="I611" s="99">
        <f t="shared" si="146"/>
        <v>60000</v>
      </c>
      <c r="J611" s="756">
        <f t="shared" si="147"/>
        <v>1</v>
      </c>
      <c r="K611" s="282">
        <v>60000</v>
      </c>
      <c r="L611" s="269">
        <v>0</v>
      </c>
      <c r="M611" s="282">
        <v>60000</v>
      </c>
      <c r="N611" s="269">
        <v>0</v>
      </c>
      <c r="O611" s="271">
        <f t="shared" si="148"/>
        <v>0</v>
      </c>
      <c r="P611" s="271">
        <f t="shared" si="149"/>
        <v>0</v>
      </c>
      <c r="Q611" s="271">
        <f t="shared" si="150"/>
        <v>0</v>
      </c>
      <c r="R611" s="101">
        <f t="shared" si="151"/>
        <v>60000</v>
      </c>
      <c r="S611" s="261">
        <f t="shared" si="152"/>
        <v>1</v>
      </c>
      <c r="T611" s="700">
        <f t="shared" si="153"/>
        <v>0</v>
      </c>
      <c r="U611" s="645" t="s">
        <v>340</v>
      </c>
      <c r="V611" s="593" t="s">
        <v>831</v>
      </c>
      <c r="W611" s="296"/>
      <c r="X611" s="296"/>
      <c r="Y611" s="296"/>
    </row>
    <row r="612" spans="1:27" s="296" customFormat="1" ht="12.75" hidden="1" customHeight="1">
      <c r="A612" s="358" t="s">
        <v>1553</v>
      </c>
      <c r="B612" s="138" t="s">
        <v>169</v>
      </c>
      <c r="C612" s="139">
        <v>2002</v>
      </c>
      <c r="D612" s="259" t="s">
        <v>62</v>
      </c>
      <c r="E612" s="152">
        <v>2278</v>
      </c>
      <c r="F612" s="480">
        <v>910002</v>
      </c>
      <c r="G612" s="460" t="s">
        <v>1399</v>
      </c>
      <c r="H612" s="260">
        <v>5000</v>
      </c>
      <c r="I612" s="99">
        <f t="shared" si="146"/>
        <v>5000</v>
      </c>
      <c r="J612" s="756">
        <f t="shared" si="147"/>
        <v>1</v>
      </c>
      <c r="K612" s="282">
        <v>5000</v>
      </c>
      <c r="L612" s="269">
        <v>0</v>
      </c>
      <c r="M612" s="282">
        <v>5000</v>
      </c>
      <c r="N612" s="269">
        <v>0</v>
      </c>
      <c r="O612" s="271">
        <f t="shared" si="148"/>
        <v>0</v>
      </c>
      <c r="P612" s="271">
        <f t="shared" si="149"/>
        <v>0</v>
      </c>
      <c r="Q612" s="271">
        <f t="shared" si="150"/>
        <v>0</v>
      </c>
      <c r="R612" s="101">
        <f t="shared" si="151"/>
        <v>5000</v>
      </c>
      <c r="S612" s="261">
        <f t="shared" si="152"/>
        <v>1</v>
      </c>
      <c r="T612" s="700">
        <f t="shared" si="153"/>
        <v>0</v>
      </c>
      <c r="U612" s="645" t="s">
        <v>340</v>
      </c>
      <c r="V612" s="593"/>
    </row>
    <row r="613" spans="1:27" s="296" customFormat="1" ht="12.75" hidden="1" customHeight="1">
      <c r="A613" s="358" t="s">
        <v>1535</v>
      </c>
      <c r="B613" s="138" t="s">
        <v>1427</v>
      </c>
      <c r="C613" s="139">
        <v>2002</v>
      </c>
      <c r="D613" s="259" t="s">
        <v>736</v>
      </c>
      <c r="E613" s="152">
        <v>2279</v>
      </c>
      <c r="F613" s="480">
        <v>710800</v>
      </c>
      <c r="G613" s="460" t="s">
        <v>1399</v>
      </c>
      <c r="H613" s="260">
        <v>0</v>
      </c>
      <c r="I613" s="99">
        <f t="shared" si="146"/>
        <v>0</v>
      </c>
      <c r="J613" s="756" t="e">
        <f t="shared" si="147"/>
        <v>#DIV/0!</v>
      </c>
      <c r="K613" s="282">
        <v>0</v>
      </c>
      <c r="L613" s="269">
        <v>0</v>
      </c>
      <c r="M613" s="282">
        <v>0</v>
      </c>
      <c r="N613" s="269">
        <v>0</v>
      </c>
      <c r="O613" s="271">
        <f t="shared" si="148"/>
        <v>0</v>
      </c>
      <c r="P613" s="271">
        <f t="shared" si="149"/>
        <v>0</v>
      </c>
      <c r="Q613" s="271">
        <f t="shared" si="150"/>
        <v>0</v>
      </c>
      <c r="R613" s="101">
        <f t="shared" si="151"/>
        <v>0</v>
      </c>
      <c r="S613" s="261" t="e">
        <f t="shared" si="152"/>
        <v>#DIV/0!</v>
      </c>
      <c r="T613" s="700">
        <f t="shared" si="153"/>
        <v>0</v>
      </c>
      <c r="U613" s="645" t="s">
        <v>340</v>
      </c>
      <c r="V613" s="593"/>
    </row>
    <row r="614" spans="1:27" s="296" customFormat="1" ht="12.75" hidden="1" customHeight="1">
      <c r="A614" s="358" t="s">
        <v>507</v>
      </c>
      <c r="B614" s="138" t="s">
        <v>1485</v>
      </c>
      <c r="C614" s="139">
        <v>2002</v>
      </c>
      <c r="D614" s="259" t="s">
        <v>746</v>
      </c>
      <c r="E614" s="152">
        <v>2280</v>
      </c>
      <c r="F614" s="480">
        <v>895025</v>
      </c>
      <c r="G614" s="460" t="s">
        <v>1399</v>
      </c>
      <c r="H614" s="260">
        <v>389374.81</v>
      </c>
      <c r="I614" s="99">
        <f t="shared" si="146"/>
        <v>389374.81</v>
      </c>
      <c r="J614" s="756">
        <f t="shared" si="147"/>
        <v>1</v>
      </c>
      <c r="K614" s="282">
        <v>389374.81</v>
      </c>
      <c r="L614" s="269">
        <v>0</v>
      </c>
      <c r="M614" s="282">
        <v>389374.81</v>
      </c>
      <c r="N614" s="269">
        <v>0</v>
      </c>
      <c r="O614" s="271">
        <f t="shared" si="148"/>
        <v>0</v>
      </c>
      <c r="P614" s="271">
        <f t="shared" si="149"/>
        <v>0</v>
      </c>
      <c r="Q614" s="271">
        <f t="shared" si="150"/>
        <v>0</v>
      </c>
      <c r="R614" s="101">
        <f t="shared" si="151"/>
        <v>389374.81</v>
      </c>
      <c r="S614" s="261">
        <f t="shared" si="152"/>
        <v>1</v>
      </c>
      <c r="T614" s="700">
        <f t="shared" si="153"/>
        <v>0</v>
      </c>
      <c r="U614" s="739" t="s">
        <v>340</v>
      </c>
      <c r="V614" s="593" t="s">
        <v>831</v>
      </c>
    </row>
    <row r="615" spans="1:27" s="340" customFormat="1" ht="12.75" hidden="1" customHeight="1">
      <c r="A615" s="358" t="s">
        <v>553</v>
      </c>
      <c r="B615" s="138" t="s">
        <v>1433</v>
      </c>
      <c r="C615" s="139">
        <v>2002</v>
      </c>
      <c r="D615" s="259" t="s">
        <v>750</v>
      </c>
      <c r="E615" s="152">
        <v>2281</v>
      </c>
      <c r="F615" s="480">
        <v>992281</v>
      </c>
      <c r="G615" s="460" t="s">
        <v>1399</v>
      </c>
      <c r="H615" s="260">
        <v>295389</v>
      </c>
      <c r="I615" s="99">
        <f t="shared" si="146"/>
        <v>295389</v>
      </c>
      <c r="J615" s="756">
        <f t="shared" si="147"/>
        <v>1</v>
      </c>
      <c r="K615" s="282">
        <v>295389</v>
      </c>
      <c r="L615" s="269">
        <v>0</v>
      </c>
      <c r="M615" s="282">
        <v>295389</v>
      </c>
      <c r="N615" s="269">
        <v>0</v>
      </c>
      <c r="O615" s="271">
        <f t="shared" si="148"/>
        <v>0</v>
      </c>
      <c r="P615" s="271">
        <f t="shared" si="149"/>
        <v>0</v>
      </c>
      <c r="Q615" s="271">
        <f t="shared" si="150"/>
        <v>0</v>
      </c>
      <c r="R615" s="101">
        <f t="shared" si="151"/>
        <v>295389</v>
      </c>
      <c r="S615" s="261">
        <f t="shared" si="152"/>
        <v>1</v>
      </c>
      <c r="T615" s="700">
        <f t="shared" si="153"/>
        <v>0</v>
      </c>
      <c r="U615" s="645" t="s">
        <v>340</v>
      </c>
      <c r="V615" s="593"/>
      <c r="W615" s="296"/>
      <c r="X615" s="296"/>
      <c r="Y615" s="296"/>
    </row>
    <row r="616" spans="1:27" s="296" customFormat="1" ht="12" hidden="1" customHeight="1">
      <c r="A616" s="358" t="s">
        <v>742</v>
      </c>
      <c r="B616" s="138" t="s">
        <v>265</v>
      </c>
      <c r="C616" s="139">
        <v>2002</v>
      </c>
      <c r="D616" s="259" t="s">
        <v>731</v>
      </c>
      <c r="E616" s="152">
        <v>2282</v>
      </c>
      <c r="F616" s="480">
        <v>992282</v>
      </c>
      <c r="G616" s="460" t="s">
        <v>1399</v>
      </c>
      <c r="H616" s="260">
        <v>38878</v>
      </c>
      <c r="I616" s="99">
        <f t="shared" si="146"/>
        <v>38878</v>
      </c>
      <c r="J616" s="756">
        <f t="shared" si="147"/>
        <v>1</v>
      </c>
      <c r="K616" s="282">
        <v>38878</v>
      </c>
      <c r="L616" s="269">
        <v>0</v>
      </c>
      <c r="M616" s="282">
        <v>38878</v>
      </c>
      <c r="N616" s="269">
        <v>0</v>
      </c>
      <c r="O616" s="271">
        <f t="shared" si="148"/>
        <v>0</v>
      </c>
      <c r="P616" s="271">
        <f t="shared" si="149"/>
        <v>0</v>
      </c>
      <c r="Q616" s="271">
        <f t="shared" si="150"/>
        <v>0</v>
      </c>
      <c r="R616" s="101">
        <f t="shared" si="151"/>
        <v>38878</v>
      </c>
      <c r="S616" s="261">
        <f t="shared" si="152"/>
        <v>1</v>
      </c>
      <c r="T616" s="700">
        <f t="shared" si="153"/>
        <v>0</v>
      </c>
      <c r="U616" s="645" t="s">
        <v>340</v>
      </c>
      <c r="V616" s="593" t="s">
        <v>831</v>
      </c>
    </row>
    <row r="617" spans="1:27" s="296" customFormat="1" ht="12.75" hidden="1" customHeight="1">
      <c r="A617" s="358" t="s">
        <v>160</v>
      </c>
      <c r="B617" s="138" t="s">
        <v>1592</v>
      </c>
      <c r="C617" s="139">
        <v>2002</v>
      </c>
      <c r="D617" s="259" t="s">
        <v>732</v>
      </c>
      <c r="E617" s="152">
        <v>2283</v>
      </c>
      <c r="F617" s="480">
        <v>992283</v>
      </c>
      <c r="G617" s="460" t="s">
        <v>1399</v>
      </c>
      <c r="H617" s="260">
        <v>7553</v>
      </c>
      <c r="I617" s="99">
        <f t="shared" ref="I617:I650" si="154">K617+L617</f>
        <v>7553</v>
      </c>
      <c r="J617" s="756">
        <f t="shared" ref="J617:J650" si="155">I617/H617</f>
        <v>1</v>
      </c>
      <c r="K617" s="282">
        <v>7553</v>
      </c>
      <c r="L617" s="269">
        <v>0</v>
      </c>
      <c r="M617" s="282">
        <v>7553</v>
      </c>
      <c r="N617" s="269">
        <v>0</v>
      </c>
      <c r="O617" s="271">
        <f t="shared" ref="O617:O650" si="156">N617-L617</f>
        <v>0</v>
      </c>
      <c r="P617" s="271">
        <f t="shared" ref="P617:P650" si="157">M617-K617</f>
        <v>0</v>
      </c>
      <c r="Q617" s="271">
        <f t="shared" ref="Q617:Q650" si="158">R617-I617</f>
        <v>0</v>
      </c>
      <c r="R617" s="101">
        <f t="shared" ref="R617:R650" si="159">(H617-T617)</f>
        <v>7553</v>
      </c>
      <c r="S617" s="261">
        <f t="shared" ref="S617:S650" si="160">+R617/H617</f>
        <v>1</v>
      </c>
      <c r="T617" s="700">
        <f t="shared" ref="T617:T650" si="161">H617-M617-N617</f>
        <v>0</v>
      </c>
      <c r="U617" s="645" t="s">
        <v>340</v>
      </c>
      <c r="V617" s="593"/>
    </row>
    <row r="618" spans="1:27" s="296" customFormat="1" ht="12.75" hidden="1" customHeight="1">
      <c r="A618" s="358" t="s">
        <v>160</v>
      </c>
      <c r="B618" s="138" t="s">
        <v>271</v>
      </c>
      <c r="C618" s="139">
        <v>2002</v>
      </c>
      <c r="D618" s="259" t="s">
        <v>734</v>
      </c>
      <c r="E618" s="152">
        <v>2284</v>
      </c>
      <c r="F618" s="480">
        <v>992284</v>
      </c>
      <c r="G618" s="460" t="s">
        <v>1399</v>
      </c>
      <c r="H618" s="260">
        <v>8488</v>
      </c>
      <c r="I618" s="99">
        <f t="shared" si="154"/>
        <v>8488</v>
      </c>
      <c r="J618" s="756">
        <f t="shared" si="155"/>
        <v>1</v>
      </c>
      <c r="K618" s="282">
        <v>8488</v>
      </c>
      <c r="L618" s="269">
        <v>0</v>
      </c>
      <c r="M618" s="282">
        <v>8488</v>
      </c>
      <c r="N618" s="269">
        <v>0</v>
      </c>
      <c r="O618" s="271">
        <f t="shared" si="156"/>
        <v>0</v>
      </c>
      <c r="P618" s="271">
        <f t="shared" si="157"/>
        <v>0</v>
      </c>
      <c r="Q618" s="271">
        <f t="shared" si="158"/>
        <v>0</v>
      </c>
      <c r="R618" s="101">
        <f t="shared" si="159"/>
        <v>8488</v>
      </c>
      <c r="S618" s="261">
        <f t="shared" si="160"/>
        <v>1</v>
      </c>
      <c r="T618" s="700">
        <f t="shared" si="161"/>
        <v>0</v>
      </c>
      <c r="U618" s="645" t="s">
        <v>340</v>
      </c>
      <c r="V618" s="593"/>
    </row>
    <row r="619" spans="1:27" s="296" customFormat="1" ht="12" hidden="1" customHeight="1">
      <c r="A619" s="358" t="s">
        <v>742</v>
      </c>
      <c r="B619" s="138" t="s">
        <v>161</v>
      </c>
      <c r="C619" s="139">
        <v>2002</v>
      </c>
      <c r="D619" s="259" t="s">
        <v>735</v>
      </c>
      <c r="E619" s="152">
        <v>2285</v>
      </c>
      <c r="F619" s="480">
        <v>992285</v>
      </c>
      <c r="G619" s="460" t="s">
        <v>1399</v>
      </c>
      <c r="H619" s="260">
        <v>183645.57</v>
      </c>
      <c r="I619" s="99">
        <f t="shared" si="154"/>
        <v>183645.57</v>
      </c>
      <c r="J619" s="756">
        <f t="shared" si="155"/>
        <v>1</v>
      </c>
      <c r="K619" s="282">
        <v>183645.57</v>
      </c>
      <c r="L619" s="269">
        <v>0</v>
      </c>
      <c r="M619" s="282">
        <v>183645.57</v>
      </c>
      <c r="N619" s="269">
        <v>0</v>
      </c>
      <c r="O619" s="271">
        <f t="shared" si="156"/>
        <v>0</v>
      </c>
      <c r="P619" s="271">
        <f t="shared" si="157"/>
        <v>0</v>
      </c>
      <c r="Q619" s="271">
        <f t="shared" si="158"/>
        <v>0</v>
      </c>
      <c r="R619" s="101">
        <f t="shared" si="159"/>
        <v>183645.57</v>
      </c>
      <c r="S619" s="261">
        <f t="shared" si="160"/>
        <v>1</v>
      </c>
      <c r="T619" s="700">
        <f t="shared" si="161"/>
        <v>0</v>
      </c>
      <c r="U619" s="645" t="s">
        <v>340</v>
      </c>
      <c r="V619" s="593" t="s">
        <v>831</v>
      </c>
    </row>
    <row r="620" spans="1:27" s="296" customFormat="1" ht="12.75" hidden="1" customHeight="1">
      <c r="A620" s="358" t="s">
        <v>1551</v>
      </c>
      <c r="B620" s="138" t="s">
        <v>348</v>
      </c>
      <c r="C620" s="139">
        <v>2002</v>
      </c>
      <c r="D620" s="259" t="s">
        <v>736</v>
      </c>
      <c r="E620" s="152">
        <v>2286</v>
      </c>
      <c r="F620" s="480">
        <v>171912</v>
      </c>
      <c r="G620" s="460" t="s">
        <v>1399</v>
      </c>
      <c r="H620" s="260">
        <v>5000</v>
      </c>
      <c r="I620" s="99">
        <f t="shared" si="154"/>
        <v>5000</v>
      </c>
      <c r="J620" s="756">
        <f t="shared" si="155"/>
        <v>1</v>
      </c>
      <c r="K620" s="282">
        <v>5000</v>
      </c>
      <c r="L620" s="269">
        <v>0</v>
      </c>
      <c r="M620" s="282">
        <v>5000</v>
      </c>
      <c r="N620" s="269">
        <v>0</v>
      </c>
      <c r="O620" s="271">
        <f t="shared" si="156"/>
        <v>0</v>
      </c>
      <c r="P620" s="271">
        <f t="shared" si="157"/>
        <v>0</v>
      </c>
      <c r="Q620" s="271">
        <f t="shared" si="158"/>
        <v>0</v>
      </c>
      <c r="R620" s="101">
        <f t="shared" si="159"/>
        <v>5000</v>
      </c>
      <c r="S620" s="261">
        <f t="shared" si="160"/>
        <v>1</v>
      </c>
      <c r="T620" s="700">
        <f t="shared" si="161"/>
        <v>0</v>
      </c>
      <c r="U620" s="645" t="s">
        <v>340</v>
      </c>
      <c r="V620" s="593"/>
    </row>
    <row r="621" spans="1:27" s="296" customFormat="1" ht="12.75" hidden="1" customHeight="1">
      <c r="A621" s="358" t="s">
        <v>1560</v>
      </c>
      <c r="B621" s="138" t="s">
        <v>766</v>
      </c>
      <c r="C621" s="139">
        <v>2002</v>
      </c>
      <c r="D621" s="259" t="s">
        <v>736</v>
      </c>
      <c r="E621" s="152">
        <v>2287</v>
      </c>
      <c r="F621" s="480">
        <v>198265</v>
      </c>
      <c r="G621" s="460" t="s">
        <v>1399</v>
      </c>
      <c r="H621" s="260">
        <v>6998.25</v>
      </c>
      <c r="I621" s="99">
        <f t="shared" si="154"/>
        <v>6998.25</v>
      </c>
      <c r="J621" s="756">
        <f t="shared" si="155"/>
        <v>1</v>
      </c>
      <c r="K621" s="282">
        <v>6998.25</v>
      </c>
      <c r="L621" s="269">
        <v>0</v>
      </c>
      <c r="M621" s="282">
        <v>6998.25</v>
      </c>
      <c r="N621" s="269">
        <v>0</v>
      </c>
      <c r="O621" s="271">
        <f t="shared" si="156"/>
        <v>0</v>
      </c>
      <c r="P621" s="271">
        <f t="shared" si="157"/>
        <v>0</v>
      </c>
      <c r="Q621" s="271">
        <f t="shared" si="158"/>
        <v>0</v>
      </c>
      <c r="R621" s="101">
        <f t="shared" si="159"/>
        <v>6998.25</v>
      </c>
      <c r="S621" s="261">
        <f t="shared" si="160"/>
        <v>1</v>
      </c>
      <c r="T621" s="700">
        <f t="shared" si="161"/>
        <v>0</v>
      </c>
      <c r="U621" s="645" t="s">
        <v>340</v>
      </c>
      <c r="V621" s="593"/>
    </row>
    <row r="622" spans="1:27" s="296" customFormat="1" ht="12.75" hidden="1" customHeight="1">
      <c r="A622" s="358" t="s">
        <v>1501</v>
      </c>
      <c r="B622" s="138" t="s">
        <v>1427</v>
      </c>
      <c r="C622" s="139">
        <v>2002</v>
      </c>
      <c r="D622" s="259" t="s">
        <v>737</v>
      </c>
      <c r="E622" s="152">
        <v>2288</v>
      </c>
      <c r="F622" s="480">
        <v>992288</v>
      </c>
      <c r="G622" s="460" t="s">
        <v>1399</v>
      </c>
      <c r="H622" s="260">
        <v>12600</v>
      </c>
      <c r="I622" s="99">
        <f t="shared" si="154"/>
        <v>12600</v>
      </c>
      <c r="J622" s="756">
        <f t="shared" si="155"/>
        <v>1</v>
      </c>
      <c r="K622" s="282">
        <v>12600</v>
      </c>
      <c r="L622" s="269">
        <v>0</v>
      </c>
      <c r="M622" s="282">
        <v>12600</v>
      </c>
      <c r="N622" s="269">
        <v>0</v>
      </c>
      <c r="O622" s="271">
        <f t="shared" si="156"/>
        <v>0</v>
      </c>
      <c r="P622" s="271">
        <f t="shared" si="157"/>
        <v>0</v>
      </c>
      <c r="Q622" s="271">
        <f t="shared" si="158"/>
        <v>0</v>
      </c>
      <c r="R622" s="101">
        <f t="shared" si="159"/>
        <v>12600</v>
      </c>
      <c r="S622" s="261">
        <f t="shared" si="160"/>
        <v>1</v>
      </c>
      <c r="T622" s="700">
        <f t="shared" si="161"/>
        <v>0</v>
      </c>
      <c r="U622" s="645" t="s">
        <v>340</v>
      </c>
      <c r="V622" s="593"/>
    </row>
    <row r="623" spans="1:27" s="296" customFormat="1" ht="12" hidden="1" customHeight="1">
      <c r="A623" s="358" t="s">
        <v>1437</v>
      </c>
      <c r="B623" s="138" t="s">
        <v>300</v>
      </c>
      <c r="C623" s="139">
        <v>2002</v>
      </c>
      <c r="D623" s="259" t="s">
        <v>738</v>
      </c>
      <c r="E623" s="152">
        <v>2289</v>
      </c>
      <c r="F623" s="480">
        <v>468142</v>
      </c>
      <c r="G623" s="460" t="s">
        <v>1399</v>
      </c>
      <c r="H623" s="260">
        <v>10000</v>
      </c>
      <c r="I623" s="99">
        <f t="shared" si="154"/>
        <v>10000</v>
      </c>
      <c r="J623" s="756">
        <f t="shared" si="155"/>
        <v>1</v>
      </c>
      <c r="K623" s="282">
        <v>10000</v>
      </c>
      <c r="L623" s="269">
        <v>0</v>
      </c>
      <c r="M623" s="282">
        <v>10000</v>
      </c>
      <c r="N623" s="269">
        <v>0</v>
      </c>
      <c r="O623" s="271">
        <f t="shared" si="156"/>
        <v>0</v>
      </c>
      <c r="P623" s="271">
        <f t="shared" si="157"/>
        <v>0</v>
      </c>
      <c r="Q623" s="271">
        <f t="shared" si="158"/>
        <v>0</v>
      </c>
      <c r="R623" s="101">
        <f t="shared" si="159"/>
        <v>10000</v>
      </c>
      <c r="S623" s="261">
        <f t="shared" si="160"/>
        <v>1</v>
      </c>
      <c r="T623" s="700">
        <f t="shared" si="161"/>
        <v>0</v>
      </c>
      <c r="U623" s="739" t="s">
        <v>340</v>
      </c>
      <c r="V623" s="593"/>
    </row>
    <row r="624" spans="1:27" s="70" customFormat="1" ht="12.75" hidden="1" customHeight="1">
      <c r="A624" s="358" t="s">
        <v>1437</v>
      </c>
      <c r="B624" s="138" t="s">
        <v>171</v>
      </c>
      <c r="C624" s="139">
        <v>2002</v>
      </c>
      <c r="D624" s="259" t="s">
        <v>739</v>
      </c>
      <c r="E624" s="152">
        <v>2290</v>
      </c>
      <c r="F624" s="480">
        <v>468141</v>
      </c>
      <c r="G624" s="460" t="s">
        <v>1399</v>
      </c>
      <c r="H624" s="260">
        <v>18695</v>
      </c>
      <c r="I624" s="99">
        <f t="shared" si="154"/>
        <v>18695</v>
      </c>
      <c r="J624" s="756">
        <f t="shared" si="155"/>
        <v>1</v>
      </c>
      <c r="K624" s="282">
        <v>18695</v>
      </c>
      <c r="L624" s="269">
        <v>0</v>
      </c>
      <c r="M624" s="282">
        <v>18695</v>
      </c>
      <c r="N624" s="269">
        <v>0</v>
      </c>
      <c r="O624" s="271">
        <f t="shared" si="156"/>
        <v>0</v>
      </c>
      <c r="P624" s="271">
        <f t="shared" si="157"/>
        <v>0</v>
      </c>
      <c r="Q624" s="271">
        <f t="shared" si="158"/>
        <v>0</v>
      </c>
      <c r="R624" s="101">
        <f t="shared" si="159"/>
        <v>18695</v>
      </c>
      <c r="S624" s="261">
        <f t="shared" si="160"/>
        <v>1</v>
      </c>
      <c r="T624" s="700">
        <f t="shared" si="161"/>
        <v>0</v>
      </c>
      <c r="U624" s="645" t="s">
        <v>340</v>
      </c>
      <c r="V624" s="593" t="s">
        <v>831</v>
      </c>
      <c r="W624" s="296"/>
      <c r="X624" s="296"/>
      <c r="Y624" s="296"/>
      <c r="Z624" s="296"/>
      <c r="AA624" s="296"/>
    </row>
    <row r="625" spans="1:25" s="71" customFormat="1" ht="12" hidden="1" customHeight="1">
      <c r="A625" s="358" t="s">
        <v>1510</v>
      </c>
      <c r="B625" s="138" t="s">
        <v>1587</v>
      </c>
      <c r="C625" s="139">
        <v>2002</v>
      </c>
      <c r="D625" s="259" t="s">
        <v>736</v>
      </c>
      <c r="E625" s="152">
        <v>2291</v>
      </c>
      <c r="F625" s="480">
        <v>871219</v>
      </c>
      <c r="G625" s="460" t="s">
        <v>1399</v>
      </c>
      <c r="H625" s="260">
        <v>51934.23</v>
      </c>
      <c r="I625" s="99">
        <f t="shared" si="154"/>
        <v>51934.23</v>
      </c>
      <c r="J625" s="756">
        <f t="shared" si="155"/>
        <v>1</v>
      </c>
      <c r="K625" s="282">
        <v>51934.23</v>
      </c>
      <c r="L625" s="269">
        <v>0</v>
      </c>
      <c r="M625" s="282">
        <v>51934.23</v>
      </c>
      <c r="N625" s="269">
        <v>0</v>
      </c>
      <c r="O625" s="271">
        <f t="shared" si="156"/>
        <v>0</v>
      </c>
      <c r="P625" s="271">
        <f t="shared" si="157"/>
        <v>0</v>
      </c>
      <c r="Q625" s="271">
        <f t="shared" si="158"/>
        <v>0</v>
      </c>
      <c r="R625" s="101">
        <f t="shared" si="159"/>
        <v>51934.23</v>
      </c>
      <c r="S625" s="261">
        <f t="shared" si="160"/>
        <v>1</v>
      </c>
      <c r="T625" s="700">
        <f t="shared" si="161"/>
        <v>0</v>
      </c>
      <c r="U625" s="647" t="s">
        <v>340</v>
      </c>
      <c r="V625" s="593" t="s">
        <v>831</v>
      </c>
      <c r="W625" s="296"/>
      <c r="X625" s="296"/>
      <c r="Y625" s="296"/>
    </row>
    <row r="626" spans="1:25" s="296" customFormat="1" ht="12" hidden="1" customHeight="1">
      <c r="A626" s="358" t="s">
        <v>540</v>
      </c>
      <c r="B626" s="138" t="s">
        <v>1473</v>
      </c>
      <c r="C626" s="139">
        <v>2002</v>
      </c>
      <c r="D626" s="259" t="s">
        <v>740</v>
      </c>
      <c r="E626" s="152">
        <v>2293</v>
      </c>
      <c r="F626" s="480">
        <v>839370</v>
      </c>
      <c r="G626" s="460" t="s">
        <v>1399</v>
      </c>
      <c r="H626" s="260">
        <v>99386.74</v>
      </c>
      <c r="I626" s="99">
        <f t="shared" si="154"/>
        <v>99386.74</v>
      </c>
      <c r="J626" s="756">
        <f t="shared" si="155"/>
        <v>1</v>
      </c>
      <c r="K626" s="282">
        <v>99386.74</v>
      </c>
      <c r="L626" s="269">
        <v>0</v>
      </c>
      <c r="M626" s="282">
        <v>99386.74</v>
      </c>
      <c r="N626" s="269">
        <v>0</v>
      </c>
      <c r="O626" s="271">
        <f t="shared" si="156"/>
        <v>0</v>
      </c>
      <c r="P626" s="271">
        <f t="shared" si="157"/>
        <v>0</v>
      </c>
      <c r="Q626" s="271">
        <f t="shared" si="158"/>
        <v>0</v>
      </c>
      <c r="R626" s="101">
        <f t="shared" si="159"/>
        <v>99386.74</v>
      </c>
      <c r="S626" s="261">
        <f t="shared" si="160"/>
        <v>1</v>
      </c>
      <c r="T626" s="700">
        <f t="shared" si="161"/>
        <v>0</v>
      </c>
      <c r="U626" s="739" t="s">
        <v>340</v>
      </c>
      <c r="V626" s="593"/>
    </row>
    <row r="627" spans="1:25" s="296" customFormat="1" ht="12.75" hidden="1" customHeight="1">
      <c r="A627" s="358" t="s">
        <v>631</v>
      </c>
      <c r="B627" s="138" t="s">
        <v>1597</v>
      </c>
      <c r="C627" s="139">
        <v>2002</v>
      </c>
      <c r="D627" s="259" t="s">
        <v>741</v>
      </c>
      <c r="E627" s="152">
        <v>2294</v>
      </c>
      <c r="F627" s="480">
        <v>210237</v>
      </c>
      <c r="G627" s="460" t="s">
        <v>1399</v>
      </c>
      <c r="H627" s="260">
        <v>83920.59</v>
      </c>
      <c r="I627" s="99">
        <f t="shared" si="154"/>
        <v>83920.59</v>
      </c>
      <c r="J627" s="756">
        <f t="shared" si="155"/>
        <v>1</v>
      </c>
      <c r="K627" s="282">
        <v>83920.59</v>
      </c>
      <c r="L627" s="269">
        <v>0</v>
      </c>
      <c r="M627" s="282">
        <v>83920.59</v>
      </c>
      <c r="N627" s="269">
        <v>0</v>
      </c>
      <c r="O627" s="271">
        <f t="shared" si="156"/>
        <v>0</v>
      </c>
      <c r="P627" s="271">
        <f t="shared" si="157"/>
        <v>0</v>
      </c>
      <c r="Q627" s="271">
        <f t="shared" si="158"/>
        <v>0</v>
      </c>
      <c r="R627" s="101">
        <f t="shared" si="159"/>
        <v>83920.59</v>
      </c>
      <c r="S627" s="261">
        <f t="shared" si="160"/>
        <v>1</v>
      </c>
      <c r="T627" s="700">
        <f t="shared" si="161"/>
        <v>0</v>
      </c>
      <c r="U627" s="645" t="s">
        <v>340</v>
      </c>
      <c r="V627" s="593"/>
    </row>
    <row r="628" spans="1:25" s="296" customFormat="1" ht="12.75" hidden="1" customHeight="1">
      <c r="A628" s="358" t="s">
        <v>631</v>
      </c>
      <c r="B628" s="138" t="s">
        <v>791</v>
      </c>
      <c r="C628" s="139">
        <v>2002</v>
      </c>
      <c r="D628" s="259" t="s">
        <v>792</v>
      </c>
      <c r="E628" s="152">
        <v>2295</v>
      </c>
      <c r="F628" s="480">
        <v>210236</v>
      </c>
      <c r="G628" s="460" t="s">
        <v>1399</v>
      </c>
      <c r="H628" s="260">
        <v>11937.54</v>
      </c>
      <c r="I628" s="99">
        <f t="shared" si="154"/>
        <v>11937.54</v>
      </c>
      <c r="J628" s="756">
        <f t="shared" si="155"/>
        <v>1</v>
      </c>
      <c r="K628" s="282">
        <v>11937.54</v>
      </c>
      <c r="L628" s="269">
        <v>0</v>
      </c>
      <c r="M628" s="282">
        <v>11937.54</v>
      </c>
      <c r="N628" s="269">
        <v>0</v>
      </c>
      <c r="O628" s="271">
        <f t="shared" si="156"/>
        <v>0</v>
      </c>
      <c r="P628" s="271">
        <f t="shared" si="157"/>
        <v>0</v>
      </c>
      <c r="Q628" s="271">
        <f t="shared" si="158"/>
        <v>0</v>
      </c>
      <c r="R628" s="101">
        <f t="shared" si="159"/>
        <v>11937.54</v>
      </c>
      <c r="S628" s="261">
        <f t="shared" si="160"/>
        <v>1</v>
      </c>
      <c r="T628" s="700">
        <f t="shared" si="161"/>
        <v>0</v>
      </c>
      <c r="U628" s="645" t="s">
        <v>340</v>
      </c>
      <c r="V628" s="593"/>
    </row>
    <row r="629" spans="1:25" s="340" customFormat="1" ht="12.75" hidden="1" customHeight="1">
      <c r="A629" s="358" t="s">
        <v>579</v>
      </c>
      <c r="B629" s="138" t="s">
        <v>759</v>
      </c>
      <c r="C629" s="139">
        <v>2002</v>
      </c>
      <c r="D629" s="259" t="s">
        <v>743</v>
      </c>
      <c r="E629" s="152">
        <v>2296</v>
      </c>
      <c r="F629" s="480">
        <v>992296</v>
      </c>
      <c r="G629" s="460" t="s">
        <v>1399</v>
      </c>
      <c r="H629" s="260">
        <v>229799.89</v>
      </c>
      <c r="I629" s="99">
        <f t="shared" si="154"/>
        <v>229799.89</v>
      </c>
      <c r="J629" s="756">
        <f t="shared" si="155"/>
        <v>1</v>
      </c>
      <c r="K629" s="282">
        <v>229799.89</v>
      </c>
      <c r="L629" s="269">
        <v>0</v>
      </c>
      <c r="M629" s="282">
        <v>229799.89</v>
      </c>
      <c r="N629" s="269">
        <v>0</v>
      </c>
      <c r="O629" s="271">
        <f t="shared" si="156"/>
        <v>0</v>
      </c>
      <c r="P629" s="271">
        <f t="shared" si="157"/>
        <v>0</v>
      </c>
      <c r="Q629" s="271">
        <f t="shared" si="158"/>
        <v>0</v>
      </c>
      <c r="R629" s="101">
        <f t="shared" si="159"/>
        <v>229799.89</v>
      </c>
      <c r="S629" s="261">
        <f t="shared" si="160"/>
        <v>1</v>
      </c>
      <c r="T629" s="700">
        <f t="shared" si="161"/>
        <v>0</v>
      </c>
      <c r="U629" s="645" t="s">
        <v>340</v>
      </c>
      <c r="V629" s="593" t="s">
        <v>831</v>
      </c>
    </row>
    <row r="630" spans="1:25" s="296" customFormat="1" ht="12" hidden="1" customHeight="1">
      <c r="A630" s="358" t="s">
        <v>1401</v>
      </c>
      <c r="B630" s="138" t="s">
        <v>406</v>
      </c>
      <c r="C630" s="139">
        <v>2002</v>
      </c>
      <c r="D630" s="259" t="s">
        <v>736</v>
      </c>
      <c r="E630" s="152">
        <v>2297</v>
      </c>
      <c r="F630" s="480">
        <v>875015</v>
      </c>
      <c r="G630" s="460" t="s">
        <v>1399</v>
      </c>
      <c r="H630" s="260">
        <v>927454.13</v>
      </c>
      <c r="I630" s="99">
        <f t="shared" si="154"/>
        <v>927454.13</v>
      </c>
      <c r="J630" s="756">
        <f t="shared" si="155"/>
        <v>1</v>
      </c>
      <c r="K630" s="282">
        <v>927454.13</v>
      </c>
      <c r="L630" s="269">
        <v>0</v>
      </c>
      <c r="M630" s="282">
        <v>927454.13</v>
      </c>
      <c r="N630" s="269">
        <v>0</v>
      </c>
      <c r="O630" s="271">
        <f t="shared" si="156"/>
        <v>0</v>
      </c>
      <c r="P630" s="271">
        <f t="shared" si="157"/>
        <v>0</v>
      </c>
      <c r="Q630" s="271">
        <f t="shared" si="158"/>
        <v>0</v>
      </c>
      <c r="R630" s="101">
        <f t="shared" si="159"/>
        <v>927454.13</v>
      </c>
      <c r="S630" s="261">
        <f t="shared" si="160"/>
        <v>1</v>
      </c>
      <c r="T630" s="700">
        <f t="shared" si="161"/>
        <v>0</v>
      </c>
      <c r="U630" s="739" t="s">
        <v>340</v>
      </c>
      <c r="V630" s="593"/>
    </row>
    <row r="631" spans="1:25" s="296" customFormat="1" ht="12" hidden="1" customHeight="1">
      <c r="A631" s="358" t="s">
        <v>838</v>
      </c>
      <c r="B631" s="138" t="s">
        <v>1461</v>
      </c>
      <c r="C631" s="139">
        <v>2002</v>
      </c>
      <c r="D631" s="259" t="s">
        <v>754</v>
      </c>
      <c r="E631" s="152">
        <v>2298</v>
      </c>
      <c r="F631" s="493">
        <v>881022</v>
      </c>
      <c r="G631" s="461" t="s">
        <v>1399</v>
      </c>
      <c r="H631" s="260">
        <v>556602</v>
      </c>
      <c r="I631" s="99">
        <f t="shared" si="154"/>
        <v>556602</v>
      </c>
      <c r="J631" s="761">
        <f t="shared" si="155"/>
        <v>1</v>
      </c>
      <c r="K631" s="282">
        <v>556602</v>
      </c>
      <c r="L631" s="269">
        <v>0</v>
      </c>
      <c r="M631" s="282">
        <v>556602</v>
      </c>
      <c r="N631" s="269">
        <v>0</v>
      </c>
      <c r="O631" s="271">
        <f t="shared" si="156"/>
        <v>0</v>
      </c>
      <c r="P631" s="271">
        <f t="shared" si="157"/>
        <v>0</v>
      </c>
      <c r="Q631" s="271">
        <f t="shared" si="158"/>
        <v>0</v>
      </c>
      <c r="R631" s="104">
        <f t="shared" si="159"/>
        <v>556602</v>
      </c>
      <c r="S631" s="262">
        <f t="shared" si="160"/>
        <v>1</v>
      </c>
      <c r="T631" s="700">
        <f t="shared" si="161"/>
        <v>0</v>
      </c>
      <c r="U631" s="645" t="s">
        <v>340</v>
      </c>
      <c r="V631" s="593" t="s">
        <v>831</v>
      </c>
    </row>
    <row r="632" spans="1:25" s="296" customFormat="1" ht="12.75" hidden="1" customHeight="1">
      <c r="A632" s="358" t="s">
        <v>510</v>
      </c>
      <c r="B632" s="138" t="s">
        <v>174</v>
      </c>
      <c r="C632" s="139">
        <v>2002</v>
      </c>
      <c r="D632" s="259" t="s">
        <v>805</v>
      </c>
      <c r="E632" s="152">
        <v>2303</v>
      </c>
      <c r="F632" s="480">
        <v>198316</v>
      </c>
      <c r="G632" s="460" t="s">
        <v>1399</v>
      </c>
      <c r="H632" s="260">
        <v>34864.129999999997</v>
      </c>
      <c r="I632" s="99">
        <f t="shared" si="154"/>
        <v>34864.129999999997</v>
      </c>
      <c r="J632" s="756">
        <f t="shared" si="155"/>
        <v>1</v>
      </c>
      <c r="K632" s="282">
        <v>34864.129999999997</v>
      </c>
      <c r="L632" s="269">
        <v>0</v>
      </c>
      <c r="M632" s="282">
        <v>34864.129999999997</v>
      </c>
      <c r="N632" s="269">
        <v>0</v>
      </c>
      <c r="O632" s="271">
        <f t="shared" si="156"/>
        <v>0</v>
      </c>
      <c r="P632" s="271">
        <f t="shared" si="157"/>
        <v>0</v>
      </c>
      <c r="Q632" s="271">
        <f t="shared" si="158"/>
        <v>0</v>
      </c>
      <c r="R632" s="101">
        <f t="shared" si="159"/>
        <v>34864.129999999997</v>
      </c>
      <c r="S632" s="261">
        <f t="shared" si="160"/>
        <v>1</v>
      </c>
      <c r="T632" s="700">
        <f t="shared" si="161"/>
        <v>0</v>
      </c>
      <c r="U632" s="645" t="s">
        <v>340</v>
      </c>
      <c r="V632" s="593"/>
    </row>
    <row r="633" spans="1:25" s="296" customFormat="1" ht="12.75" hidden="1" customHeight="1">
      <c r="A633" s="358" t="s">
        <v>510</v>
      </c>
      <c r="B633" s="138" t="s">
        <v>135</v>
      </c>
      <c r="C633" s="139">
        <v>2002</v>
      </c>
      <c r="D633" s="259" t="s">
        <v>840</v>
      </c>
      <c r="E633" s="152">
        <v>2304</v>
      </c>
      <c r="F633" s="480">
        <v>198315</v>
      </c>
      <c r="G633" s="460" t="s">
        <v>1399</v>
      </c>
      <c r="H633" s="260">
        <v>55922.42</v>
      </c>
      <c r="I633" s="99">
        <f t="shared" si="154"/>
        <v>55922.42</v>
      </c>
      <c r="J633" s="756">
        <f t="shared" si="155"/>
        <v>1</v>
      </c>
      <c r="K633" s="282">
        <v>55922.42</v>
      </c>
      <c r="L633" s="269">
        <v>0</v>
      </c>
      <c r="M633" s="282">
        <v>55922.42</v>
      </c>
      <c r="N633" s="269">
        <v>0</v>
      </c>
      <c r="O633" s="271">
        <f t="shared" si="156"/>
        <v>0</v>
      </c>
      <c r="P633" s="271">
        <f t="shared" si="157"/>
        <v>0</v>
      </c>
      <c r="Q633" s="271">
        <f t="shared" si="158"/>
        <v>0</v>
      </c>
      <c r="R633" s="101">
        <f t="shared" si="159"/>
        <v>55922.42</v>
      </c>
      <c r="S633" s="261">
        <f t="shared" si="160"/>
        <v>1</v>
      </c>
      <c r="T633" s="700">
        <f t="shared" si="161"/>
        <v>0</v>
      </c>
      <c r="U633" s="645" t="s">
        <v>340</v>
      </c>
      <c r="V633" s="593" t="s">
        <v>831</v>
      </c>
    </row>
    <row r="634" spans="1:25" s="296" customFormat="1" ht="12.75" hidden="1" customHeight="1">
      <c r="A634" s="358" t="s">
        <v>510</v>
      </c>
      <c r="B634" s="138" t="s">
        <v>174</v>
      </c>
      <c r="C634" s="139">
        <v>2002</v>
      </c>
      <c r="D634" s="259" t="s">
        <v>841</v>
      </c>
      <c r="E634" s="152">
        <v>2305</v>
      </c>
      <c r="F634" s="480">
        <v>198326</v>
      </c>
      <c r="G634" s="460" t="s">
        <v>1399</v>
      </c>
      <c r="H634" s="260">
        <v>39978.230000000003</v>
      </c>
      <c r="I634" s="99">
        <f t="shared" si="154"/>
        <v>39978.230000000003</v>
      </c>
      <c r="J634" s="756">
        <f t="shared" si="155"/>
        <v>1</v>
      </c>
      <c r="K634" s="282">
        <v>39978.230000000003</v>
      </c>
      <c r="L634" s="269">
        <v>0</v>
      </c>
      <c r="M634" s="282">
        <v>39978.230000000003</v>
      </c>
      <c r="N634" s="269">
        <v>0</v>
      </c>
      <c r="O634" s="271">
        <f t="shared" si="156"/>
        <v>0</v>
      </c>
      <c r="P634" s="271">
        <f t="shared" si="157"/>
        <v>0</v>
      </c>
      <c r="Q634" s="271">
        <f t="shared" si="158"/>
        <v>0</v>
      </c>
      <c r="R634" s="101">
        <f t="shared" si="159"/>
        <v>39978.230000000003</v>
      </c>
      <c r="S634" s="261">
        <f t="shared" si="160"/>
        <v>1</v>
      </c>
      <c r="T634" s="700">
        <f t="shared" si="161"/>
        <v>0</v>
      </c>
      <c r="U634" s="645" t="s">
        <v>340</v>
      </c>
      <c r="V634" s="593" t="s">
        <v>831</v>
      </c>
    </row>
    <row r="635" spans="1:25" s="340" customFormat="1" ht="12.75" hidden="1" customHeight="1">
      <c r="A635" s="358" t="s">
        <v>1535</v>
      </c>
      <c r="B635" s="138" t="s">
        <v>1427</v>
      </c>
      <c r="C635" s="139">
        <v>2002</v>
      </c>
      <c r="D635" s="259" t="s">
        <v>844</v>
      </c>
      <c r="E635" s="152">
        <v>2306</v>
      </c>
      <c r="F635" s="480">
        <v>710900</v>
      </c>
      <c r="G635" s="460" t="s">
        <v>1399</v>
      </c>
      <c r="H635" s="260">
        <v>125692</v>
      </c>
      <c r="I635" s="99">
        <f t="shared" si="154"/>
        <v>125692</v>
      </c>
      <c r="J635" s="756">
        <f t="shared" si="155"/>
        <v>1</v>
      </c>
      <c r="K635" s="282">
        <v>125692</v>
      </c>
      <c r="L635" s="269">
        <v>0</v>
      </c>
      <c r="M635" s="282">
        <v>125692</v>
      </c>
      <c r="N635" s="269">
        <v>0</v>
      </c>
      <c r="O635" s="271">
        <f t="shared" si="156"/>
        <v>0</v>
      </c>
      <c r="P635" s="271">
        <f t="shared" si="157"/>
        <v>0</v>
      </c>
      <c r="Q635" s="271">
        <f t="shared" si="158"/>
        <v>0</v>
      </c>
      <c r="R635" s="101">
        <f t="shared" si="159"/>
        <v>125692</v>
      </c>
      <c r="S635" s="261">
        <f t="shared" si="160"/>
        <v>1</v>
      </c>
      <c r="T635" s="700">
        <f t="shared" si="161"/>
        <v>0</v>
      </c>
      <c r="U635" s="739" t="s">
        <v>340</v>
      </c>
      <c r="V635" s="593"/>
    </row>
    <row r="636" spans="1:25" s="296" customFormat="1" ht="12.75" hidden="1" customHeight="1">
      <c r="A636" s="358" t="s">
        <v>631</v>
      </c>
      <c r="B636" s="138" t="s">
        <v>1597</v>
      </c>
      <c r="C636" s="139">
        <v>2002</v>
      </c>
      <c r="D636" s="259" t="s">
        <v>845</v>
      </c>
      <c r="E636" s="152">
        <v>2307</v>
      </c>
      <c r="F636" s="480">
        <v>210238</v>
      </c>
      <c r="G636" s="460" t="s">
        <v>1399</v>
      </c>
      <c r="H636" s="260">
        <v>57756.79</v>
      </c>
      <c r="I636" s="99">
        <f t="shared" si="154"/>
        <v>57756.79</v>
      </c>
      <c r="J636" s="756">
        <f t="shared" si="155"/>
        <v>1</v>
      </c>
      <c r="K636" s="282">
        <v>57756.79</v>
      </c>
      <c r="L636" s="269">
        <v>0</v>
      </c>
      <c r="M636" s="282">
        <v>57756.79</v>
      </c>
      <c r="N636" s="269">
        <v>0</v>
      </c>
      <c r="O636" s="271">
        <f t="shared" si="156"/>
        <v>0</v>
      </c>
      <c r="P636" s="271">
        <f t="shared" si="157"/>
        <v>0</v>
      </c>
      <c r="Q636" s="271">
        <f t="shared" si="158"/>
        <v>0</v>
      </c>
      <c r="R636" s="101">
        <f t="shared" si="159"/>
        <v>57756.79</v>
      </c>
      <c r="S636" s="261">
        <f t="shared" si="160"/>
        <v>1</v>
      </c>
      <c r="T636" s="700">
        <f t="shared" si="161"/>
        <v>0</v>
      </c>
      <c r="U636" s="645" t="s">
        <v>340</v>
      </c>
      <c r="V636" s="593"/>
    </row>
    <row r="637" spans="1:25" s="296" customFormat="1" ht="12.75" hidden="1" customHeight="1">
      <c r="A637" s="358" t="s">
        <v>507</v>
      </c>
      <c r="B637" s="138" t="s">
        <v>1485</v>
      </c>
      <c r="C637" s="139">
        <v>2002</v>
      </c>
      <c r="D637" s="259" t="s">
        <v>846</v>
      </c>
      <c r="E637" s="152">
        <v>2308</v>
      </c>
      <c r="F637" s="480">
        <v>895031</v>
      </c>
      <c r="G637" s="460" t="s">
        <v>1399</v>
      </c>
      <c r="H637" s="260">
        <v>113292.5</v>
      </c>
      <c r="I637" s="99">
        <f t="shared" si="154"/>
        <v>113292.5</v>
      </c>
      <c r="J637" s="756">
        <f t="shared" si="155"/>
        <v>1</v>
      </c>
      <c r="K637" s="282">
        <v>113292.5</v>
      </c>
      <c r="L637" s="269">
        <v>0</v>
      </c>
      <c r="M637" s="282">
        <v>113292.5</v>
      </c>
      <c r="N637" s="269">
        <v>0</v>
      </c>
      <c r="O637" s="271">
        <f t="shared" si="156"/>
        <v>0</v>
      </c>
      <c r="P637" s="271">
        <f t="shared" si="157"/>
        <v>0</v>
      </c>
      <c r="Q637" s="271">
        <f t="shared" si="158"/>
        <v>0</v>
      </c>
      <c r="R637" s="101">
        <f t="shared" si="159"/>
        <v>113292.5</v>
      </c>
      <c r="S637" s="261">
        <f t="shared" si="160"/>
        <v>1</v>
      </c>
      <c r="T637" s="700">
        <f t="shared" si="161"/>
        <v>0</v>
      </c>
      <c r="U637" s="739" t="s">
        <v>340</v>
      </c>
      <c r="V637" s="593" t="s">
        <v>831</v>
      </c>
    </row>
    <row r="638" spans="1:25" s="296" customFormat="1" ht="12.75" hidden="1" customHeight="1">
      <c r="A638" s="358" t="s">
        <v>1478</v>
      </c>
      <c r="B638" s="138" t="s">
        <v>1479</v>
      </c>
      <c r="C638" s="139">
        <v>2002</v>
      </c>
      <c r="D638" s="259" t="s">
        <v>848</v>
      </c>
      <c r="E638" s="152">
        <v>2309</v>
      </c>
      <c r="F638" s="480">
        <v>871858</v>
      </c>
      <c r="G638" s="460" t="s">
        <v>1399</v>
      </c>
      <c r="H638" s="260">
        <v>16326.84</v>
      </c>
      <c r="I638" s="99">
        <f t="shared" si="154"/>
        <v>16326.84</v>
      </c>
      <c r="J638" s="756">
        <f t="shared" si="155"/>
        <v>1</v>
      </c>
      <c r="K638" s="282">
        <v>16326.84</v>
      </c>
      <c r="L638" s="269">
        <v>0</v>
      </c>
      <c r="M638" s="282">
        <v>16326.84</v>
      </c>
      <c r="N638" s="269">
        <v>0</v>
      </c>
      <c r="O638" s="271">
        <f t="shared" si="156"/>
        <v>0</v>
      </c>
      <c r="P638" s="271">
        <f t="shared" si="157"/>
        <v>0</v>
      </c>
      <c r="Q638" s="271">
        <f t="shared" si="158"/>
        <v>0</v>
      </c>
      <c r="R638" s="101">
        <f t="shared" si="159"/>
        <v>16326.84</v>
      </c>
      <c r="S638" s="261">
        <f t="shared" si="160"/>
        <v>1</v>
      </c>
      <c r="T638" s="700">
        <f t="shared" si="161"/>
        <v>0</v>
      </c>
      <c r="U638" s="645" t="s">
        <v>340</v>
      </c>
      <c r="V638" s="593" t="s">
        <v>831</v>
      </c>
    </row>
    <row r="639" spans="1:25" s="296" customFormat="1" ht="12.75" hidden="1" customHeight="1">
      <c r="A639" s="358" t="s">
        <v>1516</v>
      </c>
      <c r="B639" s="138" t="s">
        <v>760</v>
      </c>
      <c r="C639" s="139">
        <v>2002</v>
      </c>
      <c r="D639" s="259" t="s">
        <v>881</v>
      </c>
      <c r="E639" s="152">
        <v>2310</v>
      </c>
      <c r="F639" s="480">
        <v>760016</v>
      </c>
      <c r="G639" s="460" t="s">
        <v>1399</v>
      </c>
      <c r="H639" s="260">
        <v>34543.269999999997</v>
      </c>
      <c r="I639" s="99">
        <f t="shared" si="154"/>
        <v>34543.269999999997</v>
      </c>
      <c r="J639" s="756">
        <f t="shared" si="155"/>
        <v>1</v>
      </c>
      <c r="K639" s="282">
        <v>34543.269999999997</v>
      </c>
      <c r="L639" s="269">
        <v>0</v>
      </c>
      <c r="M639" s="282">
        <v>34543.269999999997</v>
      </c>
      <c r="N639" s="269">
        <v>0</v>
      </c>
      <c r="O639" s="271">
        <f t="shared" si="156"/>
        <v>0</v>
      </c>
      <c r="P639" s="271">
        <f t="shared" si="157"/>
        <v>0</v>
      </c>
      <c r="Q639" s="271">
        <f t="shared" si="158"/>
        <v>0</v>
      </c>
      <c r="R639" s="101">
        <f t="shared" si="159"/>
        <v>34543.269999999997</v>
      </c>
      <c r="S639" s="261">
        <f t="shared" si="160"/>
        <v>1</v>
      </c>
      <c r="T639" s="700">
        <f t="shared" si="161"/>
        <v>0</v>
      </c>
      <c r="U639" s="645" t="s">
        <v>340</v>
      </c>
      <c r="V639" s="593"/>
    </row>
    <row r="640" spans="1:25" s="296" customFormat="1" ht="12.75" hidden="1" customHeight="1">
      <c r="A640" s="358" t="s">
        <v>629</v>
      </c>
      <c r="B640" s="138" t="s">
        <v>759</v>
      </c>
      <c r="C640" s="139">
        <v>2002</v>
      </c>
      <c r="D640" s="259" t="s">
        <v>882</v>
      </c>
      <c r="E640" s="152">
        <v>2311</v>
      </c>
      <c r="F640" s="480">
        <v>380030</v>
      </c>
      <c r="G640" s="460" t="s">
        <v>1399</v>
      </c>
      <c r="H640" s="260">
        <v>66579.28</v>
      </c>
      <c r="I640" s="99">
        <f t="shared" si="154"/>
        <v>66579.28</v>
      </c>
      <c r="J640" s="756">
        <f t="shared" si="155"/>
        <v>1</v>
      </c>
      <c r="K640" s="282">
        <v>66579.28</v>
      </c>
      <c r="L640" s="269">
        <v>0</v>
      </c>
      <c r="M640" s="282">
        <v>66579.28</v>
      </c>
      <c r="N640" s="269">
        <v>0</v>
      </c>
      <c r="O640" s="271">
        <f t="shared" si="156"/>
        <v>0</v>
      </c>
      <c r="P640" s="271">
        <f t="shared" si="157"/>
        <v>0</v>
      </c>
      <c r="Q640" s="271">
        <f t="shared" si="158"/>
        <v>0</v>
      </c>
      <c r="R640" s="101">
        <f t="shared" si="159"/>
        <v>66579.28</v>
      </c>
      <c r="S640" s="261">
        <f t="shared" si="160"/>
        <v>1</v>
      </c>
      <c r="T640" s="700">
        <f t="shared" si="161"/>
        <v>0</v>
      </c>
      <c r="U640" s="739" t="s">
        <v>340</v>
      </c>
      <c r="V640" s="593" t="s">
        <v>831</v>
      </c>
    </row>
    <row r="641" spans="1:22" s="296" customFormat="1" ht="12.75" hidden="1" customHeight="1">
      <c r="A641" s="358" t="s">
        <v>1451</v>
      </c>
      <c r="B641" s="138" t="s">
        <v>1452</v>
      </c>
      <c r="C641" s="139">
        <v>2002</v>
      </c>
      <c r="D641" s="259" t="s">
        <v>891</v>
      </c>
      <c r="E641" s="152">
        <v>2312</v>
      </c>
      <c r="F641" s="480">
        <v>992312</v>
      </c>
      <c r="G641" s="460" t="s">
        <v>1399</v>
      </c>
      <c r="H641" s="260">
        <v>69579.42</v>
      </c>
      <c r="I641" s="99">
        <f t="shared" si="154"/>
        <v>69579.42</v>
      </c>
      <c r="J641" s="756">
        <f t="shared" si="155"/>
        <v>1</v>
      </c>
      <c r="K641" s="282">
        <v>69579.42</v>
      </c>
      <c r="L641" s="269">
        <v>0</v>
      </c>
      <c r="M641" s="282">
        <v>69579.42</v>
      </c>
      <c r="N641" s="269">
        <v>0</v>
      </c>
      <c r="O641" s="271">
        <f t="shared" si="156"/>
        <v>0</v>
      </c>
      <c r="P641" s="271">
        <f t="shared" si="157"/>
        <v>0</v>
      </c>
      <c r="Q641" s="271">
        <f t="shared" si="158"/>
        <v>0</v>
      </c>
      <c r="R641" s="101">
        <f t="shared" si="159"/>
        <v>69579.42</v>
      </c>
      <c r="S641" s="261">
        <f t="shared" si="160"/>
        <v>1</v>
      </c>
      <c r="T641" s="700">
        <f t="shared" si="161"/>
        <v>0</v>
      </c>
      <c r="U641" s="645" t="s">
        <v>340</v>
      </c>
      <c r="V641" s="593" t="s">
        <v>831</v>
      </c>
    </row>
    <row r="642" spans="1:22" s="296" customFormat="1" ht="12.75" hidden="1" customHeight="1">
      <c r="A642" s="358" t="s">
        <v>626</v>
      </c>
      <c r="B642" s="138" t="s">
        <v>763</v>
      </c>
      <c r="C642" s="139">
        <v>2002</v>
      </c>
      <c r="D642" s="259" t="s">
        <v>892</v>
      </c>
      <c r="E642" s="152">
        <v>2313</v>
      </c>
      <c r="F642" s="480">
        <v>171812</v>
      </c>
      <c r="G642" s="460" t="s">
        <v>1399</v>
      </c>
      <c r="H642" s="260">
        <v>149592.16</v>
      </c>
      <c r="I642" s="99">
        <f t="shared" si="154"/>
        <v>149592.16</v>
      </c>
      <c r="J642" s="756">
        <f t="shared" si="155"/>
        <v>1</v>
      </c>
      <c r="K642" s="282">
        <v>149592.16</v>
      </c>
      <c r="L642" s="269">
        <v>0</v>
      </c>
      <c r="M642" s="282">
        <v>149592.16</v>
      </c>
      <c r="N642" s="269">
        <v>0</v>
      </c>
      <c r="O642" s="271">
        <f t="shared" si="156"/>
        <v>0</v>
      </c>
      <c r="P642" s="271">
        <f t="shared" si="157"/>
        <v>0</v>
      </c>
      <c r="Q642" s="271">
        <f t="shared" si="158"/>
        <v>0</v>
      </c>
      <c r="R642" s="101">
        <f t="shared" si="159"/>
        <v>149592.16</v>
      </c>
      <c r="S642" s="261">
        <f t="shared" si="160"/>
        <v>1</v>
      </c>
      <c r="T642" s="700">
        <f t="shared" si="161"/>
        <v>0</v>
      </c>
      <c r="U642" s="645" t="s">
        <v>340</v>
      </c>
      <c r="V642" s="593" t="s">
        <v>831</v>
      </c>
    </row>
    <row r="643" spans="1:22" s="296" customFormat="1" ht="12.75" hidden="1" customHeight="1">
      <c r="A643" s="358" t="s">
        <v>622</v>
      </c>
      <c r="B643" s="138" t="s">
        <v>1458</v>
      </c>
      <c r="C643" s="139">
        <v>2002</v>
      </c>
      <c r="D643" s="259" t="s">
        <v>890</v>
      </c>
      <c r="E643" s="152">
        <v>2314</v>
      </c>
      <c r="F643" s="480">
        <v>992314</v>
      </c>
      <c r="G643" s="460" t="s">
        <v>1399</v>
      </c>
      <c r="H643" s="260">
        <v>125595</v>
      </c>
      <c r="I643" s="99">
        <f t="shared" si="154"/>
        <v>125595</v>
      </c>
      <c r="J643" s="756">
        <f t="shared" si="155"/>
        <v>1</v>
      </c>
      <c r="K643" s="282">
        <v>125595</v>
      </c>
      <c r="L643" s="269">
        <v>0</v>
      </c>
      <c r="M643" s="282">
        <v>125595</v>
      </c>
      <c r="N643" s="269">
        <v>0</v>
      </c>
      <c r="O643" s="271">
        <f t="shared" si="156"/>
        <v>0</v>
      </c>
      <c r="P643" s="271">
        <f t="shared" si="157"/>
        <v>0</v>
      </c>
      <c r="Q643" s="271">
        <f t="shared" si="158"/>
        <v>0</v>
      </c>
      <c r="R643" s="101">
        <f t="shared" si="159"/>
        <v>125595</v>
      </c>
      <c r="S643" s="261">
        <f t="shared" si="160"/>
        <v>1</v>
      </c>
      <c r="T643" s="700">
        <f t="shared" si="161"/>
        <v>0</v>
      </c>
      <c r="U643" s="645" t="s">
        <v>340</v>
      </c>
      <c r="V643" s="593"/>
    </row>
    <row r="644" spans="1:22" s="296" customFormat="1" ht="12.75" hidden="1" customHeight="1">
      <c r="A644" s="358" t="s">
        <v>510</v>
      </c>
      <c r="B644" s="138" t="s">
        <v>174</v>
      </c>
      <c r="C644" s="139">
        <v>2002</v>
      </c>
      <c r="D644" s="259" t="s">
        <v>893</v>
      </c>
      <c r="E644" s="152">
        <v>2315</v>
      </c>
      <c r="F644" s="480">
        <v>198336</v>
      </c>
      <c r="G644" s="460" t="s">
        <v>1399</v>
      </c>
      <c r="H644" s="260">
        <v>127421.92</v>
      </c>
      <c r="I644" s="99">
        <f>K644+L644</f>
        <v>127421.92</v>
      </c>
      <c r="J644" s="756">
        <f>I644/H644</f>
        <v>1</v>
      </c>
      <c r="K644" s="282">
        <v>127421.92</v>
      </c>
      <c r="L644" s="269">
        <v>0</v>
      </c>
      <c r="M644" s="282">
        <v>127421.92</v>
      </c>
      <c r="N644" s="269">
        <v>0</v>
      </c>
      <c r="O644" s="271">
        <f>N644-L644</f>
        <v>0</v>
      </c>
      <c r="P644" s="271">
        <f>M644-K644</f>
        <v>0</v>
      </c>
      <c r="Q644" s="271">
        <f>R644-I644</f>
        <v>0</v>
      </c>
      <c r="R644" s="101">
        <f>(H644-T644)</f>
        <v>127421.92</v>
      </c>
      <c r="S644" s="261">
        <f>+R644/H644</f>
        <v>1</v>
      </c>
      <c r="T644" s="700">
        <f>H644-M644-N644</f>
        <v>0</v>
      </c>
      <c r="U644" s="645" t="s">
        <v>340</v>
      </c>
      <c r="V644" s="593"/>
    </row>
    <row r="645" spans="1:22" s="296" customFormat="1" ht="12.75" hidden="1" customHeight="1">
      <c r="A645" s="358" t="s">
        <v>838</v>
      </c>
      <c r="B645" s="138" t="s">
        <v>1461</v>
      </c>
      <c r="C645" s="139">
        <v>2002</v>
      </c>
      <c r="D645" s="259" t="s">
        <v>894</v>
      </c>
      <c r="E645" s="152">
        <v>2316</v>
      </c>
      <c r="F645" s="480">
        <v>881023</v>
      </c>
      <c r="G645" s="460" t="s">
        <v>1399</v>
      </c>
      <c r="H645" s="260">
        <v>76599.91</v>
      </c>
      <c r="I645" s="99">
        <f t="shared" si="154"/>
        <v>76599.91</v>
      </c>
      <c r="J645" s="756">
        <f t="shared" si="155"/>
        <v>1</v>
      </c>
      <c r="K645" s="282">
        <v>76599.91</v>
      </c>
      <c r="L645" s="269">
        <v>0</v>
      </c>
      <c r="M645" s="282">
        <v>76599.91</v>
      </c>
      <c r="N645" s="269">
        <v>0</v>
      </c>
      <c r="O645" s="271">
        <f t="shared" si="156"/>
        <v>0</v>
      </c>
      <c r="P645" s="271">
        <f t="shared" si="157"/>
        <v>0</v>
      </c>
      <c r="Q645" s="271">
        <f t="shared" si="158"/>
        <v>0</v>
      </c>
      <c r="R645" s="101">
        <f t="shared" si="159"/>
        <v>76599.91</v>
      </c>
      <c r="S645" s="261">
        <f t="shared" si="160"/>
        <v>1</v>
      </c>
      <c r="T645" s="700">
        <f t="shared" si="161"/>
        <v>0</v>
      </c>
      <c r="U645" s="739" t="s">
        <v>340</v>
      </c>
      <c r="V645" s="593" t="s">
        <v>831</v>
      </c>
    </row>
    <row r="646" spans="1:22" s="296" customFormat="1" ht="12.75" hidden="1" customHeight="1">
      <c r="A646" s="358" t="s">
        <v>553</v>
      </c>
      <c r="B646" s="138" t="s">
        <v>1433</v>
      </c>
      <c r="C646" s="139">
        <v>2002</v>
      </c>
      <c r="D646" s="259" t="s">
        <v>1375</v>
      </c>
      <c r="E646" s="152">
        <v>2317</v>
      </c>
      <c r="F646" s="480">
        <v>992317</v>
      </c>
      <c r="G646" s="460" t="s">
        <v>1399</v>
      </c>
      <c r="H646" s="260">
        <v>52500</v>
      </c>
      <c r="I646" s="99">
        <f t="shared" si="154"/>
        <v>52500</v>
      </c>
      <c r="J646" s="756">
        <f t="shared" si="155"/>
        <v>1</v>
      </c>
      <c r="K646" s="282">
        <v>52500</v>
      </c>
      <c r="L646" s="269">
        <v>0</v>
      </c>
      <c r="M646" s="282">
        <v>52500</v>
      </c>
      <c r="N646" s="269">
        <v>0</v>
      </c>
      <c r="O646" s="271">
        <f t="shared" si="156"/>
        <v>0</v>
      </c>
      <c r="P646" s="271">
        <f t="shared" si="157"/>
        <v>0</v>
      </c>
      <c r="Q646" s="271">
        <f t="shared" si="158"/>
        <v>0</v>
      </c>
      <c r="R646" s="101">
        <f t="shared" si="159"/>
        <v>52500</v>
      </c>
      <c r="S646" s="261">
        <f t="shared" si="160"/>
        <v>1</v>
      </c>
      <c r="T646" s="700">
        <f t="shared" si="161"/>
        <v>0</v>
      </c>
      <c r="U646" s="645" t="s">
        <v>340</v>
      </c>
      <c r="V646" s="593"/>
    </row>
    <row r="647" spans="1:22" s="296" customFormat="1" ht="12.75" hidden="1" customHeight="1">
      <c r="A647" s="358" t="s">
        <v>1501</v>
      </c>
      <c r="B647" s="138" t="s">
        <v>1427</v>
      </c>
      <c r="C647" s="139">
        <v>2002</v>
      </c>
      <c r="D647" s="259" t="s">
        <v>1376</v>
      </c>
      <c r="E647" s="152">
        <v>2318</v>
      </c>
      <c r="F647" s="480">
        <v>993488</v>
      </c>
      <c r="G647" s="460" t="s">
        <v>1399</v>
      </c>
      <c r="H647" s="260">
        <v>700</v>
      </c>
      <c r="I647" s="99">
        <f>K647+L647</f>
        <v>700</v>
      </c>
      <c r="J647" s="756">
        <f>I647/H647</f>
        <v>1</v>
      </c>
      <c r="K647" s="282">
        <v>700</v>
      </c>
      <c r="L647" s="269">
        <v>0</v>
      </c>
      <c r="M647" s="282">
        <v>700</v>
      </c>
      <c r="N647" s="269">
        <v>0</v>
      </c>
      <c r="O647" s="271">
        <f>N647-L647</f>
        <v>0</v>
      </c>
      <c r="P647" s="271">
        <f>M647-K647</f>
        <v>0</v>
      </c>
      <c r="Q647" s="271">
        <f>R647-I647</f>
        <v>0</v>
      </c>
      <c r="R647" s="101">
        <f>(H647-T647)</f>
        <v>700</v>
      </c>
      <c r="S647" s="261">
        <f>+R647/H647</f>
        <v>1</v>
      </c>
      <c r="T647" s="700">
        <f>H647-M647-N647</f>
        <v>0</v>
      </c>
      <c r="U647" s="645" t="s">
        <v>340</v>
      </c>
      <c r="V647" s="593" t="s">
        <v>831</v>
      </c>
    </row>
    <row r="648" spans="1:22" s="296" customFormat="1" ht="12.75" hidden="1" customHeight="1">
      <c r="A648" s="358" t="s">
        <v>361</v>
      </c>
      <c r="B648" s="138" t="s">
        <v>1485</v>
      </c>
      <c r="C648" s="139">
        <v>2002</v>
      </c>
      <c r="D648" s="259" t="s">
        <v>714</v>
      </c>
      <c r="E648" s="152">
        <v>2319</v>
      </c>
      <c r="F648" s="480">
        <v>992319</v>
      </c>
      <c r="G648" s="460" t="s">
        <v>1399</v>
      </c>
      <c r="H648" s="260">
        <v>57101.279999999999</v>
      </c>
      <c r="I648" s="99">
        <f t="shared" si="154"/>
        <v>57101.279999999999</v>
      </c>
      <c r="J648" s="756">
        <f t="shared" si="155"/>
        <v>1</v>
      </c>
      <c r="K648" s="282">
        <v>57101.279999999999</v>
      </c>
      <c r="L648" s="269">
        <v>0</v>
      </c>
      <c r="M648" s="282">
        <v>57101.279999999999</v>
      </c>
      <c r="N648" s="269">
        <v>0</v>
      </c>
      <c r="O648" s="271">
        <f t="shared" si="156"/>
        <v>0</v>
      </c>
      <c r="P648" s="271">
        <f t="shared" si="157"/>
        <v>0</v>
      </c>
      <c r="Q648" s="271">
        <f t="shared" si="158"/>
        <v>0</v>
      </c>
      <c r="R648" s="101">
        <f t="shared" si="159"/>
        <v>57101.279999999999</v>
      </c>
      <c r="S648" s="261">
        <f t="shared" si="160"/>
        <v>1</v>
      </c>
      <c r="T648" s="700">
        <f t="shared" si="161"/>
        <v>0</v>
      </c>
      <c r="U648" s="645" t="s">
        <v>340</v>
      </c>
      <c r="V648" s="593"/>
    </row>
    <row r="649" spans="1:22" s="296" customFormat="1" ht="12.75" hidden="1" customHeight="1">
      <c r="A649" s="358" t="s">
        <v>579</v>
      </c>
      <c r="B649" s="138" t="s">
        <v>759</v>
      </c>
      <c r="C649" s="139">
        <v>2002</v>
      </c>
      <c r="D649" s="259" t="s">
        <v>1377</v>
      </c>
      <c r="E649" s="152">
        <v>2320</v>
      </c>
      <c r="F649" s="480">
        <v>992320</v>
      </c>
      <c r="G649" s="460" t="s">
        <v>1399</v>
      </c>
      <c r="H649" s="260">
        <v>57619.3</v>
      </c>
      <c r="I649" s="99">
        <f t="shared" si="154"/>
        <v>57619.3</v>
      </c>
      <c r="J649" s="756">
        <f t="shared" si="155"/>
        <v>1</v>
      </c>
      <c r="K649" s="282">
        <v>57619.3</v>
      </c>
      <c r="L649" s="269">
        <v>0</v>
      </c>
      <c r="M649" s="282">
        <v>57619.3</v>
      </c>
      <c r="N649" s="269">
        <v>0</v>
      </c>
      <c r="O649" s="271">
        <f t="shared" si="156"/>
        <v>0</v>
      </c>
      <c r="P649" s="271">
        <f t="shared" si="157"/>
        <v>0</v>
      </c>
      <c r="Q649" s="271">
        <f t="shared" si="158"/>
        <v>0</v>
      </c>
      <c r="R649" s="101">
        <f t="shared" si="159"/>
        <v>57619.3</v>
      </c>
      <c r="S649" s="261">
        <f t="shared" si="160"/>
        <v>1</v>
      </c>
      <c r="T649" s="700">
        <f t="shared" si="161"/>
        <v>0</v>
      </c>
      <c r="U649" s="739" t="s">
        <v>340</v>
      </c>
      <c r="V649" s="593"/>
    </row>
    <row r="650" spans="1:22" s="296" customFormat="1" ht="12.75" hidden="1" customHeight="1">
      <c r="A650" s="358" t="s">
        <v>1535</v>
      </c>
      <c r="B650" s="138" t="s">
        <v>1427</v>
      </c>
      <c r="C650" s="139">
        <v>2002</v>
      </c>
      <c r="D650" s="259" t="s">
        <v>907</v>
      </c>
      <c r="E650" s="152">
        <v>2321</v>
      </c>
      <c r="F650" s="480">
        <v>710610</v>
      </c>
      <c r="G650" s="460" t="s">
        <v>1399</v>
      </c>
      <c r="H650" s="260">
        <v>32214</v>
      </c>
      <c r="I650" s="99">
        <f t="shared" si="154"/>
        <v>32214</v>
      </c>
      <c r="J650" s="756">
        <f t="shared" si="155"/>
        <v>1</v>
      </c>
      <c r="K650" s="282">
        <v>32214</v>
      </c>
      <c r="L650" s="269">
        <v>0</v>
      </c>
      <c r="M650" s="282">
        <v>32214</v>
      </c>
      <c r="N650" s="269">
        <v>0</v>
      </c>
      <c r="O650" s="271">
        <f t="shared" si="156"/>
        <v>0</v>
      </c>
      <c r="P650" s="271">
        <f t="shared" si="157"/>
        <v>0</v>
      </c>
      <c r="Q650" s="271">
        <f t="shared" si="158"/>
        <v>0</v>
      </c>
      <c r="R650" s="101">
        <f t="shared" si="159"/>
        <v>32214</v>
      </c>
      <c r="S650" s="261">
        <f t="shared" si="160"/>
        <v>1</v>
      </c>
      <c r="T650" s="700">
        <f t="shared" si="161"/>
        <v>0</v>
      </c>
      <c r="U650" s="645" t="s">
        <v>340</v>
      </c>
      <c r="V650" s="593"/>
    </row>
    <row r="651" spans="1:22" s="296" customFormat="1" ht="12.75" hidden="1" customHeight="1">
      <c r="A651" s="358" t="s">
        <v>507</v>
      </c>
      <c r="B651" s="138" t="s">
        <v>1485</v>
      </c>
      <c r="C651" s="139">
        <v>2002</v>
      </c>
      <c r="D651" s="259" t="s">
        <v>908</v>
      </c>
      <c r="E651" s="152">
        <v>2322</v>
      </c>
      <c r="F651" s="480">
        <v>895060</v>
      </c>
      <c r="G651" s="460" t="s">
        <v>1399</v>
      </c>
      <c r="H651" s="260">
        <v>122856.73</v>
      </c>
      <c r="I651" s="99">
        <f t="shared" ref="I651:I678" si="162">K651+L651</f>
        <v>122856.73</v>
      </c>
      <c r="J651" s="756">
        <f t="shared" ref="J651:J679" si="163">I651/H651</f>
        <v>1</v>
      </c>
      <c r="K651" s="282">
        <v>122856.73</v>
      </c>
      <c r="L651" s="269">
        <v>0</v>
      </c>
      <c r="M651" s="282">
        <v>122856.73</v>
      </c>
      <c r="N651" s="269">
        <v>0</v>
      </c>
      <c r="O651" s="271">
        <f t="shared" ref="O651:O678" si="164">N651-L651</f>
        <v>0</v>
      </c>
      <c r="P651" s="271">
        <f t="shared" ref="P651:P678" si="165">M651-K651</f>
        <v>0</v>
      </c>
      <c r="Q651" s="271">
        <f t="shared" ref="Q651:Q678" si="166">R651-I651</f>
        <v>0</v>
      </c>
      <c r="R651" s="101">
        <f t="shared" ref="R651:R678" si="167">(H651-T651)</f>
        <v>122856.73</v>
      </c>
      <c r="S651" s="261">
        <f t="shared" ref="S651:S679" si="168">+R651/H651</f>
        <v>1</v>
      </c>
      <c r="T651" s="700">
        <f t="shared" ref="T651:T678" si="169">H651-M651-N651</f>
        <v>0</v>
      </c>
      <c r="U651" s="739" t="s">
        <v>340</v>
      </c>
      <c r="V651" s="593" t="s">
        <v>831</v>
      </c>
    </row>
    <row r="652" spans="1:22" s="296" customFormat="1" ht="12.75" hidden="1" customHeight="1">
      <c r="A652" s="358" t="s">
        <v>631</v>
      </c>
      <c r="B652" s="138" t="s">
        <v>1597</v>
      </c>
      <c r="C652" s="139">
        <v>2002</v>
      </c>
      <c r="D652" s="259" t="s">
        <v>909</v>
      </c>
      <c r="E652" s="152">
        <v>2323</v>
      </c>
      <c r="F652" s="480">
        <v>210239</v>
      </c>
      <c r="G652" s="460" t="s">
        <v>1399</v>
      </c>
      <c r="H652" s="260">
        <v>197563.97</v>
      </c>
      <c r="I652" s="99">
        <f t="shared" si="162"/>
        <v>197563.97</v>
      </c>
      <c r="J652" s="756">
        <f t="shared" si="163"/>
        <v>1</v>
      </c>
      <c r="K652" s="282">
        <v>197563.97</v>
      </c>
      <c r="L652" s="269">
        <v>0</v>
      </c>
      <c r="M652" s="282">
        <v>197563.97</v>
      </c>
      <c r="N652" s="269">
        <v>0</v>
      </c>
      <c r="O652" s="271">
        <f t="shared" si="164"/>
        <v>0</v>
      </c>
      <c r="P652" s="271">
        <f t="shared" si="165"/>
        <v>0</v>
      </c>
      <c r="Q652" s="271">
        <f t="shared" si="166"/>
        <v>0</v>
      </c>
      <c r="R652" s="101">
        <f t="shared" si="167"/>
        <v>197563.97</v>
      </c>
      <c r="S652" s="261">
        <f t="shared" si="168"/>
        <v>1</v>
      </c>
      <c r="T652" s="700">
        <f t="shared" si="169"/>
        <v>0</v>
      </c>
      <c r="U652" s="739" t="s">
        <v>340</v>
      </c>
      <c r="V652" s="593"/>
    </row>
    <row r="653" spans="1:22" s="296" customFormat="1" ht="12.75" hidden="1" customHeight="1">
      <c r="A653" s="358" t="s">
        <v>622</v>
      </c>
      <c r="B653" s="138" t="s">
        <v>144</v>
      </c>
      <c r="C653" s="139">
        <v>2002</v>
      </c>
      <c r="D653" s="259" t="s">
        <v>910</v>
      </c>
      <c r="E653" s="152">
        <v>2324</v>
      </c>
      <c r="F653" s="480">
        <v>992324</v>
      </c>
      <c r="G653" s="460" t="s">
        <v>1399</v>
      </c>
      <c r="H653" s="260">
        <v>500000</v>
      </c>
      <c r="I653" s="99">
        <f t="shared" si="162"/>
        <v>500000</v>
      </c>
      <c r="J653" s="756">
        <f t="shared" si="163"/>
        <v>1</v>
      </c>
      <c r="K653" s="282">
        <v>500000</v>
      </c>
      <c r="L653" s="269">
        <v>0</v>
      </c>
      <c r="M653" s="282">
        <v>500000</v>
      </c>
      <c r="N653" s="269">
        <v>0</v>
      </c>
      <c r="O653" s="271">
        <f t="shared" si="164"/>
        <v>0</v>
      </c>
      <c r="P653" s="271">
        <f t="shared" si="165"/>
        <v>0</v>
      </c>
      <c r="Q653" s="271">
        <f t="shared" si="166"/>
        <v>0</v>
      </c>
      <c r="R653" s="101">
        <f t="shared" si="167"/>
        <v>500000</v>
      </c>
      <c r="S653" s="261">
        <f t="shared" si="168"/>
        <v>1</v>
      </c>
      <c r="T653" s="700">
        <f t="shared" si="169"/>
        <v>0</v>
      </c>
      <c r="U653" s="645" t="s">
        <v>340</v>
      </c>
      <c r="V653" s="593"/>
    </row>
    <row r="654" spans="1:22" s="296" customFormat="1" ht="12.75" hidden="1" customHeight="1">
      <c r="A654" s="358" t="s">
        <v>510</v>
      </c>
      <c r="B654" s="138" t="s">
        <v>1560</v>
      </c>
      <c r="C654" s="139">
        <v>2002</v>
      </c>
      <c r="D654" s="259" t="s">
        <v>911</v>
      </c>
      <c r="E654" s="152">
        <v>2325</v>
      </c>
      <c r="F654" s="480">
        <v>198270</v>
      </c>
      <c r="G654" s="460" t="s">
        <v>1399</v>
      </c>
      <c r="H654" s="260">
        <v>7215</v>
      </c>
      <c r="I654" s="99">
        <f t="shared" si="162"/>
        <v>7215</v>
      </c>
      <c r="J654" s="756">
        <f t="shared" si="163"/>
        <v>1</v>
      </c>
      <c r="K654" s="282">
        <v>7215</v>
      </c>
      <c r="L654" s="269">
        <v>0</v>
      </c>
      <c r="M654" s="282">
        <v>7215</v>
      </c>
      <c r="N654" s="269">
        <v>0</v>
      </c>
      <c r="O654" s="271">
        <f t="shared" si="164"/>
        <v>0</v>
      </c>
      <c r="P654" s="271">
        <f t="shared" si="165"/>
        <v>0</v>
      </c>
      <c r="Q654" s="271">
        <f t="shared" si="166"/>
        <v>0</v>
      </c>
      <c r="R654" s="101">
        <f t="shared" si="167"/>
        <v>7215</v>
      </c>
      <c r="S654" s="261">
        <f t="shared" si="168"/>
        <v>1</v>
      </c>
      <c r="T654" s="700">
        <f t="shared" si="169"/>
        <v>0</v>
      </c>
      <c r="U654" s="645" t="s">
        <v>340</v>
      </c>
      <c r="V654" s="593"/>
    </row>
    <row r="655" spans="1:22" s="296" customFormat="1" ht="12.75" hidden="1" customHeight="1">
      <c r="A655" s="358" t="s">
        <v>1520</v>
      </c>
      <c r="B655" s="138" t="s">
        <v>1521</v>
      </c>
      <c r="C655" s="139">
        <v>2002</v>
      </c>
      <c r="D655" s="259" t="s">
        <v>912</v>
      </c>
      <c r="E655" s="152">
        <v>2326</v>
      </c>
      <c r="F655" s="480">
        <v>760019</v>
      </c>
      <c r="G655" s="460" t="s">
        <v>1399</v>
      </c>
      <c r="H655" s="260">
        <v>2270</v>
      </c>
      <c r="I655" s="99">
        <f t="shared" si="162"/>
        <v>2270</v>
      </c>
      <c r="J655" s="756">
        <f t="shared" si="163"/>
        <v>1</v>
      </c>
      <c r="K655" s="282">
        <v>2270</v>
      </c>
      <c r="L655" s="269">
        <v>0</v>
      </c>
      <c r="M655" s="282">
        <v>2270</v>
      </c>
      <c r="N655" s="269">
        <v>0</v>
      </c>
      <c r="O655" s="271">
        <f t="shared" si="164"/>
        <v>0</v>
      </c>
      <c r="P655" s="271">
        <f t="shared" si="165"/>
        <v>0</v>
      </c>
      <c r="Q655" s="271">
        <f t="shared" si="166"/>
        <v>0</v>
      </c>
      <c r="R655" s="101">
        <f t="shared" si="167"/>
        <v>2270</v>
      </c>
      <c r="S655" s="261">
        <f t="shared" si="168"/>
        <v>1</v>
      </c>
      <c r="T655" s="700">
        <f t="shared" si="169"/>
        <v>0</v>
      </c>
      <c r="U655" s="645" t="s">
        <v>340</v>
      </c>
      <c r="V655" s="593" t="s">
        <v>831</v>
      </c>
    </row>
    <row r="656" spans="1:22" s="296" customFormat="1" ht="12.75" hidden="1" customHeight="1">
      <c r="A656" s="358" t="s">
        <v>1520</v>
      </c>
      <c r="B656" s="138" t="s">
        <v>1521</v>
      </c>
      <c r="C656" s="139">
        <v>2002</v>
      </c>
      <c r="D656" s="259" t="s">
        <v>913</v>
      </c>
      <c r="E656" s="152">
        <v>2327</v>
      </c>
      <c r="F656" s="480">
        <v>760020</v>
      </c>
      <c r="G656" s="460" t="s">
        <v>1399</v>
      </c>
      <c r="H656" s="260">
        <v>75000</v>
      </c>
      <c r="I656" s="99">
        <f t="shared" si="162"/>
        <v>75000</v>
      </c>
      <c r="J656" s="756">
        <f t="shared" si="163"/>
        <v>1</v>
      </c>
      <c r="K656" s="282">
        <v>75000</v>
      </c>
      <c r="L656" s="269">
        <v>0</v>
      </c>
      <c r="M656" s="282">
        <v>75000</v>
      </c>
      <c r="N656" s="269">
        <v>0</v>
      </c>
      <c r="O656" s="271">
        <f t="shared" si="164"/>
        <v>0</v>
      </c>
      <c r="P656" s="271">
        <f t="shared" si="165"/>
        <v>0</v>
      </c>
      <c r="Q656" s="271">
        <f t="shared" si="166"/>
        <v>0</v>
      </c>
      <c r="R656" s="101">
        <f t="shared" si="167"/>
        <v>75000</v>
      </c>
      <c r="S656" s="261">
        <f t="shared" si="168"/>
        <v>1</v>
      </c>
      <c r="T656" s="700">
        <f t="shared" si="169"/>
        <v>0</v>
      </c>
      <c r="U656" s="645" t="s">
        <v>340</v>
      </c>
      <c r="V656" s="593" t="s">
        <v>831</v>
      </c>
    </row>
    <row r="657" spans="1:22" s="296" customFormat="1" ht="12.75" hidden="1" customHeight="1">
      <c r="A657" s="358" t="s">
        <v>622</v>
      </c>
      <c r="B657" s="138" t="s">
        <v>144</v>
      </c>
      <c r="C657" s="139">
        <v>2002</v>
      </c>
      <c r="D657" s="259" t="s">
        <v>914</v>
      </c>
      <c r="E657" s="152">
        <v>2328</v>
      </c>
      <c r="F657" s="480">
        <v>992328</v>
      </c>
      <c r="G657" s="460" t="s">
        <v>1399</v>
      </c>
      <c r="H657" s="260">
        <v>22417.57</v>
      </c>
      <c r="I657" s="99">
        <f t="shared" si="162"/>
        <v>22417.57</v>
      </c>
      <c r="J657" s="756">
        <f t="shared" si="163"/>
        <v>1</v>
      </c>
      <c r="K657" s="282">
        <v>22417.57</v>
      </c>
      <c r="L657" s="269">
        <v>0</v>
      </c>
      <c r="M657" s="282">
        <v>22417.57</v>
      </c>
      <c r="N657" s="269">
        <v>0</v>
      </c>
      <c r="O657" s="271">
        <f t="shared" si="164"/>
        <v>0</v>
      </c>
      <c r="P657" s="271">
        <f t="shared" si="165"/>
        <v>0</v>
      </c>
      <c r="Q657" s="271">
        <f t="shared" si="166"/>
        <v>0</v>
      </c>
      <c r="R657" s="101">
        <f t="shared" si="167"/>
        <v>22417.57</v>
      </c>
      <c r="S657" s="261">
        <f t="shared" si="168"/>
        <v>1</v>
      </c>
      <c r="T657" s="700">
        <f t="shared" si="169"/>
        <v>0</v>
      </c>
      <c r="U657" s="645" t="s">
        <v>340</v>
      </c>
      <c r="V657" s="593"/>
    </row>
    <row r="658" spans="1:22" s="296" customFormat="1" ht="12.75" hidden="1" customHeight="1">
      <c r="A658" s="358" t="s">
        <v>507</v>
      </c>
      <c r="B658" s="138" t="s">
        <v>1485</v>
      </c>
      <c r="C658" s="139">
        <v>2002</v>
      </c>
      <c r="D658" s="259" t="s">
        <v>915</v>
      </c>
      <c r="E658" s="152">
        <v>2329</v>
      </c>
      <c r="F658" s="480">
        <v>895061</v>
      </c>
      <c r="G658" s="460" t="s">
        <v>1399</v>
      </c>
      <c r="H658" s="260">
        <v>81000</v>
      </c>
      <c r="I658" s="99">
        <f t="shared" si="162"/>
        <v>81000</v>
      </c>
      <c r="J658" s="756">
        <f t="shared" si="163"/>
        <v>1</v>
      </c>
      <c r="K658" s="282">
        <v>81000</v>
      </c>
      <c r="L658" s="269">
        <v>0</v>
      </c>
      <c r="M658" s="282">
        <v>81000</v>
      </c>
      <c r="N658" s="269">
        <v>0</v>
      </c>
      <c r="O658" s="271">
        <f t="shared" si="164"/>
        <v>0</v>
      </c>
      <c r="P658" s="271">
        <f t="shared" si="165"/>
        <v>0</v>
      </c>
      <c r="Q658" s="271">
        <f t="shared" si="166"/>
        <v>0</v>
      </c>
      <c r="R658" s="101">
        <f t="shared" si="167"/>
        <v>81000</v>
      </c>
      <c r="S658" s="261">
        <f t="shared" si="168"/>
        <v>1</v>
      </c>
      <c r="T658" s="700">
        <f t="shared" si="169"/>
        <v>0</v>
      </c>
      <c r="U658" s="645" t="s">
        <v>340</v>
      </c>
      <c r="V658" s="593"/>
    </row>
    <row r="659" spans="1:22" s="296" customFormat="1" ht="12.75" hidden="1" customHeight="1">
      <c r="A659" s="358" t="s">
        <v>507</v>
      </c>
      <c r="B659" s="138" t="s">
        <v>1485</v>
      </c>
      <c r="C659" s="139">
        <v>2002</v>
      </c>
      <c r="D659" s="259" t="s">
        <v>916</v>
      </c>
      <c r="E659" s="152">
        <v>2330</v>
      </c>
      <c r="F659" s="480">
        <v>895062</v>
      </c>
      <c r="G659" s="460" t="s">
        <v>1399</v>
      </c>
      <c r="H659" s="260">
        <v>39750</v>
      </c>
      <c r="I659" s="99">
        <f t="shared" si="162"/>
        <v>39750</v>
      </c>
      <c r="J659" s="756">
        <f t="shared" si="163"/>
        <v>1</v>
      </c>
      <c r="K659" s="282">
        <v>39750</v>
      </c>
      <c r="L659" s="269">
        <v>0</v>
      </c>
      <c r="M659" s="282">
        <v>39750</v>
      </c>
      <c r="N659" s="269">
        <v>0</v>
      </c>
      <c r="O659" s="271">
        <f t="shared" si="164"/>
        <v>0</v>
      </c>
      <c r="P659" s="271">
        <f t="shared" si="165"/>
        <v>0</v>
      </c>
      <c r="Q659" s="271">
        <f t="shared" si="166"/>
        <v>0</v>
      </c>
      <c r="R659" s="101">
        <f t="shared" si="167"/>
        <v>39750</v>
      </c>
      <c r="S659" s="261">
        <f t="shared" si="168"/>
        <v>1</v>
      </c>
      <c r="T659" s="700">
        <f t="shared" si="169"/>
        <v>0</v>
      </c>
      <c r="U659" s="645" t="s">
        <v>340</v>
      </c>
      <c r="V659" s="593"/>
    </row>
    <row r="660" spans="1:22" s="296" customFormat="1" ht="12.75" hidden="1" customHeight="1">
      <c r="A660" s="358" t="s">
        <v>1409</v>
      </c>
      <c r="B660" s="138" t="s">
        <v>1410</v>
      </c>
      <c r="C660" s="139">
        <v>2002</v>
      </c>
      <c r="D660" s="259" t="s">
        <v>917</v>
      </c>
      <c r="E660" s="152">
        <v>2331</v>
      </c>
      <c r="F660" s="480">
        <v>871025</v>
      </c>
      <c r="G660" s="460" t="s">
        <v>1399</v>
      </c>
      <c r="H660" s="260">
        <v>46063.39</v>
      </c>
      <c r="I660" s="99">
        <f t="shared" si="162"/>
        <v>46063.39</v>
      </c>
      <c r="J660" s="756">
        <f t="shared" si="163"/>
        <v>1</v>
      </c>
      <c r="K660" s="282">
        <v>46063.39</v>
      </c>
      <c r="L660" s="269">
        <v>0</v>
      </c>
      <c r="M660" s="282">
        <v>46063.39</v>
      </c>
      <c r="N660" s="269">
        <v>0</v>
      </c>
      <c r="O660" s="271">
        <f t="shared" si="164"/>
        <v>0</v>
      </c>
      <c r="P660" s="271">
        <f t="shared" si="165"/>
        <v>0</v>
      </c>
      <c r="Q660" s="271">
        <f t="shared" si="166"/>
        <v>0</v>
      </c>
      <c r="R660" s="101">
        <f t="shared" si="167"/>
        <v>46063.39</v>
      </c>
      <c r="S660" s="261">
        <f t="shared" si="168"/>
        <v>1</v>
      </c>
      <c r="T660" s="700">
        <f t="shared" si="169"/>
        <v>0</v>
      </c>
      <c r="U660" s="739" t="s">
        <v>340</v>
      </c>
      <c r="V660" s="593"/>
    </row>
    <row r="661" spans="1:22" s="296" customFormat="1" ht="12.75" hidden="1" customHeight="1">
      <c r="A661" s="358" t="s">
        <v>1510</v>
      </c>
      <c r="B661" s="138" t="s">
        <v>1587</v>
      </c>
      <c r="C661" s="139">
        <v>2002</v>
      </c>
      <c r="D661" s="259" t="s">
        <v>918</v>
      </c>
      <c r="E661" s="152">
        <v>2332</v>
      </c>
      <c r="F661" s="480">
        <v>871220</v>
      </c>
      <c r="G661" s="460" t="s">
        <v>1399</v>
      </c>
      <c r="H661" s="260">
        <v>12810.02</v>
      </c>
      <c r="I661" s="99">
        <f t="shared" si="162"/>
        <v>12810.02</v>
      </c>
      <c r="J661" s="756">
        <f t="shared" si="163"/>
        <v>1</v>
      </c>
      <c r="K661" s="282">
        <v>12810.02</v>
      </c>
      <c r="L661" s="269">
        <v>0</v>
      </c>
      <c r="M661" s="282">
        <v>12810.02</v>
      </c>
      <c r="N661" s="269">
        <v>0</v>
      </c>
      <c r="O661" s="271">
        <f t="shared" si="164"/>
        <v>0</v>
      </c>
      <c r="P661" s="271">
        <f t="shared" si="165"/>
        <v>0</v>
      </c>
      <c r="Q661" s="271">
        <f t="shared" si="166"/>
        <v>0</v>
      </c>
      <c r="R661" s="101">
        <f t="shared" si="167"/>
        <v>12810.02</v>
      </c>
      <c r="S661" s="261">
        <f t="shared" si="168"/>
        <v>1</v>
      </c>
      <c r="T661" s="700">
        <f t="shared" si="169"/>
        <v>0</v>
      </c>
      <c r="U661" s="645" t="s">
        <v>340</v>
      </c>
      <c r="V661" s="593"/>
    </row>
    <row r="662" spans="1:22" s="296" customFormat="1" ht="12.75" hidden="1" customHeight="1">
      <c r="A662" s="358" t="s">
        <v>922</v>
      </c>
      <c r="B662" s="138" t="s">
        <v>760</v>
      </c>
      <c r="C662" s="577">
        <v>2002</v>
      </c>
      <c r="D662" s="259" t="s">
        <v>921</v>
      </c>
      <c r="E662" s="685">
        <v>2333</v>
      </c>
      <c r="F662" s="480">
        <v>100896</v>
      </c>
      <c r="G662" s="460" t="s">
        <v>1399</v>
      </c>
      <c r="H662" s="260">
        <v>7109.3</v>
      </c>
      <c r="I662" s="99">
        <f t="shared" si="162"/>
        <v>7109.3</v>
      </c>
      <c r="J662" s="756">
        <f t="shared" si="163"/>
        <v>1</v>
      </c>
      <c r="K662" s="282">
        <v>7109.3</v>
      </c>
      <c r="L662" s="269">
        <v>0</v>
      </c>
      <c r="M662" s="282">
        <v>7109.3</v>
      </c>
      <c r="N662" s="269">
        <v>0</v>
      </c>
      <c r="O662" s="271">
        <f t="shared" si="164"/>
        <v>0</v>
      </c>
      <c r="P662" s="271">
        <f t="shared" si="165"/>
        <v>0</v>
      </c>
      <c r="Q662" s="271">
        <f t="shared" si="166"/>
        <v>0</v>
      </c>
      <c r="R662" s="101">
        <f t="shared" si="167"/>
        <v>7109.3</v>
      </c>
      <c r="S662" s="261">
        <f t="shared" si="168"/>
        <v>1</v>
      </c>
      <c r="T662" s="700">
        <f t="shared" si="169"/>
        <v>0</v>
      </c>
      <c r="U662" s="739" t="s">
        <v>340</v>
      </c>
      <c r="V662" s="593"/>
    </row>
    <row r="663" spans="1:22" s="296" customFormat="1" ht="12.75" hidden="1" customHeight="1">
      <c r="A663" s="358" t="s">
        <v>839</v>
      </c>
      <c r="B663" s="138" t="s">
        <v>592</v>
      </c>
      <c r="C663" s="139">
        <v>2002</v>
      </c>
      <c r="D663" s="259" t="s">
        <v>923</v>
      </c>
      <c r="E663" s="152">
        <v>2334</v>
      </c>
      <c r="F663" s="480">
        <v>710016</v>
      </c>
      <c r="G663" s="460" t="s">
        <v>1399</v>
      </c>
      <c r="H663" s="260">
        <v>10801.38</v>
      </c>
      <c r="I663" s="99">
        <f t="shared" si="162"/>
        <v>10801.38</v>
      </c>
      <c r="J663" s="756">
        <f t="shared" si="163"/>
        <v>1</v>
      </c>
      <c r="K663" s="282">
        <v>10801.38</v>
      </c>
      <c r="L663" s="269">
        <v>0</v>
      </c>
      <c r="M663" s="282">
        <v>10801.38</v>
      </c>
      <c r="N663" s="269">
        <v>0</v>
      </c>
      <c r="O663" s="271">
        <f t="shared" si="164"/>
        <v>0</v>
      </c>
      <c r="P663" s="271">
        <f t="shared" si="165"/>
        <v>0</v>
      </c>
      <c r="Q663" s="271">
        <f t="shared" si="166"/>
        <v>0</v>
      </c>
      <c r="R663" s="101">
        <f t="shared" si="167"/>
        <v>10801.38</v>
      </c>
      <c r="S663" s="261">
        <f t="shared" si="168"/>
        <v>1</v>
      </c>
      <c r="T663" s="700">
        <f t="shared" si="169"/>
        <v>0</v>
      </c>
      <c r="U663" s="645" t="s">
        <v>340</v>
      </c>
      <c r="V663" s="593"/>
    </row>
    <row r="664" spans="1:22" s="296" customFormat="1" ht="12.75" hidden="1" customHeight="1">
      <c r="A664" s="358" t="s">
        <v>630</v>
      </c>
      <c r="B664" s="138" t="s">
        <v>1416</v>
      </c>
      <c r="C664" s="139">
        <v>2002</v>
      </c>
      <c r="D664" s="259" t="s">
        <v>924</v>
      </c>
      <c r="E664" s="152">
        <v>2335</v>
      </c>
      <c r="F664" s="480">
        <v>116210</v>
      </c>
      <c r="G664" s="460" t="s">
        <v>1399</v>
      </c>
      <c r="H664" s="260">
        <v>5500</v>
      </c>
      <c r="I664" s="99">
        <f t="shared" si="162"/>
        <v>5500</v>
      </c>
      <c r="J664" s="756">
        <f t="shared" si="163"/>
        <v>1</v>
      </c>
      <c r="K664" s="282">
        <v>5500</v>
      </c>
      <c r="L664" s="269">
        <v>0</v>
      </c>
      <c r="M664" s="282">
        <v>5500</v>
      </c>
      <c r="N664" s="269">
        <v>0</v>
      </c>
      <c r="O664" s="271">
        <f t="shared" si="164"/>
        <v>0</v>
      </c>
      <c r="P664" s="271">
        <f t="shared" si="165"/>
        <v>0</v>
      </c>
      <c r="Q664" s="271">
        <f t="shared" si="166"/>
        <v>0</v>
      </c>
      <c r="R664" s="101">
        <f t="shared" si="167"/>
        <v>5500</v>
      </c>
      <c r="S664" s="261">
        <f t="shared" si="168"/>
        <v>1</v>
      </c>
      <c r="T664" s="700">
        <f t="shared" si="169"/>
        <v>0</v>
      </c>
      <c r="U664" s="645" t="s">
        <v>340</v>
      </c>
      <c r="V664" s="593" t="s">
        <v>831</v>
      </c>
    </row>
    <row r="665" spans="1:22" s="296" customFormat="1" ht="12.75" hidden="1" customHeight="1">
      <c r="A665" s="358" t="s">
        <v>579</v>
      </c>
      <c r="B665" s="138" t="s">
        <v>759</v>
      </c>
      <c r="C665" s="139">
        <v>2002</v>
      </c>
      <c r="D665" s="259" t="s">
        <v>926</v>
      </c>
      <c r="E665" s="152">
        <v>2337</v>
      </c>
      <c r="F665" s="480">
        <v>992337</v>
      </c>
      <c r="G665" s="460" t="s">
        <v>1399</v>
      </c>
      <c r="H665" s="260">
        <v>7100</v>
      </c>
      <c r="I665" s="99">
        <f t="shared" si="162"/>
        <v>7100</v>
      </c>
      <c r="J665" s="756">
        <f t="shared" si="163"/>
        <v>1</v>
      </c>
      <c r="K665" s="282">
        <v>7100</v>
      </c>
      <c r="L665" s="269">
        <v>0</v>
      </c>
      <c r="M665" s="282">
        <v>7100</v>
      </c>
      <c r="N665" s="269">
        <v>0</v>
      </c>
      <c r="O665" s="271">
        <f t="shared" si="164"/>
        <v>0</v>
      </c>
      <c r="P665" s="271">
        <f t="shared" si="165"/>
        <v>0</v>
      </c>
      <c r="Q665" s="271">
        <f t="shared" si="166"/>
        <v>0</v>
      </c>
      <c r="R665" s="101">
        <f t="shared" si="167"/>
        <v>7100</v>
      </c>
      <c r="S665" s="261">
        <f t="shared" si="168"/>
        <v>1</v>
      </c>
      <c r="T665" s="700">
        <f t="shared" si="169"/>
        <v>0</v>
      </c>
      <c r="U665" s="645" t="s">
        <v>340</v>
      </c>
      <c r="V665" s="593"/>
    </row>
    <row r="666" spans="1:22" s="296" customFormat="1" ht="12.75" hidden="1" customHeight="1">
      <c r="A666" s="358" t="s">
        <v>1451</v>
      </c>
      <c r="B666" s="138" t="s">
        <v>1452</v>
      </c>
      <c r="C666" s="139">
        <v>2002</v>
      </c>
      <c r="D666" s="259" t="s">
        <v>928</v>
      </c>
      <c r="E666" s="152">
        <v>2338</v>
      </c>
      <c r="F666" s="480">
        <v>992338</v>
      </c>
      <c r="G666" s="460" t="s">
        <v>1399</v>
      </c>
      <c r="H666" s="260">
        <v>50000</v>
      </c>
      <c r="I666" s="99">
        <f t="shared" si="162"/>
        <v>50000</v>
      </c>
      <c r="J666" s="756">
        <f t="shared" si="163"/>
        <v>1</v>
      </c>
      <c r="K666" s="282">
        <v>50000</v>
      </c>
      <c r="L666" s="269">
        <v>0</v>
      </c>
      <c r="M666" s="282">
        <v>50000</v>
      </c>
      <c r="N666" s="269">
        <v>0</v>
      </c>
      <c r="O666" s="271">
        <f t="shared" si="164"/>
        <v>0</v>
      </c>
      <c r="P666" s="271">
        <f t="shared" si="165"/>
        <v>0</v>
      </c>
      <c r="Q666" s="271">
        <f t="shared" si="166"/>
        <v>0</v>
      </c>
      <c r="R666" s="101">
        <f t="shared" si="167"/>
        <v>50000</v>
      </c>
      <c r="S666" s="261">
        <f t="shared" si="168"/>
        <v>1</v>
      </c>
      <c r="T666" s="700">
        <f t="shared" si="169"/>
        <v>0</v>
      </c>
      <c r="U666" s="645" t="s">
        <v>340</v>
      </c>
      <c r="V666" s="593" t="s">
        <v>831</v>
      </c>
    </row>
    <row r="667" spans="1:22" s="296" customFormat="1" ht="12.75" hidden="1" customHeight="1">
      <c r="A667" s="358" t="s">
        <v>622</v>
      </c>
      <c r="B667" s="138" t="s">
        <v>144</v>
      </c>
      <c r="C667" s="139">
        <v>2002</v>
      </c>
      <c r="D667" s="259" t="s">
        <v>932</v>
      </c>
      <c r="E667" s="152">
        <v>2339</v>
      </c>
      <c r="F667" s="480">
        <v>992339</v>
      </c>
      <c r="G667" s="460" t="s">
        <v>1399</v>
      </c>
      <c r="H667" s="260">
        <v>110121.5</v>
      </c>
      <c r="I667" s="99">
        <f t="shared" si="162"/>
        <v>110121.5</v>
      </c>
      <c r="J667" s="756">
        <f t="shared" si="163"/>
        <v>1</v>
      </c>
      <c r="K667" s="282">
        <v>110121.5</v>
      </c>
      <c r="L667" s="269">
        <v>0</v>
      </c>
      <c r="M667" s="282">
        <v>110121.5</v>
      </c>
      <c r="N667" s="269">
        <v>0</v>
      </c>
      <c r="O667" s="271">
        <f t="shared" si="164"/>
        <v>0</v>
      </c>
      <c r="P667" s="271">
        <f t="shared" si="165"/>
        <v>0</v>
      </c>
      <c r="Q667" s="271">
        <f t="shared" si="166"/>
        <v>0</v>
      </c>
      <c r="R667" s="101">
        <f t="shared" si="167"/>
        <v>110121.5</v>
      </c>
      <c r="S667" s="261">
        <f t="shared" si="168"/>
        <v>1</v>
      </c>
      <c r="T667" s="700">
        <f t="shared" si="169"/>
        <v>0</v>
      </c>
      <c r="U667" s="645" t="s">
        <v>340</v>
      </c>
      <c r="V667" s="593"/>
    </row>
    <row r="668" spans="1:22" s="296" customFormat="1" ht="12.75" hidden="1" customHeight="1">
      <c r="A668" s="358" t="s">
        <v>1535</v>
      </c>
      <c r="B668" s="138" t="s">
        <v>1427</v>
      </c>
      <c r="C668" s="139">
        <v>2002</v>
      </c>
      <c r="D668" s="259" t="s">
        <v>933</v>
      </c>
      <c r="E668" s="152">
        <v>2340</v>
      </c>
      <c r="F668" s="480">
        <v>710620</v>
      </c>
      <c r="G668" s="460" t="s">
        <v>1399</v>
      </c>
      <c r="H668" s="260">
        <v>62653.5</v>
      </c>
      <c r="I668" s="99">
        <f t="shared" si="162"/>
        <v>62653.5</v>
      </c>
      <c r="J668" s="756">
        <f t="shared" si="163"/>
        <v>1</v>
      </c>
      <c r="K668" s="282">
        <v>62653.5</v>
      </c>
      <c r="L668" s="269">
        <v>0</v>
      </c>
      <c r="M668" s="282">
        <v>62653.5</v>
      </c>
      <c r="N668" s="269">
        <v>0</v>
      </c>
      <c r="O668" s="271">
        <f t="shared" si="164"/>
        <v>0</v>
      </c>
      <c r="P668" s="271">
        <f t="shared" si="165"/>
        <v>0</v>
      </c>
      <c r="Q668" s="271">
        <f t="shared" si="166"/>
        <v>0</v>
      </c>
      <c r="R668" s="101">
        <f t="shared" si="167"/>
        <v>62653.5</v>
      </c>
      <c r="S668" s="261">
        <f t="shared" si="168"/>
        <v>1</v>
      </c>
      <c r="T668" s="700">
        <f t="shared" si="169"/>
        <v>0</v>
      </c>
      <c r="U668" s="739" t="s">
        <v>340</v>
      </c>
      <c r="V668" s="593"/>
    </row>
    <row r="669" spans="1:22" s="296" customFormat="1" ht="12.75" hidden="1" customHeight="1">
      <c r="A669" s="358" t="s">
        <v>1535</v>
      </c>
      <c r="B669" s="138" t="s">
        <v>1427</v>
      </c>
      <c r="C669" s="577">
        <v>2002</v>
      </c>
      <c r="D669" s="259" t="s">
        <v>934</v>
      </c>
      <c r="E669" s="152">
        <v>2341</v>
      </c>
      <c r="F669" s="480">
        <v>710630</v>
      </c>
      <c r="G669" s="460" t="s">
        <v>1399</v>
      </c>
      <c r="H669" s="260">
        <v>80670.8</v>
      </c>
      <c r="I669" s="99">
        <f t="shared" si="162"/>
        <v>80670.8</v>
      </c>
      <c r="J669" s="756">
        <f t="shared" si="163"/>
        <v>1</v>
      </c>
      <c r="K669" s="282">
        <v>80670.8</v>
      </c>
      <c r="L669" s="269">
        <v>0</v>
      </c>
      <c r="M669" s="282">
        <v>80670.8</v>
      </c>
      <c r="N669" s="269">
        <v>0</v>
      </c>
      <c r="O669" s="271">
        <f t="shared" si="164"/>
        <v>0</v>
      </c>
      <c r="P669" s="271">
        <f t="shared" si="165"/>
        <v>0</v>
      </c>
      <c r="Q669" s="271">
        <f t="shared" si="166"/>
        <v>0</v>
      </c>
      <c r="R669" s="101">
        <f t="shared" si="167"/>
        <v>80670.8</v>
      </c>
      <c r="S669" s="261">
        <f t="shared" si="168"/>
        <v>1</v>
      </c>
      <c r="T669" s="700">
        <f t="shared" si="169"/>
        <v>0</v>
      </c>
      <c r="U669" s="739" t="s">
        <v>340</v>
      </c>
      <c r="V669" s="593"/>
    </row>
    <row r="670" spans="1:22" s="296" customFormat="1" ht="12.75" hidden="1" customHeight="1">
      <c r="A670" s="358" t="s">
        <v>1535</v>
      </c>
      <c r="B670" s="138" t="s">
        <v>1427</v>
      </c>
      <c r="C670" s="139">
        <v>2002</v>
      </c>
      <c r="D670" s="259" t="s">
        <v>935</v>
      </c>
      <c r="E670" s="152">
        <v>2342</v>
      </c>
      <c r="F670" s="480">
        <v>710640</v>
      </c>
      <c r="G670" s="460" t="s">
        <v>1399</v>
      </c>
      <c r="H670" s="260">
        <v>221926.75</v>
      </c>
      <c r="I670" s="99">
        <f t="shared" si="162"/>
        <v>221926.75</v>
      </c>
      <c r="J670" s="756">
        <f t="shared" si="163"/>
        <v>1</v>
      </c>
      <c r="K670" s="282">
        <v>221926.75</v>
      </c>
      <c r="L670" s="269">
        <v>0</v>
      </c>
      <c r="M670" s="282">
        <v>221926.75</v>
      </c>
      <c r="N670" s="269">
        <v>0</v>
      </c>
      <c r="O670" s="271">
        <f t="shared" si="164"/>
        <v>0</v>
      </c>
      <c r="P670" s="271">
        <f t="shared" si="165"/>
        <v>0</v>
      </c>
      <c r="Q670" s="271">
        <f t="shared" si="166"/>
        <v>0</v>
      </c>
      <c r="R670" s="101">
        <f t="shared" si="167"/>
        <v>221926.75</v>
      </c>
      <c r="S670" s="261">
        <f t="shared" si="168"/>
        <v>1</v>
      </c>
      <c r="T670" s="700">
        <f t="shared" si="169"/>
        <v>0</v>
      </c>
      <c r="U670" s="645" t="s">
        <v>340</v>
      </c>
      <c r="V670" s="593"/>
    </row>
    <row r="671" spans="1:22" s="296" customFormat="1" ht="12.75" hidden="1" customHeight="1">
      <c r="A671" s="358" t="s">
        <v>1535</v>
      </c>
      <c r="B671" s="138" t="s">
        <v>1427</v>
      </c>
      <c r="C671" s="139">
        <v>2002</v>
      </c>
      <c r="D671" s="259" t="s">
        <v>937</v>
      </c>
      <c r="E671" s="152">
        <v>2343</v>
      </c>
      <c r="F671" s="480">
        <v>710650</v>
      </c>
      <c r="G671" s="460" t="s">
        <v>1399</v>
      </c>
      <c r="H671" s="260">
        <v>23629</v>
      </c>
      <c r="I671" s="99">
        <f t="shared" si="162"/>
        <v>23629</v>
      </c>
      <c r="J671" s="756">
        <f t="shared" si="163"/>
        <v>1</v>
      </c>
      <c r="K671" s="282">
        <v>23629</v>
      </c>
      <c r="L671" s="269">
        <v>0</v>
      </c>
      <c r="M671" s="282">
        <v>23629</v>
      </c>
      <c r="N671" s="269">
        <v>0</v>
      </c>
      <c r="O671" s="271">
        <f t="shared" si="164"/>
        <v>0</v>
      </c>
      <c r="P671" s="271">
        <f t="shared" si="165"/>
        <v>0</v>
      </c>
      <c r="Q671" s="271">
        <f t="shared" si="166"/>
        <v>0</v>
      </c>
      <c r="R671" s="101">
        <f t="shared" si="167"/>
        <v>23629</v>
      </c>
      <c r="S671" s="261">
        <f t="shared" si="168"/>
        <v>1</v>
      </c>
      <c r="T671" s="700">
        <f t="shared" si="169"/>
        <v>0</v>
      </c>
      <c r="U671" s="645" t="s">
        <v>340</v>
      </c>
      <c r="V671" s="593"/>
    </row>
    <row r="672" spans="1:22" s="296" customFormat="1" ht="12.75" hidden="1" customHeight="1">
      <c r="A672" s="358" t="s">
        <v>1535</v>
      </c>
      <c r="B672" s="138" t="s">
        <v>1427</v>
      </c>
      <c r="C672" s="139">
        <v>2002</v>
      </c>
      <c r="D672" s="259" t="s">
        <v>938</v>
      </c>
      <c r="E672" s="152">
        <v>2344</v>
      </c>
      <c r="F672" s="480">
        <v>710660</v>
      </c>
      <c r="G672" s="460" t="s">
        <v>1399</v>
      </c>
      <c r="H672" s="260">
        <v>24044</v>
      </c>
      <c r="I672" s="99">
        <f t="shared" si="162"/>
        <v>24044</v>
      </c>
      <c r="J672" s="756">
        <f t="shared" si="163"/>
        <v>1</v>
      </c>
      <c r="K672" s="282">
        <v>24044</v>
      </c>
      <c r="L672" s="269">
        <v>0</v>
      </c>
      <c r="M672" s="282">
        <v>24044</v>
      </c>
      <c r="N672" s="269">
        <v>0</v>
      </c>
      <c r="O672" s="271">
        <f t="shared" si="164"/>
        <v>0</v>
      </c>
      <c r="P672" s="271">
        <f t="shared" si="165"/>
        <v>0</v>
      </c>
      <c r="Q672" s="271">
        <f t="shared" si="166"/>
        <v>0</v>
      </c>
      <c r="R672" s="101">
        <f t="shared" si="167"/>
        <v>24044</v>
      </c>
      <c r="S672" s="261">
        <f t="shared" si="168"/>
        <v>1</v>
      </c>
      <c r="T672" s="700">
        <f t="shared" si="169"/>
        <v>0</v>
      </c>
      <c r="U672" s="739" t="s">
        <v>340</v>
      </c>
      <c r="V672" s="593"/>
    </row>
    <row r="673" spans="1:22" s="296" customFormat="1" ht="12.75" hidden="1" customHeight="1">
      <c r="A673" s="358" t="s">
        <v>1535</v>
      </c>
      <c r="B673" s="138" t="s">
        <v>939</v>
      </c>
      <c r="C673" s="139">
        <v>2002</v>
      </c>
      <c r="D673" s="259" t="s">
        <v>940</v>
      </c>
      <c r="E673" s="152">
        <v>2345</v>
      </c>
      <c r="F673" s="480">
        <v>710670</v>
      </c>
      <c r="G673" s="460" t="s">
        <v>1399</v>
      </c>
      <c r="H673" s="260">
        <v>38552</v>
      </c>
      <c r="I673" s="99">
        <f t="shared" si="162"/>
        <v>38552</v>
      </c>
      <c r="J673" s="756">
        <f t="shared" si="163"/>
        <v>1</v>
      </c>
      <c r="K673" s="282">
        <v>38552</v>
      </c>
      <c r="L673" s="269">
        <v>0</v>
      </c>
      <c r="M673" s="282">
        <v>38552</v>
      </c>
      <c r="N673" s="269">
        <v>0</v>
      </c>
      <c r="O673" s="271">
        <f t="shared" si="164"/>
        <v>0</v>
      </c>
      <c r="P673" s="271">
        <f t="shared" si="165"/>
        <v>0</v>
      </c>
      <c r="Q673" s="271">
        <f t="shared" si="166"/>
        <v>0</v>
      </c>
      <c r="R673" s="101">
        <f t="shared" si="167"/>
        <v>38552</v>
      </c>
      <c r="S673" s="261">
        <f t="shared" si="168"/>
        <v>1</v>
      </c>
      <c r="T673" s="700">
        <f t="shared" si="169"/>
        <v>0</v>
      </c>
      <c r="U673" s="645" t="s">
        <v>340</v>
      </c>
      <c r="V673" s="593"/>
    </row>
    <row r="674" spans="1:22" s="296" customFormat="1" ht="12.75" hidden="1" customHeight="1">
      <c r="A674" s="358" t="s">
        <v>1501</v>
      </c>
      <c r="B674" s="138" t="s">
        <v>1427</v>
      </c>
      <c r="C674" s="139">
        <v>2002</v>
      </c>
      <c r="D674" s="259" t="s">
        <v>925</v>
      </c>
      <c r="E674" s="152">
        <v>2346</v>
      </c>
      <c r="F674" s="480">
        <v>994588</v>
      </c>
      <c r="G674" s="460" t="s">
        <v>1399</v>
      </c>
      <c r="H674" s="260">
        <v>158428.69</v>
      </c>
      <c r="I674" s="99">
        <f t="shared" si="162"/>
        <v>158428.69</v>
      </c>
      <c r="J674" s="756">
        <f t="shared" si="163"/>
        <v>1</v>
      </c>
      <c r="K674" s="282">
        <v>158428.69</v>
      </c>
      <c r="L674" s="269">
        <v>0</v>
      </c>
      <c r="M674" s="282">
        <v>158428.69</v>
      </c>
      <c r="N674" s="269">
        <v>0</v>
      </c>
      <c r="O674" s="271">
        <f t="shared" si="164"/>
        <v>0</v>
      </c>
      <c r="P674" s="271">
        <f t="shared" si="165"/>
        <v>0</v>
      </c>
      <c r="Q674" s="271">
        <f t="shared" si="166"/>
        <v>0</v>
      </c>
      <c r="R674" s="101">
        <f t="shared" si="167"/>
        <v>158428.69</v>
      </c>
      <c r="S674" s="261">
        <f t="shared" si="168"/>
        <v>1</v>
      </c>
      <c r="T674" s="700">
        <f t="shared" si="169"/>
        <v>0</v>
      </c>
      <c r="U674" s="645" t="s">
        <v>340</v>
      </c>
      <c r="V674" s="593" t="s">
        <v>831</v>
      </c>
    </row>
    <row r="675" spans="1:22" s="296" customFormat="1" ht="12.75" hidden="1" customHeight="1">
      <c r="A675" s="358" t="s">
        <v>1510</v>
      </c>
      <c r="B675" s="138" t="s">
        <v>1587</v>
      </c>
      <c r="C675" s="139">
        <v>2002</v>
      </c>
      <c r="D675" s="259" t="s">
        <v>941</v>
      </c>
      <c r="E675" s="152">
        <v>2347</v>
      </c>
      <c r="F675" s="480">
        <v>871221</v>
      </c>
      <c r="G675" s="460" t="s">
        <v>1399</v>
      </c>
      <c r="H675" s="260">
        <v>15000</v>
      </c>
      <c r="I675" s="99">
        <f t="shared" si="162"/>
        <v>15000</v>
      </c>
      <c r="J675" s="756">
        <f t="shared" si="163"/>
        <v>1</v>
      </c>
      <c r="K675" s="282">
        <v>15000</v>
      </c>
      <c r="L675" s="269">
        <v>0</v>
      </c>
      <c r="M675" s="282">
        <v>15000</v>
      </c>
      <c r="N675" s="269">
        <v>0</v>
      </c>
      <c r="O675" s="271">
        <f t="shared" si="164"/>
        <v>0</v>
      </c>
      <c r="P675" s="271">
        <f t="shared" si="165"/>
        <v>0</v>
      </c>
      <c r="Q675" s="271">
        <f t="shared" si="166"/>
        <v>0</v>
      </c>
      <c r="R675" s="101">
        <f t="shared" si="167"/>
        <v>15000</v>
      </c>
      <c r="S675" s="261">
        <f t="shared" si="168"/>
        <v>1</v>
      </c>
      <c r="T675" s="700">
        <f t="shared" si="169"/>
        <v>0</v>
      </c>
      <c r="U675" s="739" t="s">
        <v>340</v>
      </c>
      <c r="V675" s="593" t="s">
        <v>831</v>
      </c>
    </row>
    <row r="676" spans="1:22" s="296" customFormat="1" ht="12.75" hidden="1" customHeight="1">
      <c r="A676" s="358" t="s">
        <v>507</v>
      </c>
      <c r="B676" s="138" t="s">
        <v>1485</v>
      </c>
      <c r="C676" s="139">
        <v>2002</v>
      </c>
      <c r="D676" s="259" t="s">
        <v>951</v>
      </c>
      <c r="E676" s="152">
        <v>2348</v>
      </c>
      <c r="F676" s="480">
        <v>895063</v>
      </c>
      <c r="G676" s="460" t="s">
        <v>1399</v>
      </c>
      <c r="H676" s="260">
        <v>84667.12</v>
      </c>
      <c r="I676" s="99">
        <f>K676+L676</f>
        <v>84667.12</v>
      </c>
      <c r="J676" s="756">
        <f>I676/H676</f>
        <v>1</v>
      </c>
      <c r="K676" s="282">
        <v>84667.12</v>
      </c>
      <c r="L676" s="269">
        <v>0</v>
      </c>
      <c r="M676" s="282">
        <v>84667.12</v>
      </c>
      <c r="N676" s="269">
        <v>0</v>
      </c>
      <c r="O676" s="271">
        <f>N676-L676</f>
        <v>0</v>
      </c>
      <c r="P676" s="271">
        <f>M676-K676</f>
        <v>0</v>
      </c>
      <c r="Q676" s="271">
        <f>R676-I676</f>
        <v>0</v>
      </c>
      <c r="R676" s="101">
        <f>(H676-T676)</f>
        <v>84667.12</v>
      </c>
      <c r="S676" s="261">
        <f>+R676/H676</f>
        <v>1</v>
      </c>
      <c r="T676" s="700">
        <f>H676-M676-N676</f>
        <v>0</v>
      </c>
      <c r="U676" s="739" t="s">
        <v>340</v>
      </c>
      <c r="V676" s="593" t="s">
        <v>831</v>
      </c>
    </row>
    <row r="677" spans="1:22" s="296" customFormat="1" ht="12" hidden="1" customHeight="1">
      <c r="A677" s="358" t="s">
        <v>1478</v>
      </c>
      <c r="B677" s="138" t="s">
        <v>1479</v>
      </c>
      <c r="C677" s="139">
        <v>2002</v>
      </c>
      <c r="D677" s="259" t="s">
        <v>1329</v>
      </c>
      <c r="E677" s="152">
        <v>2349</v>
      </c>
      <c r="F677" s="480">
        <v>871868</v>
      </c>
      <c r="G677" s="460" t="s">
        <v>1399</v>
      </c>
      <c r="H677" s="260">
        <v>7820</v>
      </c>
      <c r="I677" s="99">
        <f>K677+L677</f>
        <v>7820</v>
      </c>
      <c r="J677" s="756">
        <f>I677/H677</f>
        <v>1</v>
      </c>
      <c r="K677" s="282">
        <v>7820</v>
      </c>
      <c r="L677" s="269">
        <v>0</v>
      </c>
      <c r="M677" s="282">
        <v>7820</v>
      </c>
      <c r="N677" s="269">
        <v>0</v>
      </c>
      <c r="O677" s="271">
        <f>N677-L677</f>
        <v>0</v>
      </c>
      <c r="P677" s="271">
        <f>M677-K677</f>
        <v>0</v>
      </c>
      <c r="Q677" s="271">
        <f>R677-I677</f>
        <v>0</v>
      </c>
      <c r="R677" s="101">
        <f>(H677-T677)</f>
        <v>7820</v>
      </c>
      <c r="S677" s="261">
        <f>+R677/H677</f>
        <v>1</v>
      </c>
      <c r="T677" s="700">
        <f>H677-M677-N677</f>
        <v>0</v>
      </c>
      <c r="U677" s="645" t="s">
        <v>340</v>
      </c>
      <c r="V677" s="593" t="s">
        <v>831</v>
      </c>
    </row>
    <row r="678" spans="1:22" s="296" customFormat="1" ht="12.75" customHeight="1" thickBot="1">
      <c r="A678" s="358" t="s">
        <v>1569</v>
      </c>
      <c r="B678" s="138"/>
      <c r="C678" s="139">
        <v>2002</v>
      </c>
      <c r="D678" s="259"/>
      <c r="E678" s="152"/>
      <c r="F678" s="480"/>
      <c r="G678" s="460"/>
      <c r="H678" s="260">
        <f>SUM(H556:H677)</f>
        <v>32739190.010000002</v>
      </c>
      <c r="I678" s="99">
        <f t="shared" si="162"/>
        <v>32739190.010000002</v>
      </c>
      <c r="J678" s="757">
        <f t="shared" si="163"/>
        <v>1</v>
      </c>
      <c r="K678" s="918">
        <f>SUM(K556:K677)</f>
        <v>32739190.010000002</v>
      </c>
      <c r="L678" s="924">
        <f>SUM(L556:L677)</f>
        <v>0</v>
      </c>
      <c r="M678" s="918">
        <f>SUM(M556:M677)</f>
        <v>32739190.010000002</v>
      </c>
      <c r="N678" s="269">
        <f>SUM(N556:N677)</f>
        <v>0</v>
      </c>
      <c r="O678" s="271">
        <f t="shared" si="164"/>
        <v>0</v>
      </c>
      <c r="P678" s="271">
        <f t="shared" si="165"/>
        <v>0</v>
      </c>
      <c r="Q678" s="271">
        <f t="shared" si="166"/>
        <v>0</v>
      </c>
      <c r="R678" s="101">
        <f t="shared" si="167"/>
        <v>32739190.010000002</v>
      </c>
      <c r="S678" s="261">
        <f t="shared" si="168"/>
        <v>1</v>
      </c>
      <c r="T678" s="700">
        <f t="shared" si="169"/>
        <v>0</v>
      </c>
      <c r="U678" s="645"/>
      <c r="V678" s="593"/>
    </row>
    <row r="679" spans="1:22" s="562" customFormat="1" ht="12" customHeight="1" thickTop="1" thickBot="1">
      <c r="A679" s="662"/>
      <c r="B679" s="468"/>
      <c r="C679" s="469"/>
      <c r="D679" s="474" t="s">
        <v>764</v>
      </c>
      <c r="E679" s="87"/>
      <c r="F679" s="492"/>
      <c r="G679" s="489"/>
      <c r="H679" s="115">
        <f>SUM(H556:H677)</f>
        <v>32739190.010000002</v>
      </c>
      <c r="I679" s="96">
        <f>SUM(I556:I677)</f>
        <v>32739190.010000002</v>
      </c>
      <c r="J679" s="106">
        <f t="shared" si="163"/>
        <v>1</v>
      </c>
      <c r="K679" s="97">
        <f t="shared" ref="K679:R679" si="170">SUM(K556:K677)</f>
        <v>32739190.010000002</v>
      </c>
      <c r="L679" s="98">
        <f t="shared" si="170"/>
        <v>0</v>
      </c>
      <c r="M679" s="97">
        <f t="shared" si="170"/>
        <v>32739190.010000002</v>
      </c>
      <c r="N679" s="98">
        <f t="shared" si="170"/>
        <v>0</v>
      </c>
      <c r="O679" s="473">
        <f t="shared" si="170"/>
        <v>0</v>
      </c>
      <c r="P679" s="471">
        <f t="shared" si="170"/>
        <v>0</v>
      </c>
      <c r="Q679" s="471">
        <f t="shared" si="170"/>
        <v>0</v>
      </c>
      <c r="R679" s="471">
        <f t="shared" si="170"/>
        <v>32739190.010000002</v>
      </c>
      <c r="S679" s="475">
        <f t="shared" si="168"/>
        <v>1</v>
      </c>
      <c r="T679" s="704">
        <f>SUM(T556:T677)</f>
        <v>0</v>
      </c>
      <c r="U679" s="650"/>
    </row>
    <row r="680" spans="1:22" s="296" customFormat="1" ht="12.75" customHeight="1" thickTop="1" thickBot="1">
      <c r="A680" s="647"/>
      <c r="B680" s="71"/>
      <c r="C680" s="72"/>
      <c r="D680" s="71"/>
      <c r="E680" s="72"/>
      <c r="F680" s="443"/>
      <c r="G680" s="443"/>
      <c r="H680" s="73"/>
      <c r="I680" s="73"/>
      <c r="J680" s="67"/>
      <c r="K680" s="140"/>
      <c r="L680" s="140"/>
      <c r="M680" s="140"/>
      <c r="N680" s="140"/>
      <c r="O680" s="68"/>
      <c r="P680" s="68"/>
      <c r="Q680" s="68"/>
      <c r="R680" s="73"/>
      <c r="S680" s="67"/>
      <c r="T680" s="709"/>
      <c r="U680" s="645"/>
    </row>
    <row r="681" spans="1:22" s="563" customFormat="1" ht="13.5" customHeight="1" thickTop="1" thickBot="1">
      <c r="A681" s="725"/>
      <c r="B681" s="476"/>
      <c r="C681" s="477"/>
      <c r="D681" s="479" t="s">
        <v>765</v>
      </c>
      <c r="E681" s="478"/>
      <c r="F681" s="494"/>
      <c r="G681" s="495"/>
      <c r="H681" s="361">
        <f>SUM(H553+H679)</f>
        <v>59999253.859999999</v>
      </c>
      <c r="I681" s="309">
        <f>SUM(I679,I553)</f>
        <v>59999253.859999999</v>
      </c>
      <c r="J681" s="107">
        <f>I681/H681</f>
        <v>1</v>
      </c>
      <c r="K681" s="383">
        <f t="shared" ref="K681:R681" si="171">SUM(K679,K553)</f>
        <v>59999253.859999999</v>
      </c>
      <c r="L681" s="384">
        <f t="shared" si="171"/>
        <v>0</v>
      </c>
      <c r="M681" s="383">
        <f t="shared" si="171"/>
        <v>59999253.859999999</v>
      </c>
      <c r="N681" s="384">
        <f t="shared" si="171"/>
        <v>0</v>
      </c>
      <c r="O681" s="384">
        <f t="shared" si="171"/>
        <v>0</v>
      </c>
      <c r="P681" s="309">
        <f t="shared" si="171"/>
        <v>0</v>
      </c>
      <c r="Q681" s="309">
        <f t="shared" si="171"/>
        <v>0</v>
      </c>
      <c r="R681" s="309">
        <f t="shared" si="171"/>
        <v>59999253.859999999</v>
      </c>
      <c r="S681" s="95">
        <f>+R681/H681</f>
        <v>1</v>
      </c>
      <c r="T681" s="706">
        <f>SUM(T553+T679)</f>
        <v>0</v>
      </c>
      <c r="U681" s="651"/>
    </row>
    <row r="682" spans="1:22" s="563" customFormat="1" ht="13.5" customHeight="1" thickTop="1">
      <c r="A682" s="725"/>
      <c r="B682" s="476"/>
      <c r="C682" s="812"/>
      <c r="D682" s="813"/>
      <c r="E682" s="812"/>
      <c r="F682" s="814"/>
      <c r="G682" s="814"/>
      <c r="H682" s="299"/>
      <c r="I682" s="299"/>
      <c r="J682" s="301"/>
      <c r="K682" s="300"/>
      <c r="L682" s="300"/>
      <c r="M682" s="300"/>
      <c r="N682" s="300"/>
      <c r="O682" s="300"/>
      <c r="P682" s="299"/>
      <c r="Q682" s="299"/>
      <c r="R682" s="299"/>
      <c r="S682" s="301"/>
      <c r="T682" s="815"/>
      <c r="U682" s="651"/>
    </row>
    <row r="683" spans="1:22" s="296" customFormat="1" ht="12.75" customHeight="1">
      <c r="A683" s="655" t="s">
        <v>63</v>
      </c>
      <c r="B683" s="71"/>
      <c r="C683" s="72"/>
      <c r="D683" s="71"/>
      <c r="E683" s="72"/>
      <c r="F683" s="497"/>
      <c r="G683" s="497"/>
      <c r="H683" s="341"/>
      <c r="I683" s="73"/>
      <c r="J683" s="67"/>
      <c r="K683" s="140"/>
      <c r="L683" s="140"/>
      <c r="M683" s="140"/>
      <c r="N683" s="140"/>
      <c r="O683" s="68"/>
      <c r="P683" s="68"/>
      <c r="Q683" s="68"/>
      <c r="R683" s="73"/>
      <c r="S683" s="67"/>
      <c r="T683" s="709"/>
      <c r="U683" s="645"/>
    </row>
    <row r="684" spans="1:22" s="296" customFormat="1" ht="12.75" hidden="1" customHeight="1">
      <c r="A684" s="358" t="s">
        <v>510</v>
      </c>
      <c r="B684" s="138" t="s">
        <v>174</v>
      </c>
      <c r="C684" s="139">
        <v>2003</v>
      </c>
      <c r="D684" s="259" t="s">
        <v>66</v>
      </c>
      <c r="E684" s="152">
        <v>2390</v>
      </c>
      <c r="F684" s="480">
        <v>198356</v>
      </c>
      <c r="G684" s="460" t="s">
        <v>1399</v>
      </c>
      <c r="H684" s="260">
        <v>101000</v>
      </c>
      <c r="I684" s="99">
        <f>K684+L684</f>
        <v>101000</v>
      </c>
      <c r="J684" s="756">
        <f>I684/H684</f>
        <v>1</v>
      </c>
      <c r="K684" s="282">
        <v>101000</v>
      </c>
      <c r="L684" s="269">
        <v>0</v>
      </c>
      <c r="M684" s="282">
        <v>101000</v>
      </c>
      <c r="N684" s="269">
        <v>0</v>
      </c>
      <c r="O684" s="271">
        <f>N684-L684</f>
        <v>0</v>
      </c>
      <c r="P684" s="271">
        <f>M684-K684</f>
        <v>0</v>
      </c>
      <c r="Q684" s="271">
        <f>R684-I684</f>
        <v>0</v>
      </c>
      <c r="R684" s="101">
        <f>(H684-T684)</f>
        <v>101000</v>
      </c>
      <c r="S684" s="261">
        <f>+R684/H684</f>
        <v>1</v>
      </c>
      <c r="T684" s="700">
        <f>H684-M684-N684</f>
        <v>0</v>
      </c>
      <c r="U684" s="645"/>
      <c r="V684" s="593" t="s">
        <v>831</v>
      </c>
    </row>
    <row r="685" spans="1:22" s="296" customFormat="1" ht="12.75" customHeight="1" thickBot="1">
      <c r="A685" s="358" t="s">
        <v>1569</v>
      </c>
      <c r="B685" s="138"/>
      <c r="C685" s="139">
        <v>2003</v>
      </c>
      <c r="D685" s="259"/>
      <c r="E685" s="152"/>
      <c r="F685" s="480"/>
      <c r="G685" s="460"/>
      <c r="H685" s="260">
        <f>H684</f>
        <v>101000</v>
      </c>
      <c r="I685" s="99">
        <f>K685+L685</f>
        <v>101000</v>
      </c>
      <c r="J685" s="757">
        <f>I685/H685</f>
        <v>1</v>
      </c>
      <c r="K685" s="918">
        <f>K684</f>
        <v>101000</v>
      </c>
      <c r="L685" s="924">
        <f>L684</f>
        <v>0</v>
      </c>
      <c r="M685" s="918">
        <f>M684</f>
        <v>101000</v>
      </c>
      <c r="N685" s="269">
        <f>N684</f>
        <v>0</v>
      </c>
      <c r="O685" s="271">
        <f>N685-L685</f>
        <v>0</v>
      </c>
      <c r="P685" s="271">
        <f>M685-K685</f>
        <v>0</v>
      </c>
      <c r="Q685" s="271">
        <f>R685-I685</f>
        <v>0</v>
      </c>
      <c r="R685" s="101">
        <f>(H685-T685)</f>
        <v>101000</v>
      </c>
      <c r="S685" s="261">
        <f>+R685/H685</f>
        <v>1</v>
      </c>
      <c r="T685" s="700">
        <f>H685-M685-N685</f>
        <v>0</v>
      </c>
      <c r="U685" s="645"/>
      <c r="V685" s="593"/>
    </row>
    <row r="686" spans="1:22" s="562" customFormat="1" ht="12" customHeight="1" thickTop="1" thickBot="1">
      <c r="A686" s="663"/>
      <c r="B686" s="683"/>
      <c r="C686" s="469"/>
      <c r="D686" s="474" t="s">
        <v>64</v>
      </c>
      <c r="E686" s="87"/>
      <c r="F686" s="492"/>
      <c r="G686" s="489"/>
      <c r="H686" s="115">
        <f>SUM(H684)</f>
        <v>101000</v>
      </c>
      <c r="I686" s="96">
        <f>SUM(I684)</f>
        <v>101000</v>
      </c>
      <c r="J686" s="106">
        <f>I686/H686</f>
        <v>1</v>
      </c>
      <c r="K686" s="97">
        <f>SUM(K684)</f>
        <v>101000</v>
      </c>
      <c r="L686" s="98">
        <f>SUM(L684)</f>
        <v>0</v>
      </c>
      <c r="M686" s="97">
        <f t="shared" ref="M686:R686" si="172">SUM(M684)</f>
        <v>101000</v>
      </c>
      <c r="N686" s="98">
        <f t="shared" si="172"/>
        <v>0</v>
      </c>
      <c r="O686" s="473">
        <f t="shared" si="172"/>
        <v>0</v>
      </c>
      <c r="P686" s="471">
        <f t="shared" si="172"/>
        <v>0</v>
      </c>
      <c r="Q686" s="471">
        <f t="shared" si="172"/>
        <v>0</v>
      </c>
      <c r="R686" s="471">
        <f t="shared" si="172"/>
        <v>101000</v>
      </c>
      <c r="S686" s="475">
        <f>+R686/H686</f>
        <v>1</v>
      </c>
      <c r="T686" s="704">
        <f>SUM(T684)</f>
        <v>0</v>
      </c>
      <c r="U686" s="650"/>
    </row>
    <row r="687" spans="1:22" s="296" customFormat="1" ht="12.75" customHeight="1" thickTop="1" thickBot="1">
      <c r="A687" s="647"/>
      <c r="B687" s="71"/>
      <c r="C687" s="72"/>
      <c r="D687" s="71"/>
      <c r="E687" s="72"/>
      <c r="F687" s="443"/>
      <c r="G687" s="443"/>
      <c r="H687" s="73"/>
      <c r="I687" s="73"/>
      <c r="J687" s="67"/>
      <c r="K687" s="140"/>
      <c r="L687" s="140"/>
      <c r="M687" s="140"/>
      <c r="N687" s="140"/>
      <c r="O687" s="68"/>
      <c r="P687" s="68"/>
      <c r="Q687" s="68"/>
      <c r="R687" s="73"/>
      <c r="S687" s="67"/>
      <c r="T687" s="709"/>
      <c r="U687" s="645"/>
    </row>
    <row r="688" spans="1:22" s="563" customFormat="1" ht="13.5" customHeight="1" thickTop="1" thickBot="1">
      <c r="A688" s="725"/>
      <c r="B688" s="476"/>
      <c r="C688" s="477"/>
      <c r="D688" s="479" t="s">
        <v>65</v>
      </c>
      <c r="E688" s="478"/>
      <c r="F688" s="494"/>
      <c r="G688" s="495"/>
      <c r="H688" s="361">
        <f>SUM(H686)</f>
        <v>101000</v>
      </c>
      <c r="I688" s="309">
        <f>SUM(I686)</f>
        <v>101000</v>
      </c>
      <c r="J688" s="107">
        <f>I688/H688</f>
        <v>1</v>
      </c>
      <c r="K688" s="383">
        <f>SUM(K686)</f>
        <v>101000</v>
      </c>
      <c r="L688" s="384">
        <f>SUM(L686)</f>
        <v>0</v>
      </c>
      <c r="M688" s="383">
        <f t="shared" ref="M688:R688" si="173">SUM(M686)</f>
        <v>101000</v>
      </c>
      <c r="N688" s="384">
        <f t="shared" si="173"/>
        <v>0</v>
      </c>
      <c r="O688" s="384">
        <f t="shared" si="173"/>
        <v>0</v>
      </c>
      <c r="P688" s="309">
        <f t="shared" si="173"/>
        <v>0</v>
      </c>
      <c r="Q688" s="309">
        <f t="shared" si="173"/>
        <v>0</v>
      </c>
      <c r="R688" s="309">
        <f t="shared" si="173"/>
        <v>101000</v>
      </c>
      <c r="S688" s="95">
        <f>+R688/H688</f>
        <v>1</v>
      </c>
      <c r="T688" s="706">
        <f>SUM(T686)</f>
        <v>0</v>
      </c>
      <c r="U688" s="651"/>
    </row>
    <row r="689" spans="1:22" s="71" customFormat="1" ht="12.75" customHeight="1" thickTop="1">
      <c r="A689" s="647"/>
      <c r="C689" s="72"/>
      <c r="E689" s="72"/>
      <c r="F689" s="77"/>
      <c r="G689" s="816"/>
      <c r="H689" s="73"/>
      <c r="I689" s="73"/>
      <c r="J689" s="67"/>
      <c r="K689" s="148"/>
      <c r="L689" s="148"/>
      <c r="M689" s="148"/>
      <c r="N689" s="148"/>
      <c r="O689" s="73"/>
      <c r="P689" s="73"/>
      <c r="Q689" s="73"/>
      <c r="R689" s="73"/>
      <c r="S689" s="67"/>
      <c r="T689" s="867"/>
      <c r="U689" s="647"/>
      <c r="V689" s="817"/>
    </row>
    <row r="690" spans="1:22" s="296" customFormat="1" ht="12.75" customHeight="1">
      <c r="A690" s="1110" t="s">
        <v>1279</v>
      </c>
      <c r="B690" s="1109"/>
      <c r="C690" s="668"/>
      <c r="D690" s="860"/>
      <c r="E690" s="668"/>
      <c r="F690" s="497"/>
      <c r="G690" s="497"/>
      <c r="H690" s="341"/>
      <c r="I690" s="341"/>
      <c r="J690" s="342"/>
      <c r="K690" s="399"/>
      <c r="L690" s="399"/>
      <c r="M690" s="399"/>
      <c r="N690" s="399"/>
      <c r="O690" s="718"/>
      <c r="P690" s="718"/>
      <c r="Q690" s="718"/>
      <c r="R690" s="341"/>
      <c r="S690" s="342"/>
      <c r="T690" s="707"/>
      <c r="U690" s="645"/>
      <c r="V690" s="672"/>
    </row>
    <row r="691" spans="1:22" s="296" customFormat="1" ht="12.75" hidden="1" customHeight="1">
      <c r="A691" s="358" t="s">
        <v>1280</v>
      </c>
      <c r="B691" s="61"/>
      <c r="C691" s="139">
        <v>2005</v>
      </c>
      <c r="D691" s="259" t="s">
        <v>1281</v>
      </c>
      <c r="E691" s="152">
        <v>2531</v>
      </c>
      <c r="F691" s="480">
        <v>992531</v>
      </c>
      <c r="G691" s="499"/>
      <c r="H691" s="260">
        <v>1063805.06</v>
      </c>
      <c r="I691" s="99">
        <f>K691+L691</f>
        <v>1063805.06</v>
      </c>
      <c r="J691" s="756">
        <f>I691/H691</f>
        <v>1</v>
      </c>
      <c r="K691" s="919">
        <v>1063805.06</v>
      </c>
      <c r="L691" s="269">
        <v>0</v>
      </c>
      <c r="M691" s="919">
        <v>1063805.06</v>
      </c>
      <c r="N691" s="269">
        <v>0</v>
      </c>
      <c r="O691" s="271">
        <f>N691-L691</f>
        <v>0</v>
      </c>
      <c r="P691" s="271">
        <f>M691-K691</f>
        <v>0</v>
      </c>
      <c r="Q691" s="271">
        <f>R691-I691</f>
        <v>0</v>
      </c>
      <c r="R691" s="101">
        <f>(H691-T691)</f>
        <v>1063805.06</v>
      </c>
      <c r="S691" s="261">
        <f>+R691/H691</f>
        <v>1</v>
      </c>
      <c r="T691" s="700">
        <f>H691-M691-N691</f>
        <v>0</v>
      </c>
      <c r="U691" s="645" t="s">
        <v>340</v>
      </c>
    </row>
    <row r="692" spans="1:22" s="296" customFormat="1" ht="12.75" hidden="1" customHeight="1">
      <c r="A692" s="358" t="s">
        <v>1545</v>
      </c>
      <c r="B692" s="61" t="s">
        <v>1546</v>
      </c>
      <c r="C692" s="139">
        <v>2005</v>
      </c>
      <c r="D692" s="259" t="s">
        <v>1282</v>
      </c>
      <c r="E692" s="152">
        <v>2531</v>
      </c>
      <c r="F692" s="480">
        <v>992532</v>
      </c>
      <c r="G692" s="499"/>
      <c r="H692" s="260">
        <v>1204563.67</v>
      </c>
      <c r="I692" s="99">
        <f>K692+L692</f>
        <v>1204563.67</v>
      </c>
      <c r="J692" s="756">
        <f>I692/H692</f>
        <v>1</v>
      </c>
      <c r="K692" s="919">
        <v>1204563.67</v>
      </c>
      <c r="L692" s="269">
        <v>0</v>
      </c>
      <c r="M692" s="919">
        <v>1204563.67</v>
      </c>
      <c r="N692" s="269">
        <v>0</v>
      </c>
      <c r="O692" s="271">
        <f>N692-L692</f>
        <v>0</v>
      </c>
      <c r="P692" s="271">
        <f>M692-K692</f>
        <v>0</v>
      </c>
      <c r="Q692" s="271">
        <v>7</v>
      </c>
      <c r="R692" s="101">
        <f>(H692-T692)</f>
        <v>1204563.67</v>
      </c>
      <c r="S692" s="261">
        <f>+R692/H692</f>
        <v>1</v>
      </c>
      <c r="T692" s="700">
        <f>H692-M692-N692</f>
        <v>0</v>
      </c>
      <c r="U692" s="645" t="s">
        <v>340</v>
      </c>
    </row>
    <row r="693" spans="1:22" s="296" customFormat="1" ht="12.75" hidden="1" customHeight="1">
      <c r="A693" s="358" t="s">
        <v>1545</v>
      </c>
      <c r="B693" s="61" t="s">
        <v>1546</v>
      </c>
      <c r="C693" s="139">
        <v>2005</v>
      </c>
      <c r="D693" s="259" t="s">
        <v>1283</v>
      </c>
      <c r="E693" s="152">
        <v>2531</v>
      </c>
      <c r="F693" s="480">
        <v>992533</v>
      </c>
      <c r="G693" s="499"/>
      <c r="H693" s="260">
        <v>69246.44</v>
      </c>
      <c r="I693" s="99">
        <f t="shared" ref="I693:I716" si="174">K693+L693</f>
        <v>69246.44</v>
      </c>
      <c r="J693" s="756">
        <f t="shared" ref="J693:J720" si="175">I693/H693</f>
        <v>1</v>
      </c>
      <c r="K693" s="919">
        <v>69246.44</v>
      </c>
      <c r="L693" s="922">
        <v>0</v>
      </c>
      <c r="M693" s="919">
        <v>69246.44</v>
      </c>
      <c r="N693" s="269">
        <v>0</v>
      </c>
      <c r="O693" s="271">
        <f t="shared" ref="O693:O719" si="176">N693-L693</f>
        <v>0</v>
      </c>
      <c r="P693" s="271">
        <f t="shared" ref="P693:P719" si="177">M693-K693</f>
        <v>0</v>
      </c>
      <c r="Q693" s="271">
        <f t="shared" ref="Q693:Q719" si="178">R693-I693</f>
        <v>0</v>
      </c>
      <c r="R693" s="101">
        <f t="shared" ref="R693:R719" si="179">(H693-T693)</f>
        <v>69246.44</v>
      </c>
      <c r="S693" s="261">
        <f t="shared" ref="S693:S719" si="180">+R693/H693</f>
        <v>1</v>
      </c>
      <c r="T693" s="700">
        <f t="shared" ref="T693:T719" si="181">H693-M693-N693</f>
        <v>0</v>
      </c>
      <c r="U693" s="645" t="s">
        <v>340</v>
      </c>
    </row>
    <row r="694" spans="1:22" s="296" customFormat="1" ht="12.75" hidden="1" customHeight="1">
      <c r="A694" s="358" t="s">
        <v>1401</v>
      </c>
      <c r="B694" s="61" t="s">
        <v>1402</v>
      </c>
      <c r="C694" s="139">
        <v>2005</v>
      </c>
      <c r="D694" s="259" t="s">
        <v>1284</v>
      </c>
      <c r="E694" s="152">
        <v>2531</v>
      </c>
      <c r="F694" s="480">
        <v>992534</v>
      </c>
      <c r="G694" s="499"/>
      <c r="H694" s="260">
        <v>396605.88</v>
      </c>
      <c r="I694" s="99">
        <f t="shared" si="174"/>
        <v>396605.88</v>
      </c>
      <c r="J694" s="756">
        <f t="shared" si="175"/>
        <v>1</v>
      </c>
      <c r="K694" s="919">
        <v>396605.88</v>
      </c>
      <c r="L694" s="922">
        <v>0</v>
      </c>
      <c r="M694" s="919">
        <v>396605.88</v>
      </c>
      <c r="N694" s="269">
        <v>0</v>
      </c>
      <c r="O694" s="271">
        <f t="shared" si="176"/>
        <v>0</v>
      </c>
      <c r="P694" s="271">
        <f t="shared" si="177"/>
        <v>0</v>
      </c>
      <c r="Q694" s="271">
        <f t="shared" si="178"/>
        <v>0</v>
      </c>
      <c r="R694" s="101">
        <f t="shared" si="179"/>
        <v>396605.88</v>
      </c>
      <c r="S694" s="261">
        <f t="shared" si="180"/>
        <v>1</v>
      </c>
      <c r="T694" s="700">
        <f t="shared" si="181"/>
        <v>0</v>
      </c>
      <c r="U694" s="645" t="s">
        <v>340</v>
      </c>
    </row>
    <row r="695" spans="1:22" s="296" customFormat="1" ht="12.75" hidden="1" customHeight="1">
      <c r="A695" s="358" t="s">
        <v>1401</v>
      </c>
      <c r="B695" s="61" t="s">
        <v>1402</v>
      </c>
      <c r="C695" s="139">
        <v>2005</v>
      </c>
      <c r="D695" s="259" t="s">
        <v>1285</v>
      </c>
      <c r="E695" s="152">
        <v>2531</v>
      </c>
      <c r="F695" s="480">
        <v>992535</v>
      </c>
      <c r="G695" s="499"/>
      <c r="H695" s="260">
        <v>34100</v>
      </c>
      <c r="I695" s="99">
        <f t="shared" si="174"/>
        <v>34100</v>
      </c>
      <c r="J695" s="756">
        <f t="shared" si="175"/>
        <v>1</v>
      </c>
      <c r="K695" s="919">
        <v>34100</v>
      </c>
      <c r="L695" s="922">
        <v>0</v>
      </c>
      <c r="M695" s="919">
        <v>34100</v>
      </c>
      <c r="N695" s="269">
        <v>0</v>
      </c>
      <c r="O695" s="271">
        <f t="shared" si="176"/>
        <v>0</v>
      </c>
      <c r="P695" s="271">
        <f t="shared" si="177"/>
        <v>0</v>
      </c>
      <c r="Q695" s="271">
        <f t="shared" si="178"/>
        <v>0</v>
      </c>
      <c r="R695" s="101">
        <f t="shared" si="179"/>
        <v>34100</v>
      </c>
      <c r="S695" s="261">
        <f t="shared" si="180"/>
        <v>1</v>
      </c>
      <c r="T695" s="700">
        <f t="shared" si="181"/>
        <v>0</v>
      </c>
      <c r="U695" s="645" t="s">
        <v>340</v>
      </c>
    </row>
    <row r="696" spans="1:22" s="296" customFormat="1" ht="12.75" hidden="1" customHeight="1">
      <c r="A696" s="358" t="s">
        <v>1437</v>
      </c>
      <c r="B696" s="61" t="s">
        <v>1402</v>
      </c>
      <c r="C696" s="139">
        <v>2005</v>
      </c>
      <c r="D696" s="259" t="s">
        <v>1286</v>
      </c>
      <c r="E696" s="152">
        <v>2531</v>
      </c>
      <c r="F696" s="480">
        <v>992536</v>
      </c>
      <c r="G696" s="499"/>
      <c r="H696" s="260">
        <v>2364471.8199999998</v>
      </c>
      <c r="I696" s="99">
        <f t="shared" si="174"/>
        <v>2364471.8199999998</v>
      </c>
      <c r="J696" s="756">
        <f t="shared" si="175"/>
        <v>1</v>
      </c>
      <c r="K696" s="919">
        <v>2364471.8199999998</v>
      </c>
      <c r="L696" s="922">
        <v>0</v>
      </c>
      <c r="M696" s="919">
        <v>2364471.8199999998</v>
      </c>
      <c r="N696" s="269">
        <v>0</v>
      </c>
      <c r="O696" s="271">
        <f t="shared" si="176"/>
        <v>0</v>
      </c>
      <c r="P696" s="271">
        <f t="shared" si="177"/>
        <v>0</v>
      </c>
      <c r="Q696" s="271">
        <f t="shared" si="178"/>
        <v>0</v>
      </c>
      <c r="R696" s="101">
        <f t="shared" si="179"/>
        <v>2364471.8199999998</v>
      </c>
      <c r="S696" s="261">
        <f t="shared" si="180"/>
        <v>1</v>
      </c>
      <c r="T696" s="700">
        <f t="shared" si="181"/>
        <v>0</v>
      </c>
      <c r="U696" s="645" t="s">
        <v>340</v>
      </c>
    </row>
    <row r="697" spans="1:22" s="296" customFormat="1" ht="12.75" hidden="1" customHeight="1">
      <c r="A697" s="358" t="s">
        <v>1599</v>
      </c>
      <c r="B697" s="61" t="s">
        <v>71</v>
      </c>
      <c r="C697" s="139">
        <v>2005</v>
      </c>
      <c r="D697" s="259" t="s">
        <v>1287</v>
      </c>
      <c r="E697" s="152">
        <v>2531</v>
      </c>
      <c r="F697" s="480">
        <v>992537</v>
      </c>
      <c r="G697" s="499"/>
      <c r="H697" s="260">
        <v>942917.07</v>
      </c>
      <c r="I697" s="99">
        <f>K697+L697</f>
        <v>942917.07</v>
      </c>
      <c r="J697" s="756">
        <f>I697/H697</f>
        <v>1</v>
      </c>
      <c r="K697" s="919">
        <v>942917.07</v>
      </c>
      <c r="L697" s="922">
        <v>0</v>
      </c>
      <c r="M697" s="919">
        <v>942917.07</v>
      </c>
      <c r="N697" s="269">
        <v>0</v>
      </c>
      <c r="O697" s="271">
        <f>N697-L697</f>
        <v>0</v>
      </c>
      <c r="P697" s="271">
        <f>M697-K697</f>
        <v>0</v>
      </c>
      <c r="Q697" s="271">
        <f>R697-I697</f>
        <v>0</v>
      </c>
      <c r="R697" s="101">
        <f>(H697-T697)</f>
        <v>942917.07</v>
      </c>
      <c r="S697" s="261">
        <f>+R697/H697</f>
        <v>1</v>
      </c>
      <c r="T697" s="700">
        <f>H697-M697-N697</f>
        <v>0</v>
      </c>
      <c r="U697" s="645" t="s">
        <v>340</v>
      </c>
    </row>
    <row r="698" spans="1:22" s="296" customFormat="1" ht="12.75" hidden="1" customHeight="1">
      <c r="A698" s="358" t="s">
        <v>1535</v>
      </c>
      <c r="B698" s="61" t="s">
        <v>1427</v>
      </c>
      <c r="C698" s="139">
        <v>2005</v>
      </c>
      <c r="D698" s="259" t="s">
        <v>1288</v>
      </c>
      <c r="E698" s="152">
        <v>2531</v>
      </c>
      <c r="F698" s="480">
        <v>992538</v>
      </c>
      <c r="G698" s="499"/>
      <c r="H698" s="260">
        <v>14400</v>
      </c>
      <c r="I698" s="99">
        <f t="shared" si="174"/>
        <v>14400</v>
      </c>
      <c r="J698" s="756">
        <f t="shared" si="175"/>
        <v>1</v>
      </c>
      <c r="K698" s="919">
        <v>14400</v>
      </c>
      <c r="L698" s="922">
        <v>0</v>
      </c>
      <c r="M698" s="919">
        <v>14400</v>
      </c>
      <c r="N698" s="269">
        <v>0</v>
      </c>
      <c r="O698" s="271">
        <f t="shared" si="176"/>
        <v>0</v>
      </c>
      <c r="P698" s="271">
        <f t="shared" si="177"/>
        <v>0</v>
      </c>
      <c r="Q698" s="271">
        <f t="shared" si="178"/>
        <v>0</v>
      </c>
      <c r="R698" s="101">
        <f t="shared" si="179"/>
        <v>14400</v>
      </c>
      <c r="S698" s="261">
        <f t="shared" si="180"/>
        <v>1</v>
      </c>
      <c r="T698" s="700">
        <f t="shared" si="181"/>
        <v>0</v>
      </c>
      <c r="U698" s="645" t="s">
        <v>340</v>
      </c>
    </row>
    <row r="699" spans="1:22" s="296" customFormat="1" ht="12.75" hidden="1" customHeight="1">
      <c r="A699" s="358" t="s">
        <v>1449</v>
      </c>
      <c r="B699" s="61" t="s">
        <v>575</v>
      </c>
      <c r="C699" s="139">
        <v>2005</v>
      </c>
      <c r="D699" s="259" t="s">
        <v>1289</v>
      </c>
      <c r="E699" s="152">
        <v>2531</v>
      </c>
      <c r="F699" s="480">
        <v>992539</v>
      </c>
      <c r="G699" s="499"/>
      <c r="H699" s="260">
        <v>457523.08</v>
      </c>
      <c r="I699" s="99">
        <f>K699+L699</f>
        <v>457523.08</v>
      </c>
      <c r="J699" s="756">
        <f>I699/H699</f>
        <v>1</v>
      </c>
      <c r="K699" s="919">
        <v>457523.08</v>
      </c>
      <c r="L699" s="922">
        <v>0</v>
      </c>
      <c r="M699" s="919">
        <v>457523.08</v>
      </c>
      <c r="N699" s="269">
        <v>0</v>
      </c>
      <c r="O699" s="271">
        <f>N699-L699</f>
        <v>0</v>
      </c>
      <c r="P699" s="271">
        <f>M699-K699</f>
        <v>0</v>
      </c>
      <c r="Q699" s="271">
        <f>R699-I699</f>
        <v>0</v>
      </c>
      <c r="R699" s="101">
        <f>(H699-T699)</f>
        <v>457523.08</v>
      </c>
      <c r="S699" s="261">
        <f>+R699/H699</f>
        <v>1</v>
      </c>
      <c r="T699" s="700">
        <f>H699-M699-N699</f>
        <v>0</v>
      </c>
      <c r="U699" s="645" t="s">
        <v>340</v>
      </c>
    </row>
    <row r="700" spans="1:22" s="296" customFormat="1" ht="12.75" hidden="1" customHeight="1">
      <c r="A700" s="358" t="s">
        <v>983</v>
      </c>
      <c r="B700" s="61" t="s">
        <v>1433</v>
      </c>
      <c r="C700" s="139">
        <v>2005</v>
      </c>
      <c r="D700" s="259" t="s">
        <v>1290</v>
      </c>
      <c r="E700" s="152">
        <v>2531</v>
      </c>
      <c r="F700" s="480">
        <v>992540</v>
      </c>
      <c r="G700" s="499"/>
      <c r="H700" s="865">
        <v>316056.08</v>
      </c>
      <c r="I700" s="99">
        <f>K700+L700</f>
        <v>316056.08</v>
      </c>
      <c r="J700" s="756">
        <f>I700/H700</f>
        <v>1</v>
      </c>
      <c r="K700" s="919">
        <v>316056.08</v>
      </c>
      <c r="L700" s="269">
        <v>0</v>
      </c>
      <c r="M700" s="919">
        <v>316056.08</v>
      </c>
      <c r="N700" s="269">
        <v>0</v>
      </c>
      <c r="O700" s="271">
        <f>N700-L700</f>
        <v>0</v>
      </c>
      <c r="P700" s="271">
        <f>M700-K700</f>
        <v>0</v>
      </c>
      <c r="Q700" s="271">
        <f>R700-I700</f>
        <v>0</v>
      </c>
      <c r="R700" s="101">
        <f>(H700-T700)</f>
        <v>316056.08</v>
      </c>
      <c r="S700" s="261">
        <f>+R700/H700</f>
        <v>1</v>
      </c>
      <c r="T700" s="700">
        <f>H700-M700-N700</f>
        <v>0</v>
      </c>
      <c r="U700" s="645" t="s">
        <v>340</v>
      </c>
    </row>
    <row r="701" spans="1:22" s="296" customFormat="1" ht="12.75" hidden="1" customHeight="1">
      <c r="A701" s="358" t="s">
        <v>742</v>
      </c>
      <c r="B701" s="61" t="s">
        <v>1592</v>
      </c>
      <c r="C701" s="139">
        <v>2005</v>
      </c>
      <c r="D701" s="259" t="s">
        <v>1293</v>
      </c>
      <c r="E701" s="152">
        <v>2531</v>
      </c>
      <c r="F701" s="480">
        <v>992541</v>
      </c>
      <c r="G701" s="499"/>
      <c r="H701" s="260">
        <v>2017122.37</v>
      </c>
      <c r="I701" s="99">
        <f>K701+L701</f>
        <v>2017122.37</v>
      </c>
      <c r="J701" s="756">
        <f>I701/H701</f>
        <v>1</v>
      </c>
      <c r="K701" s="919">
        <v>2017122.37</v>
      </c>
      <c r="L701" s="269">
        <v>0</v>
      </c>
      <c r="M701" s="919">
        <v>2017122.37</v>
      </c>
      <c r="N701" s="269">
        <v>0</v>
      </c>
      <c r="O701" s="271">
        <f>N701-L701</f>
        <v>0</v>
      </c>
      <c r="P701" s="271">
        <f>M701-K701</f>
        <v>0</v>
      </c>
      <c r="Q701" s="271">
        <f>R701-I701</f>
        <v>0</v>
      </c>
      <c r="R701" s="101">
        <f>(H701-T701)</f>
        <v>2017122.37</v>
      </c>
      <c r="S701" s="261">
        <f>+R701/H701</f>
        <v>1</v>
      </c>
      <c r="T701" s="700">
        <f>H701-M701-N701</f>
        <v>0</v>
      </c>
      <c r="U701" s="645" t="s">
        <v>340</v>
      </c>
    </row>
    <row r="702" spans="1:22" s="296" customFormat="1" ht="12.75" hidden="1" customHeight="1">
      <c r="A702" s="358" t="s">
        <v>742</v>
      </c>
      <c r="B702" s="61" t="s">
        <v>1592</v>
      </c>
      <c r="C702" s="139">
        <v>2005</v>
      </c>
      <c r="D702" s="259" t="s">
        <v>1294</v>
      </c>
      <c r="E702" s="152">
        <v>2531</v>
      </c>
      <c r="F702" s="480">
        <v>992542</v>
      </c>
      <c r="G702" s="499"/>
      <c r="H702" s="260">
        <v>375065.53</v>
      </c>
      <c r="I702" s="99">
        <f>K702+L702</f>
        <v>375065.53</v>
      </c>
      <c r="J702" s="756">
        <f>I702/H702</f>
        <v>1</v>
      </c>
      <c r="K702" s="919">
        <v>375065.53</v>
      </c>
      <c r="L702" s="922">
        <v>0</v>
      </c>
      <c r="M702" s="919">
        <v>375065.53</v>
      </c>
      <c r="N702" s="269">
        <v>0</v>
      </c>
      <c r="O702" s="271">
        <f>N702-L702</f>
        <v>0</v>
      </c>
      <c r="P702" s="271">
        <f>M702-K702</f>
        <v>0</v>
      </c>
      <c r="Q702" s="271">
        <f>R702-I702</f>
        <v>0</v>
      </c>
      <c r="R702" s="101">
        <f>(H702-T702)</f>
        <v>375065.53</v>
      </c>
      <c r="S702" s="261">
        <f>+R702/H702</f>
        <v>1</v>
      </c>
      <c r="T702" s="700">
        <f>H702-M702-N702</f>
        <v>0</v>
      </c>
      <c r="U702" s="645" t="s">
        <v>340</v>
      </c>
    </row>
    <row r="703" spans="1:22" s="296" customFormat="1" ht="12.75" hidden="1" customHeight="1">
      <c r="A703" s="358" t="s">
        <v>793</v>
      </c>
      <c r="B703" s="61" t="s">
        <v>1295</v>
      </c>
      <c r="C703" s="139">
        <v>2005</v>
      </c>
      <c r="D703" s="259" t="s">
        <v>1296</v>
      </c>
      <c r="E703" s="152">
        <v>2531</v>
      </c>
      <c r="F703" s="480">
        <v>992543</v>
      </c>
      <c r="G703" s="499"/>
      <c r="H703" s="260">
        <v>125242.4</v>
      </c>
      <c r="I703" s="99">
        <f t="shared" si="174"/>
        <v>125242.4</v>
      </c>
      <c r="J703" s="756">
        <f t="shared" si="175"/>
        <v>1</v>
      </c>
      <c r="K703" s="919">
        <v>125242.4</v>
      </c>
      <c r="L703" s="922">
        <v>0</v>
      </c>
      <c r="M703" s="919">
        <v>125242.4</v>
      </c>
      <c r="N703" s="269">
        <v>0</v>
      </c>
      <c r="O703" s="271">
        <f t="shared" si="176"/>
        <v>0</v>
      </c>
      <c r="P703" s="271">
        <f t="shared" si="177"/>
        <v>0</v>
      </c>
      <c r="Q703" s="271">
        <f t="shared" si="178"/>
        <v>0</v>
      </c>
      <c r="R703" s="101">
        <f t="shared" si="179"/>
        <v>125242.4</v>
      </c>
      <c r="S703" s="261">
        <f t="shared" si="180"/>
        <v>1</v>
      </c>
      <c r="T703" s="700">
        <f t="shared" si="181"/>
        <v>0</v>
      </c>
      <c r="U703" s="645" t="s">
        <v>340</v>
      </c>
    </row>
    <row r="704" spans="1:22" s="296" customFormat="1" ht="12.75" hidden="1" customHeight="1">
      <c r="A704" s="358" t="s">
        <v>553</v>
      </c>
      <c r="B704" s="61" t="s">
        <v>1433</v>
      </c>
      <c r="C704" s="139">
        <v>2005</v>
      </c>
      <c r="D704" s="259" t="s">
        <v>1298</v>
      </c>
      <c r="E704" s="152">
        <v>2531</v>
      </c>
      <c r="F704" s="480">
        <v>992544</v>
      </c>
      <c r="G704" s="499"/>
      <c r="H704" s="260">
        <v>146166.15</v>
      </c>
      <c r="I704" s="99">
        <f t="shared" si="174"/>
        <v>146166.15</v>
      </c>
      <c r="J704" s="756">
        <f t="shared" si="175"/>
        <v>1</v>
      </c>
      <c r="K704" s="919">
        <v>146166.15</v>
      </c>
      <c r="L704" s="922">
        <v>0</v>
      </c>
      <c r="M704" s="919">
        <v>146166.15</v>
      </c>
      <c r="N704" s="269">
        <v>0</v>
      </c>
      <c r="O704" s="271">
        <f t="shared" si="176"/>
        <v>0</v>
      </c>
      <c r="P704" s="271">
        <f t="shared" si="177"/>
        <v>0</v>
      </c>
      <c r="Q704" s="271">
        <f t="shared" si="178"/>
        <v>0</v>
      </c>
      <c r="R704" s="101">
        <f t="shared" si="179"/>
        <v>146166.15</v>
      </c>
      <c r="S704" s="261">
        <f t="shared" si="180"/>
        <v>1</v>
      </c>
      <c r="T704" s="700">
        <f t="shared" si="181"/>
        <v>0</v>
      </c>
      <c r="U704" s="645" t="s">
        <v>340</v>
      </c>
    </row>
    <row r="705" spans="1:21" s="296" customFormat="1" ht="12.75" hidden="1" customHeight="1">
      <c r="A705" s="358" t="s">
        <v>553</v>
      </c>
      <c r="B705" s="61" t="s">
        <v>1433</v>
      </c>
      <c r="C705" s="139">
        <v>2005</v>
      </c>
      <c r="D705" s="259" t="s">
        <v>1300</v>
      </c>
      <c r="E705" s="152">
        <v>2531</v>
      </c>
      <c r="F705" s="480">
        <v>992545</v>
      </c>
      <c r="G705" s="499"/>
      <c r="H705" s="260">
        <v>492510.34</v>
      </c>
      <c r="I705" s="99">
        <f t="shared" si="174"/>
        <v>492510.34</v>
      </c>
      <c r="J705" s="756">
        <f t="shared" si="175"/>
        <v>1</v>
      </c>
      <c r="K705" s="919">
        <v>492510.34</v>
      </c>
      <c r="L705" s="922">
        <v>0</v>
      </c>
      <c r="M705" s="919">
        <v>492510.34</v>
      </c>
      <c r="N705" s="269">
        <v>0</v>
      </c>
      <c r="O705" s="271">
        <f t="shared" si="176"/>
        <v>0</v>
      </c>
      <c r="P705" s="271">
        <f t="shared" si="177"/>
        <v>0</v>
      </c>
      <c r="Q705" s="271">
        <f t="shared" si="178"/>
        <v>0</v>
      </c>
      <c r="R705" s="101">
        <f t="shared" si="179"/>
        <v>492510.34</v>
      </c>
      <c r="S705" s="261">
        <f t="shared" si="180"/>
        <v>1</v>
      </c>
      <c r="T705" s="700">
        <f t="shared" si="181"/>
        <v>0</v>
      </c>
      <c r="U705" s="645" t="s">
        <v>340</v>
      </c>
    </row>
    <row r="706" spans="1:21" s="296" customFormat="1" ht="12.75" hidden="1" customHeight="1">
      <c r="A706" s="358" t="s">
        <v>553</v>
      </c>
      <c r="B706" s="61" t="s">
        <v>1433</v>
      </c>
      <c r="C706" s="139">
        <v>2005</v>
      </c>
      <c r="D706" s="259" t="s">
        <v>1299</v>
      </c>
      <c r="E706" s="152">
        <v>2531</v>
      </c>
      <c r="F706" s="480">
        <v>992546</v>
      </c>
      <c r="G706" s="499"/>
      <c r="H706" s="260">
        <v>1455000</v>
      </c>
      <c r="I706" s="99">
        <f>K706+L706</f>
        <v>1455000</v>
      </c>
      <c r="J706" s="756">
        <f>I706/H706</f>
        <v>1</v>
      </c>
      <c r="K706" s="919">
        <v>1455000</v>
      </c>
      <c r="L706" s="922">
        <v>0</v>
      </c>
      <c r="M706" s="919">
        <v>1455000</v>
      </c>
      <c r="N706" s="269">
        <v>0</v>
      </c>
      <c r="O706" s="271">
        <f>N706-L706</f>
        <v>0</v>
      </c>
      <c r="P706" s="271">
        <f>M706-K706</f>
        <v>0</v>
      </c>
      <c r="Q706" s="271">
        <f>R706-I706</f>
        <v>0</v>
      </c>
      <c r="R706" s="101">
        <f>(H706-T706)</f>
        <v>1455000</v>
      </c>
      <c r="S706" s="261">
        <f>+R706/H706</f>
        <v>1</v>
      </c>
      <c r="T706" s="700">
        <f>H706-M706-N706</f>
        <v>0</v>
      </c>
      <c r="U706" s="645" t="s">
        <v>340</v>
      </c>
    </row>
    <row r="707" spans="1:21" s="296" customFormat="1" ht="12.75" hidden="1" customHeight="1">
      <c r="A707" s="358" t="s">
        <v>553</v>
      </c>
      <c r="B707" s="61" t="s">
        <v>1433</v>
      </c>
      <c r="C707" s="139">
        <v>2005</v>
      </c>
      <c r="D707" s="259" t="s">
        <v>1301</v>
      </c>
      <c r="E707" s="152">
        <v>2531</v>
      </c>
      <c r="F707" s="480">
        <v>992547</v>
      </c>
      <c r="G707" s="499"/>
      <c r="H707" s="260">
        <v>697872.49</v>
      </c>
      <c r="I707" s="99">
        <f>K707+L707</f>
        <v>697872.49</v>
      </c>
      <c r="J707" s="756">
        <f>I707/H707</f>
        <v>1</v>
      </c>
      <c r="K707" s="919">
        <v>697872.49</v>
      </c>
      <c r="L707" s="922">
        <v>0</v>
      </c>
      <c r="M707" s="919">
        <v>697872.49</v>
      </c>
      <c r="N707" s="269">
        <v>0</v>
      </c>
      <c r="O707" s="271">
        <f>N707-L707</f>
        <v>0</v>
      </c>
      <c r="P707" s="271">
        <f>M707-K707</f>
        <v>0</v>
      </c>
      <c r="Q707" s="271">
        <f>R707-I707</f>
        <v>0</v>
      </c>
      <c r="R707" s="101">
        <f>(H707-T707)</f>
        <v>697872.49</v>
      </c>
      <c r="S707" s="261">
        <f>+R707/H707</f>
        <v>1</v>
      </c>
      <c r="T707" s="700">
        <f>H707-M707-N707</f>
        <v>0</v>
      </c>
      <c r="U707" s="645" t="s">
        <v>340</v>
      </c>
    </row>
    <row r="708" spans="1:21" s="296" customFormat="1" ht="12.75" hidden="1" customHeight="1">
      <c r="A708" s="358" t="s">
        <v>1302</v>
      </c>
      <c r="B708" s="61" t="s">
        <v>1303</v>
      </c>
      <c r="C708" s="139">
        <v>2005</v>
      </c>
      <c r="D708" s="259" t="s">
        <v>1304</v>
      </c>
      <c r="E708" s="152">
        <v>2531</v>
      </c>
      <c r="F708" s="480">
        <v>992548</v>
      </c>
      <c r="G708" s="499"/>
      <c r="H708" s="260">
        <v>995572.73</v>
      </c>
      <c r="I708" s="99">
        <f t="shared" si="174"/>
        <v>995572.73</v>
      </c>
      <c r="J708" s="756">
        <f t="shared" si="175"/>
        <v>1</v>
      </c>
      <c r="K708" s="919">
        <v>995572.73</v>
      </c>
      <c r="L708" s="922">
        <v>0</v>
      </c>
      <c r="M708" s="919">
        <v>995572.73</v>
      </c>
      <c r="N708" s="269">
        <v>0</v>
      </c>
      <c r="O708" s="271">
        <f t="shared" si="176"/>
        <v>0</v>
      </c>
      <c r="P708" s="271">
        <f t="shared" si="177"/>
        <v>0</v>
      </c>
      <c r="Q708" s="271">
        <f t="shared" si="178"/>
        <v>0</v>
      </c>
      <c r="R708" s="101">
        <f t="shared" si="179"/>
        <v>995572.73</v>
      </c>
      <c r="S708" s="261">
        <f t="shared" si="180"/>
        <v>1</v>
      </c>
      <c r="T708" s="700">
        <f t="shared" si="181"/>
        <v>0</v>
      </c>
      <c r="U708" s="645" t="s">
        <v>340</v>
      </c>
    </row>
    <row r="709" spans="1:21" s="296" customFormat="1" ht="12.75" hidden="1" customHeight="1">
      <c r="A709" s="358" t="s">
        <v>1302</v>
      </c>
      <c r="B709" s="61" t="s">
        <v>1447</v>
      </c>
      <c r="C709" s="139">
        <v>2005</v>
      </c>
      <c r="D709" s="259" t="s">
        <v>1305</v>
      </c>
      <c r="E709" s="152">
        <v>2531</v>
      </c>
      <c r="F709" s="480">
        <v>992549</v>
      </c>
      <c r="G709" s="499"/>
      <c r="H709" s="260">
        <v>580581.38</v>
      </c>
      <c r="I709" s="99">
        <f t="shared" si="174"/>
        <v>580581.38</v>
      </c>
      <c r="J709" s="756">
        <f t="shared" si="175"/>
        <v>1</v>
      </c>
      <c r="K709" s="919">
        <v>580581.38</v>
      </c>
      <c r="L709" s="922">
        <v>0</v>
      </c>
      <c r="M709" s="919">
        <v>580581.38</v>
      </c>
      <c r="N709" s="269">
        <v>0</v>
      </c>
      <c r="O709" s="271">
        <f t="shared" si="176"/>
        <v>0</v>
      </c>
      <c r="P709" s="271">
        <f t="shared" si="177"/>
        <v>0</v>
      </c>
      <c r="Q709" s="271">
        <f t="shared" si="178"/>
        <v>0</v>
      </c>
      <c r="R709" s="101">
        <f t="shared" si="179"/>
        <v>580581.38</v>
      </c>
      <c r="S709" s="261">
        <f t="shared" si="180"/>
        <v>1</v>
      </c>
      <c r="T709" s="700">
        <f t="shared" si="181"/>
        <v>0</v>
      </c>
      <c r="U709" s="645" t="s">
        <v>340</v>
      </c>
    </row>
    <row r="710" spans="1:21" s="296" customFormat="1" ht="12.75" hidden="1" customHeight="1">
      <c r="A710" s="358" t="s">
        <v>1421</v>
      </c>
      <c r="B710" s="61" t="s">
        <v>612</v>
      </c>
      <c r="C710" s="139">
        <v>2005</v>
      </c>
      <c r="D710" s="259" t="s">
        <v>1306</v>
      </c>
      <c r="E710" s="152">
        <v>2531</v>
      </c>
      <c r="F710" s="480">
        <v>992550</v>
      </c>
      <c r="G710" s="499"/>
      <c r="H710" s="260">
        <v>335213.05</v>
      </c>
      <c r="I710" s="99">
        <f>K710+L710</f>
        <v>335213.05</v>
      </c>
      <c r="J710" s="756">
        <f>I710/H710</f>
        <v>1</v>
      </c>
      <c r="K710" s="919">
        <v>335213.05</v>
      </c>
      <c r="L710" s="269">
        <v>0</v>
      </c>
      <c r="M710" s="919">
        <v>335213.05</v>
      </c>
      <c r="N710" s="269">
        <v>0</v>
      </c>
      <c r="O710" s="271">
        <f>N710-L710</f>
        <v>0</v>
      </c>
      <c r="P710" s="271">
        <f>M710-K710</f>
        <v>0</v>
      </c>
      <c r="Q710" s="271">
        <f>R710-I710</f>
        <v>0</v>
      </c>
      <c r="R710" s="101">
        <f>(H710-T710)</f>
        <v>335213.05</v>
      </c>
      <c r="S710" s="261">
        <f>+R710/H710</f>
        <v>1</v>
      </c>
      <c r="T710" s="700">
        <f>H710-M710-N710</f>
        <v>0</v>
      </c>
      <c r="U710" s="645" t="s">
        <v>340</v>
      </c>
    </row>
    <row r="711" spans="1:21" s="296" customFormat="1" ht="12.75" hidden="1" customHeight="1">
      <c r="A711" s="358" t="s">
        <v>988</v>
      </c>
      <c r="B711" s="61" t="s">
        <v>1307</v>
      </c>
      <c r="C711" s="139">
        <v>2005</v>
      </c>
      <c r="D711" s="259" t="s">
        <v>1348</v>
      </c>
      <c r="E711" s="152">
        <v>2531</v>
      </c>
      <c r="F711" s="480">
        <v>992551</v>
      </c>
      <c r="G711" s="499"/>
      <c r="H711" s="260">
        <v>183021</v>
      </c>
      <c r="I711" s="99">
        <f t="shared" si="174"/>
        <v>183021</v>
      </c>
      <c r="J711" s="756">
        <f t="shared" si="175"/>
        <v>1</v>
      </c>
      <c r="K711" s="919">
        <v>183021</v>
      </c>
      <c r="L711" s="922">
        <v>0</v>
      </c>
      <c r="M711" s="919">
        <v>183021</v>
      </c>
      <c r="N711" s="269">
        <v>0</v>
      </c>
      <c r="O711" s="271">
        <f t="shared" si="176"/>
        <v>0</v>
      </c>
      <c r="P711" s="271">
        <f t="shared" si="177"/>
        <v>0</v>
      </c>
      <c r="Q711" s="271">
        <f t="shared" si="178"/>
        <v>0</v>
      </c>
      <c r="R711" s="101">
        <f t="shared" si="179"/>
        <v>183021</v>
      </c>
      <c r="S711" s="261">
        <f t="shared" si="180"/>
        <v>1</v>
      </c>
      <c r="T711" s="700">
        <f t="shared" si="181"/>
        <v>0</v>
      </c>
      <c r="U711" s="645" t="s">
        <v>340</v>
      </c>
    </row>
    <row r="712" spans="1:21" s="296" customFormat="1" ht="12.75" hidden="1" customHeight="1">
      <c r="A712" s="358" t="s">
        <v>562</v>
      </c>
      <c r="B712" s="61" t="s">
        <v>1308</v>
      </c>
      <c r="C712" s="139">
        <v>2005</v>
      </c>
      <c r="D712" s="259" t="s">
        <v>1309</v>
      </c>
      <c r="E712" s="152">
        <v>2531</v>
      </c>
      <c r="F712" s="480">
        <v>992552</v>
      </c>
      <c r="G712" s="499"/>
      <c r="H712" s="260">
        <v>505431.64</v>
      </c>
      <c r="I712" s="99">
        <f t="shared" si="174"/>
        <v>505431.64</v>
      </c>
      <c r="J712" s="756">
        <f t="shared" si="175"/>
        <v>1</v>
      </c>
      <c r="K712" s="919">
        <v>505431.64</v>
      </c>
      <c r="L712" s="922">
        <v>0</v>
      </c>
      <c r="M712" s="919">
        <v>505431.64</v>
      </c>
      <c r="N712" s="269">
        <v>0</v>
      </c>
      <c r="O712" s="271">
        <f t="shared" si="176"/>
        <v>0</v>
      </c>
      <c r="P712" s="271">
        <f t="shared" si="177"/>
        <v>0</v>
      </c>
      <c r="Q712" s="271">
        <f t="shared" si="178"/>
        <v>0</v>
      </c>
      <c r="R712" s="101">
        <f t="shared" si="179"/>
        <v>505431.64</v>
      </c>
      <c r="S712" s="261">
        <f t="shared" si="180"/>
        <v>1</v>
      </c>
      <c r="T712" s="700">
        <f t="shared" si="181"/>
        <v>0</v>
      </c>
      <c r="U712" s="645" t="s">
        <v>340</v>
      </c>
    </row>
    <row r="713" spans="1:21" s="296" customFormat="1" ht="12.75" hidden="1" customHeight="1">
      <c r="A713" s="358" t="s">
        <v>1029</v>
      </c>
      <c r="B713" s="61" t="s">
        <v>1310</v>
      </c>
      <c r="C713" s="139">
        <v>2005</v>
      </c>
      <c r="D713" s="259" t="s">
        <v>1311</v>
      </c>
      <c r="E713" s="152">
        <v>2531</v>
      </c>
      <c r="F713" s="480">
        <v>992553</v>
      </c>
      <c r="G713" s="499"/>
      <c r="H713" s="260">
        <v>82484.72</v>
      </c>
      <c r="I713" s="99">
        <f>K713+L713</f>
        <v>82484.72</v>
      </c>
      <c r="J713" s="756">
        <f t="shared" si="175"/>
        <v>1</v>
      </c>
      <c r="K713" s="919">
        <v>82484.72</v>
      </c>
      <c r="L713" s="922">
        <v>0</v>
      </c>
      <c r="M713" s="919">
        <v>82484.72</v>
      </c>
      <c r="N713" s="269">
        <v>0</v>
      </c>
      <c r="O713" s="271">
        <f>N713-L713</f>
        <v>0</v>
      </c>
      <c r="P713" s="271">
        <f>M713-K713</f>
        <v>0</v>
      </c>
      <c r="Q713" s="271">
        <f>R713-I713</f>
        <v>0</v>
      </c>
      <c r="R713" s="101">
        <f>(H713-T713)</f>
        <v>82484.72</v>
      </c>
      <c r="S713" s="261">
        <f>+R713/H713</f>
        <v>1</v>
      </c>
      <c r="T713" s="700">
        <f>H713-M713-N713</f>
        <v>0</v>
      </c>
      <c r="U713" s="645" t="s">
        <v>340</v>
      </c>
    </row>
    <row r="714" spans="1:21" s="296" customFormat="1" ht="12.75" hidden="1" customHeight="1">
      <c r="A714" s="358" t="s">
        <v>585</v>
      </c>
      <c r="B714" s="61" t="s">
        <v>1419</v>
      </c>
      <c r="C714" s="139">
        <v>2005</v>
      </c>
      <c r="D714" s="259" t="s">
        <v>1326</v>
      </c>
      <c r="E714" s="152">
        <v>2531</v>
      </c>
      <c r="F714" s="480">
        <v>992554</v>
      </c>
      <c r="G714" s="499"/>
      <c r="H714" s="260">
        <v>135848</v>
      </c>
      <c r="I714" s="99">
        <f t="shared" si="174"/>
        <v>135848</v>
      </c>
      <c r="J714" s="756">
        <f t="shared" si="175"/>
        <v>1</v>
      </c>
      <c r="K714" s="919">
        <v>135848</v>
      </c>
      <c r="L714" s="922">
        <v>0</v>
      </c>
      <c r="M714" s="919">
        <v>135848</v>
      </c>
      <c r="N714" s="269">
        <v>0</v>
      </c>
      <c r="O714" s="271">
        <f t="shared" si="176"/>
        <v>0</v>
      </c>
      <c r="P714" s="271">
        <f t="shared" si="177"/>
        <v>0</v>
      </c>
      <c r="Q714" s="271">
        <f t="shared" si="178"/>
        <v>0</v>
      </c>
      <c r="R714" s="101">
        <f t="shared" si="179"/>
        <v>135848</v>
      </c>
      <c r="S714" s="261">
        <f t="shared" si="180"/>
        <v>1</v>
      </c>
      <c r="T714" s="700">
        <f t="shared" si="181"/>
        <v>0</v>
      </c>
      <c r="U714" s="645" t="s">
        <v>340</v>
      </c>
    </row>
    <row r="715" spans="1:21" s="296" customFormat="1" ht="12.75" hidden="1" customHeight="1">
      <c r="A715" s="358" t="s">
        <v>1404</v>
      </c>
      <c r="B715" s="61" t="s">
        <v>1405</v>
      </c>
      <c r="C715" s="139">
        <v>2005</v>
      </c>
      <c r="D715" s="259" t="s">
        <v>1328</v>
      </c>
      <c r="E715" s="152">
        <v>2531</v>
      </c>
      <c r="F715" s="480">
        <v>992555</v>
      </c>
      <c r="G715" s="499"/>
      <c r="H715" s="260">
        <v>802355.43</v>
      </c>
      <c r="I715" s="99">
        <f>K715+L715</f>
        <v>802355.43</v>
      </c>
      <c r="J715" s="756">
        <f>I715/H715</f>
        <v>1</v>
      </c>
      <c r="K715" s="919">
        <v>802355.43</v>
      </c>
      <c r="L715" s="269">
        <v>0</v>
      </c>
      <c r="M715" s="919">
        <v>802355.43</v>
      </c>
      <c r="N715" s="269">
        <v>0</v>
      </c>
      <c r="O715" s="271">
        <f>N715-L715</f>
        <v>0</v>
      </c>
      <c r="P715" s="271">
        <f>M715-K715</f>
        <v>0</v>
      </c>
      <c r="Q715" s="271">
        <f>R715-I715</f>
        <v>0</v>
      </c>
      <c r="R715" s="101">
        <f>(H715-T715)</f>
        <v>802355.43</v>
      </c>
      <c r="S715" s="261">
        <f>+R715/H715</f>
        <v>1</v>
      </c>
      <c r="T715" s="700">
        <f>H715-M715-N715</f>
        <v>0</v>
      </c>
      <c r="U715" s="645" t="s">
        <v>340</v>
      </c>
    </row>
    <row r="716" spans="1:21" s="296" customFormat="1" ht="12.75" hidden="1" customHeight="1">
      <c r="A716" s="358" t="s">
        <v>1440</v>
      </c>
      <c r="B716" s="61" t="s">
        <v>1405</v>
      </c>
      <c r="C716" s="139">
        <v>2005</v>
      </c>
      <c r="D716" s="259" t="s">
        <v>1330</v>
      </c>
      <c r="E716" s="152">
        <v>2531</v>
      </c>
      <c r="F716" s="480">
        <v>992556</v>
      </c>
      <c r="G716" s="499"/>
      <c r="H716" s="260">
        <v>45620</v>
      </c>
      <c r="I716" s="99">
        <f t="shared" si="174"/>
        <v>45620</v>
      </c>
      <c r="J716" s="756">
        <f t="shared" si="175"/>
        <v>1</v>
      </c>
      <c r="K716" s="919">
        <v>45620</v>
      </c>
      <c r="L716" s="922">
        <v>0</v>
      </c>
      <c r="M716" s="919">
        <v>45620</v>
      </c>
      <c r="N716" s="269">
        <v>0</v>
      </c>
      <c r="O716" s="271">
        <f t="shared" si="176"/>
        <v>0</v>
      </c>
      <c r="P716" s="271">
        <f t="shared" si="177"/>
        <v>0</v>
      </c>
      <c r="Q716" s="271">
        <f t="shared" si="178"/>
        <v>0</v>
      </c>
      <c r="R716" s="101">
        <f t="shared" si="179"/>
        <v>45620</v>
      </c>
      <c r="S716" s="261">
        <f t="shared" si="180"/>
        <v>1</v>
      </c>
      <c r="T716" s="700">
        <f t="shared" si="181"/>
        <v>0</v>
      </c>
      <c r="U716" s="645" t="s">
        <v>340</v>
      </c>
    </row>
    <row r="717" spans="1:21" s="296" customFormat="1" ht="12.75" hidden="1" customHeight="1">
      <c r="A717" s="358" t="s">
        <v>922</v>
      </c>
      <c r="B717" s="61" t="s">
        <v>1435</v>
      </c>
      <c r="C717" s="139">
        <v>2005</v>
      </c>
      <c r="D717" s="259" t="s">
        <v>1296</v>
      </c>
      <c r="E717" s="152">
        <v>2531</v>
      </c>
      <c r="F717" s="480">
        <v>992557</v>
      </c>
      <c r="G717" s="499"/>
      <c r="H717" s="260">
        <v>0</v>
      </c>
      <c r="I717" s="99">
        <f>K717+L717</f>
        <v>0</v>
      </c>
      <c r="J717" s="756" t="e">
        <f>I717/H717</f>
        <v>#DIV/0!</v>
      </c>
      <c r="K717" s="919">
        <v>0</v>
      </c>
      <c r="L717" s="922">
        <v>0</v>
      </c>
      <c r="M717" s="919">
        <v>0</v>
      </c>
      <c r="N717" s="269">
        <v>0</v>
      </c>
      <c r="O717" s="271">
        <f>N717-L717</f>
        <v>0</v>
      </c>
      <c r="P717" s="271">
        <f>M717-K717</f>
        <v>0</v>
      </c>
      <c r="Q717" s="271">
        <f>R717-I717</f>
        <v>0</v>
      </c>
      <c r="R717" s="101">
        <f>(H717-T717)</f>
        <v>0</v>
      </c>
      <c r="S717" s="261" t="e">
        <f>+R717/H717</f>
        <v>#DIV/0!</v>
      </c>
      <c r="T717" s="700">
        <f>H717-M717-N717</f>
        <v>0</v>
      </c>
      <c r="U717" s="645" t="s">
        <v>340</v>
      </c>
    </row>
    <row r="718" spans="1:21" s="296" customFormat="1" ht="12.75" hidden="1" customHeight="1">
      <c r="A718" s="358" t="s">
        <v>922</v>
      </c>
      <c r="B718" s="61" t="s">
        <v>1435</v>
      </c>
      <c r="C718" s="139">
        <v>2005</v>
      </c>
      <c r="D718" s="259" t="s">
        <v>1331</v>
      </c>
      <c r="E718" s="152">
        <v>2531</v>
      </c>
      <c r="F718" s="480">
        <v>992558</v>
      </c>
      <c r="G718" s="499"/>
      <c r="H718" s="260">
        <v>157627.29</v>
      </c>
      <c r="I718" s="99">
        <f>K718+L718</f>
        <v>157627.29</v>
      </c>
      <c r="J718" s="756">
        <f>I718/H718</f>
        <v>1</v>
      </c>
      <c r="K718" s="919">
        <v>157627.29</v>
      </c>
      <c r="L718" s="922">
        <v>0</v>
      </c>
      <c r="M718" s="919">
        <v>157627.29</v>
      </c>
      <c r="N718" s="269">
        <v>0</v>
      </c>
      <c r="O718" s="271">
        <f>N718-L718</f>
        <v>0</v>
      </c>
      <c r="P718" s="271">
        <f>M718-K718</f>
        <v>0</v>
      </c>
      <c r="Q718" s="271">
        <f>R718-I718</f>
        <v>0</v>
      </c>
      <c r="R718" s="101">
        <f>(H718-T718)</f>
        <v>157627.29</v>
      </c>
      <c r="S718" s="261">
        <f>+R718/H718</f>
        <v>1</v>
      </c>
      <c r="T718" s="700">
        <f>H718-M718-N718</f>
        <v>0</v>
      </c>
      <c r="U718" s="645" t="s">
        <v>340</v>
      </c>
    </row>
    <row r="719" spans="1:21" s="296" customFormat="1" ht="12.75" customHeight="1" thickBot="1">
      <c r="A719" s="660" t="s">
        <v>1569</v>
      </c>
      <c r="B719" s="159"/>
      <c r="C719" s="139">
        <v>2005</v>
      </c>
      <c r="E719" s="796"/>
      <c r="F719" s="487"/>
      <c r="G719" s="797"/>
      <c r="H719" s="798">
        <f>SUM(H691:H718)</f>
        <v>15996423.620000001</v>
      </c>
      <c r="I719" s="160">
        <f>SUM(I691:I718)</f>
        <v>15996423.620000001</v>
      </c>
      <c r="J719" s="757">
        <f t="shared" si="175"/>
        <v>1</v>
      </c>
      <c r="K719" s="920">
        <f>SUM(K691:K718)</f>
        <v>15996423.620000001</v>
      </c>
      <c r="L719" s="923">
        <f>SUM(L691:L718)</f>
        <v>0</v>
      </c>
      <c r="M719" s="920">
        <f>SUM(M691:M718)</f>
        <v>15996423.620000001</v>
      </c>
      <c r="N719" s="799">
        <f>SUM(N691:N718)</f>
        <v>0</v>
      </c>
      <c r="O719" s="271">
        <f t="shared" si="176"/>
        <v>0</v>
      </c>
      <c r="P719" s="271">
        <f t="shared" si="177"/>
        <v>0</v>
      </c>
      <c r="Q719" s="271">
        <f t="shared" si="178"/>
        <v>0</v>
      </c>
      <c r="R719" s="101">
        <f t="shared" si="179"/>
        <v>15996423.620000001</v>
      </c>
      <c r="S719" s="261">
        <f t="shared" si="180"/>
        <v>1</v>
      </c>
      <c r="T719" s="700">
        <f t="shared" si="181"/>
        <v>0</v>
      </c>
      <c r="U719" s="645"/>
    </row>
    <row r="720" spans="1:21" s="562" customFormat="1" ht="12.75" customHeight="1" thickTop="1" thickBot="1">
      <c r="A720" s="683"/>
      <c r="B720" s="469"/>
      <c r="C720" s="88"/>
      <c r="D720" s="86" t="s">
        <v>1332</v>
      </c>
      <c r="E720" s="87"/>
      <c r="F720" s="492"/>
      <c r="G720" s="472"/>
      <c r="H720" s="115">
        <f>SUM(H691:H718)</f>
        <v>15996423.620000001</v>
      </c>
      <c r="I720" s="96">
        <f>SUM(I691:I718)</f>
        <v>15996423.620000001</v>
      </c>
      <c r="J720" s="106">
        <f t="shared" si="175"/>
        <v>1</v>
      </c>
      <c r="K720" s="97">
        <f t="shared" ref="K720:R720" si="182">SUM(K691:K718)</f>
        <v>15996423.620000001</v>
      </c>
      <c r="L720" s="98">
        <f t="shared" si="182"/>
        <v>0</v>
      </c>
      <c r="M720" s="97">
        <f t="shared" si="182"/>
        <v>15996423.620000001</v>
      </c>
      <c r="N720" s="98">
        <f t="shared" si="182"/>
        <v>0</v>
      </c>
      <c r="O720" s="473">
        <f t="shared" si="182"/>
        <v>0</v>
      </c>
      <c r="P720" s="471">
        <f t="shared" si="182"/>
        <v>0</v>
      </c>
      <c r="Q720" s="471">
        <f t="shared" si="182"/>
        <v>7</v>
      </c>
      <c r="R720" s="471">
        <f t="shared" si="182"/>
        <v>15996423.620000001</v>
      </c>
      <c r="S720" s="467">
        <f>R720/H720</f>
        <v>1</v>
      </c>
      <c r="T720" s="704">
        <f>SUM(T691:T718)</f>
        <v>0</v>
      </c>
      <c r="U720" s="650"/>
    </row>
    <row r="721" spans="1:79" s="340" customFormat="1" ht="13.5" thickTop="1">
      <c r="A721" s="690"/>
      <c r="B721" s="782"/>
      <c r="C721" s="782"/>
      <c r="D721" s="782"/>
      <c r="E721" s="782"/>
      <c r="F721" s="789"/>
      <c r="G721" s="789"/>
      <c r="H721" s="790"/>
      <c r="I721" s="782"/>
      <c r="J721" s="782"/>
      <c r="K721" s="782"/>
      <c r="L721" s="782"/>
      <c r="M721" s="782"/>
      <c r="N721" s="782"/>
      <c r="O721" s="782"/>
      <c r="P721" s="782"/>
      <c r="Q721" s="782"/>
      <c r="R721" s="782"/>
      <c r="S721" s="782"/>
      <c r="T721" s="783"/>
      <c r="U721" s="784"/>
      <c r="V721" s="782"/>
      <c r="W721" s="782"/>
      <c r="X721" s="782"/>
      <c r="Y721" s="782"/>
      <c r="Z721" s="782"/>
      <c r="AA721" s="782"/>
      <c r="AB721" s="782"/>
      <c r="AC721" s="782"/>
      <c r="AD721" s="782"/>
      <c r="AE721" s="782"/>
      <c r="AF721" s="782"/>
      <c r="AG721" s="782"/>
      <c r="AH721" s="782"/>
      <c r="AI721" s="782"/>
      <c r="AJ721" s="782"/>
      <c r="AK721" s="782"/>
      <c r="AL721" s="782"/>
      <c r="AM721" s="782"/>
      <c r="AN721" s="782"/>
      <c r="AO721" s="782"/>
      <c r="AP721" s="782"/>
      <c r="AQ721" s="782"/>
      <c r="AR721" s="782"/>
      <c r="AS721" s="782"/>
      <c r="AT721" s="782"/>
      <c r="AU721" s="782"/>
      <c r="AV721" s="782"/>
      <c r="AW721" s="782"/>
      <c r="AX721" s="782"/>
      <c r="AY721" s="782"/>
      <c r="AZ721" s="782"/>
      <c r="BA721" s="782"/>
      <c r="BB721" s="782"/>
      <c r="BC721" s="782"/>
      <c r="BD721" s="782"/>
      <c r="BE721" s="782"/>
      <c r="BF721" s="782"/>
      <c r="BG721" s="782"/>
      <c r="BH721" s="782"/>
      <c r="BI721" s="782"/>
      <c r="BJ721" s="782"/>
      <c r="BK721" s="782"/>
      <c r="BL721" s="782"/>
      <c r="BM721" s="782"/>
      <c r="BN721" s="782"/>
      <c r="BO721" s="782"/>
      <c r="BP721" s="782"/>
      <c r="BQ721" s="782"/>
      <c r="BR721" s="782"/>
      <c r="BS721" s="782"/>
      <c r="BT721" s="782"/>
      <c r="BU721" s="782"/>
      <c r="BV721" s="782"/>
      <c r="BW721" s="782"/>
      <c r="BX721" s="782"/>
      <c r="BY721" s="782"/>
      <c r="BZ721" s="782"/>
      <c r="CA721" s="782"/>
    </row>
    <row r="722" spans="1:79" s="70" customFormat="1">
      <c r="A722" s="1110" t="s">
        <v>1333</v>
      </c>
      <c r="B722" s="1109"/>
      <c r="C722" s="835"/>
      <c r="D722" s="835"/>
      <c r="E722" s="835"/>
      <c r="F722" s="836"/>
      <c r="G722" s="836"/>
      <c r="H722" s="837"/>
      <c r="I722" s="835"/>
      <c r="J722" s="835"/>
      <c r="K722" s="835"/>
      <c r="L722" s="835"/>
      <c r="M722" s="835"/>
      <c r="N722" s="835"/>
      <c r="O722" s="835"/>
      <c r="P722" s="835"/>
      <c r="Q722" s="835"/>
      <c r="R722" s="835"/>
      <c r="S722" s="835"/>
      <c r="T722" s="838"/>
      <c r="U722" s="690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</row>
    <row r="723" spans="1:79" s="296" customFormat="1" ht="12.75" hidden="1" customHeight="1">
      <c r="A723" s="358" t="s">
        <v>1545</v>
      </c>
      <c r="B723" s="61" t="s">
        <v>1546</v>
      </c>
      <c r="C723" s="139">
        <v>2005</v>
      </c>
      <c r="D723" s="259" t="s">
        <v>1335</v>
      </c>
      <c r="E723" s="152">
        <v>2532</v>
      </c>
      <c r="F723" s="480">
        <v>171027</v>
      </c>
      <c r="G723" s="460" t="s">
        <v>1399</v>
      </c>
      <c r="H723" s="260">
        <v>90000</v>
      </c>
      <c r="I723" s="99">
        <f>K723+L723</f>
        <v>90000</v>
      </c>
      <c r="J723" s="756">
        <f>I723/H723</f>
        <v>1</v>
      </c>
      <c r="K723" s="919">
        <v>90000</v>
      </c>
      <c r="L723" s="922">
        <v>0</v>
      </c>
      <c r="M723" s="919">
        <v>90000</v>
      </c>
      <c r="N723" s="269">
        <v>0</v>
      </c>
      <c r="O723" s="271">
        <f t="shared" ref="O723:O751" si="183">N723-L723</f>
        <v>0</v>
      </c>
      <c r="P723" s="271">
        <f t="shared" ref="P723:P751" si="184">M723-K723</f>
        <v>0</v>
      </c>
      <c r="Q723" s="271">
        <f t="shared" ref="Q723:Q751" si="185">R723-I723</f>
        <v>0</v>
      </c>
      <c r="R723" s="101">
        <f t="shared" ref="R723:R751" si="186">(H723-T723)</f>
        <v>90000</v>
      </c>
      <c r="S723" s="261">
        <f t="shared" ref="S723:S751" si="187">+R723/H723</f>
        <v>1</v>
      </c>
      <c r="T723" s="700">
        <f t="shared" ref="T723:T751" si="188">H723-M723-N723</f>
        <v>0</v>
      </c>
      <c r="U723" s="645" t="s">
        <v>340</v>
      </c>
      <c r="V723" s="593" t="s">
        <v>831</v>
      </c>
    </row>
    <row r="724" spans="1:79" s="296" customFormat="1" ht="12.75" hidden="1" customHeight="1">
      <c r="A724" s="358" t="s">
        <v>839</v>
      </c>
      <c r="B724" s="61" t="s">
        <v>592</v>
      </c>
      <c r="C724" s="139">
        <v>2005</v>
      </c>
      <c r="D724" s="259" t="s">
        <v>1337</v>
      </c>
      <c r="E724" s="152">
        <v>2533</v>
      </c>
      <c r="F724" s="480">
        <v>710020</v>
      </c>
      <c r="G724" s="460" t="s">
        <v>1399</v>
      </c>
      <c r="H724" s="260">
        <v>130457.15</v>
      </c>
      <c r="I724" s="99">
        <f>K724+L724</f>
        <v>130457.15</v>
      </c>
      <c r="J724" s="756">
        <f>I724/H724</f>
        <v>1</v>
      </c>
      <c r="K724" s="919">
        <v>130457.15</v>
      </c>
      <c r="L724" s="269">
        <v>0</v>
      </c>
      <c r="M724" s="919">
        <v>130457.15</v>
      </c>
      <c r="N724" s="269">
        <v>0</v>
      </c>
      <c r="O724" s="271">
        <f t="shared" si="183"/>
        <v>0</v>
      </c>
      <c r="P724" s="271">
        <f t="shared" si="184"/>
        <v>0</v>
      </c>
      <c r="Q724" s="271">
        <f t="shared" si="185"/>
        <v>0</v>
      </c>
      <c r="R724" s="101">
        <f t="shared" si="186"/>
        <v>130457.15</v>
      </c>
      <c r="S724" s="261">
        <f t="shared" si="187"/>
        <v>1</v>
      </c>
      <c r="T724" s="866">
        <f t="shared" si="188"/>
        <v>0</v>
      </c>
      <c r="U724" s="645" t="s">
        <v>340</v>
      </c>
      <c r="V724" s="593" t="s">
        <v>831</v>
      </c>
    </row>
    <row r="725" spans="1:79" s="296" customFormat="1" ht="12.75" hidden="1" customHeight="1">
      <c r="A725" s="358" t="s">
        <v>1444</v>
      </c>
      <c r="B725" s="61" t="s">
        <v>482</v>
      </c>
      <c r="C725" s="139">
        <v>2005</v>
      </c>
      <c r="D725" s="259" t="s">
        <v>1338</v>
      </c>
      <c r="E725" s="152">
        <v>2534</v>
      </c>
      <c r="F725" s="480">
        <v>992534</v>
      </c>
      <c r="G725" s="460" t="s">
        <v>1399</v>
      </c>
      <c r="H725" s="260">
        <v>719856</v>
      </c>
      <c r="I725" s="99">
        <f>K725+L725</f>
        <v>719856</v>
      </c>
      <c r="J725" s="756">
        <f>I725/H725</f>
        <v>1</v>
      </c>
      <c r="K725" s="919">
        <v>719856</v>
      </c>
      <c r="L725" s="269">
        <v>0</v>
      </c>
      <c r="M725" s="919">
        <v>719856</v>
      </c>
      <c r="N725" s="269">
        <v>0</v>
      </c>
      <c r="O725" s="271">
        <f t="shared" si="183"/>
        <v>0</v>
      </c>
      <c r="P725" s="271">
        <f t="shared" si="184"/>
        <v>0</v>
      </c>
      <c r="Q725" s="271">
        <f t="shared" si="185"/>
        <v>0</v>
      </c>
      <c r="R725" s="101">
        <f t="shared" si="186"/>
        <v>719856</v>
      </c>
      <c r="S725" s="261">
        <f t="shared" si="187"/>
        <v>1</v>
      </c>
      <c r="T725" s="700">
        <f t="shared" si="188"/>
        <v>0</v>
      </c>
      <c r="U725" s="645" t="s">
        <v>340</v>
      </c>
      <c r="V725" s="593"/>
    </row>
    <row r="726" spans="1:79" s="296" customFormat="1" ht="12.75" hidden="1" customHeight="1">
      <c r="A726" s="358" t="s">
        <v>1451</v>
      </c>
      <c r="B726" s="61" t="s">
        <v>1452</v>
      </c>
      <c r="C726" s="139">
        <v>2005</v>
      </c>
      <c r="D726" s="259" t="s">
        <v>1339</v>
      </c>
      <c r="E726" s="152">
        <v>2535</v>
      </c>
      <c r="F726" s="480">
        <v>992535</v>
      </c>
      <c r="G726" s="460" t="s">
        <v>1399</v>
      </c>
      <c r="H726" s="260">
        <v>1100000</v>
      </c>
      <c r="I726" s="99">
        <f t="shared" ref="I726:I765" si="189">K726+L726</f>
        <v>1100000</v>
      </c>
      <c r="J726" s="756">
        <f t="shared" ref="J726:J765" si="190">I726/H726</f>
        <v>1</v>
      </c>
      <c r="K726" s="919">
        <v>1100000</v>
      </c>
      <c r="L726" s="922">
        <v>0</v>
      </c>
      <c r="M726" s="919">
        <v>1100000</v>
      </c>
      <c r="N726" s="269">
        <v>0</v>
      </c>
      <c r="O726" s="271">
        <f t="shared" si="183"/>
        <v>0</v>
      </c>
      <c r="P726" s="271">
        <f t="shared" si="184"/>
        <v>0</v>
      </c>
      <c r="Q726" s="271">
        <f t="shared" si="185"/>
        <v>0</v>
      </c>
      <c r="R726" s="101">
        <f t="shared" si="186"/>
        <v>1100000</v>
      </c>
      <c r="S726" s="261">
        <f t="shared" si="187"/>
        <v>1</v>
      </c>
      <c r="T726" s="700">
        <f t="shared" si="188"/>
        <v>0</v>
      </c>
      <c r="U726" s="645" t="s">
        <v>340</v>
      </c>
      <c r="V726" s="593"/>
    </row>
    <row r="727" spans="1:79" s="296" customFormat="1" ht="12.75" hidden="1" customHeight="1">
      <c r="A727" s="358" t="s">
        <v>1451</v>
      </c>
      <c r="B727" s="61" t="s">
        <v>1452</v>
      </c>
      <c r="C727" s="139">
        <v>2005</v>
      </c>
      <c r="D727" s="259" t="s">
        <v>1341</v>
      </c>
      <c r="E727" s="152">
        <v>2536</v>
      </c>
      <c r="F727" s="480">
        <v>992536</v>
      </c>
      <c r="G727" s="460" t="s">
        <v>1399</v>
      </c>
      <c r="H727" s="260">
        <v>0</v>
      </c>
      <c r="I727" s="99">
        <f t="shared" si="189"/>
        <v>0</v>
      </c>
      <c r="J727" s="756" t="e">
        <f t="shared" si="190"/>
        <v>#DIV/0!</v>
      </c>
      <c r="K727" s="919">
        <v>0</v>
      </c>
      <c r="L727" s="922">
        <v>0</v>
      </c>
      <c r="M727" s="919">
        <v>0</v>
      </c>
      <c r="N727" s="269">
        <v>0</v>
      </c>
      <c r="O727" s="271">
        <f t="shared" si="183"/>
        <v>0</v>
      </c>
      <c r="P727" s="271">
        <f t="shared" si="184"/>
        <v>0</v>
      </c>
      <c r="Q727" s="271">
        <f t="shared" si="185"/>
        <v>0</v>
      </c>
      <c r="R727" s="101">
        <f t="shared" si="186"/>
        <v>0</v>
      </c>
      <c r="S727" s="261" t="e">
        <f t="shared" si="187"/>
        <v>#DIV/0!</v>
      </c>
      <c r="T727" s="700">
        <f t="shared" si="188"/>
        <v>0</v>
      </c>
      <c r="U727" s="645" t="s">
        <v>340</v>
      </c>
      <c r="V727" s="593"/>
    </row>
    <row r="728" spans="1:79" s="296" customFormat="1" ht="12.75" hidden="1" customHeight="1">
      <c r="A728" s="358" t="s">
        <v>1599</v>
      </c>
      <c r="B728" s="61" t="s">
        <v>71</v>
      </c>
      <c r="C728" s="139">
        <v>2005</v>
      </c>
      <c r="D728" s="259" t="s">
        <v>1342</v>
      </c>
      <c r="E728" s="152">
        <v>2537</v>
      </c>
      <c r="F728" s="480">
        <v>896520</v>
      </c>
      <c r="G728" s="460" t="s">
        <v>1399</v>
      </c>
      <c r="H728" s="260">
        <v>432663.57</v>
      </c>
      <c r="I728" s="99">
        <f>K728+L728</f>
        <v>432663.57</v>
      </c>
      <c r="J728" s="756">
        <f>I728/H728</f>
        <v>1</v>
      </c>
      <c r="K728" s="919">
        <v>432663.57</v>
      </c>
      <c r="L728" s="269">
        <v>0</v>
      </c>
      <c r="M728" s="919">
        <v>432663.57</v>
      </c>
      <c r="N728" s="269">
        <v>0</v>
      </c>
      <c r="O728" s="271">
        <f>N728-L728</f>
        <v>0</v>
      </c>
      <c r="P728" s="271">
        <f>M728-K728</f>
        <v>0</v>
      </c>
      <c r="Q728" s="271">
        <f>R728-I728</f>
        <v>0</v>
      </c>
      <c r="R728" s="101">
        <f>(H728-T728)</f>
        <v>432663.57</v>
      </c>
      <c r="S728" s="261">
        <f>+R728/H728</f>
        <v>1</v>
      </c>
      <c r="T728" s="700">
        <f>H728-M728-N728</f>
        <v>0</v>
      </c>
      <c r="U728" s="645" t="s">
        <v>340</v>
      </c>
      <c r="V728" s="593" t="s">
        <v>831</v>
      </c>
    </row>
    <row r="729" spans="1:79" s="296" customFormat="1" ht="12.75" hidden="1" customHeight="1">
      <c r="A729" s="358" t="s">
        <v>1409</v>
      </c>
      <c r="B729" s="61" t="s">
        <v>1410</v>
      </c>
      <c r="C729" s="139">
        <v>2005</v>
      </c>
      <c r="D729" s="259" t="s">
        <v>1343</v>
      </c>
      <c r="E729" s="152">
        <v>2538</v>
      </c>
      <c r="F729" s="480">
        <v>871011</v>
      </c>
      <c r="G729" s="460" t="s">
        <v>1399</v>
      </c>
      <c r="H729" s="260">
        <v>1575100</v>
      </c>
      <c r="I729" s="99">
        <f t="shared" si="189"/>
        <v>1575100</v>
      </c>
      <c r="J729" s="756">
        <f t="shared" si="190"/>
        <v>1</v>
      </c>
      <c r="K729" s="919">
        <v>1575100</v>
      </c>
      <c r="L729" s="922">
        <v>0</v>
      </c>
      <c r="M729" s="919">
        <v>1575100</v>
      </c>
      <c r="N729" s="269">
        <v>0</v>
      </c>
      <c r="O729" s="271">
        <f t="shared" si="183"/>
        <v>0</v>
      </c>
      <c r="P729" s="271">
        <f t="shared" si="184"/>
        <v>0</v>
      </c>
      <c r="Q729" s="271">
        <f t="shared" si="185"/>
        <v>0</v>
      </c>
      <c r="R729" s="101">
        <f t="shared" si="186"/>
        <v>1575100</v>
      </c>
      <c r="S729" s="261">
        <f t="shared" si="187"/>
        <v>1</v>
      </c>
      <c r="T729" s="700">
        <f t="shared" si="188"/>
        <v>0</v>
      </c>
      <c r="U729" s="645" t="s">
        <v>340</v>
      </c>
      <c r="V729" s="593"/>
    </row>
    <row r="730" spans="1:79" s="296" customFormat="1" ht="12.75" hidden="1" customHeight="1">
      <c r="A730" s="358" t="s">
        <v>1535</v>
      </c>
      <c r="B730" s="61" t="s">
        <v>35</v>
      </c>
      <c r="C730" s="139">
        <v>2005</v>
      </c>
      <c r="D730" s="259" t="s">
        <v>1337</v>
      </c>
      <c r="E730" s="152">
        <v>2539</v>
      </c>
      <c r="F730" s="480">
        <v>710980</v>
      </c>
      <c r="G730" s="460" t="s">
        <v>1399</v>
      </c>
      <c r="H730" s="260">
        <v>1897224.36</v>
      </c>
      <c r="I730" s="99">
        <f t="shared" si="189"/>
        <v>1897224.36</v>
      </c>
      <c r="J730" s="756">
        <f t="shared" si="190"/>
        <v>1</v>
      </c>
      <c r="K730" s="919">
        <v>1897224.36</v>
      </c>
      <c r="L730" s="922">
        <v>0</v>
      </c>
      <c r="M730" s="919">
        <v>1897224.36</v>
      </c>
      <c r="N730" s="269">
        <v>0</v>
      </c>
      <c r="O730" s="271">
        <f t="shared" si="183"/>
        <v>0</v>
      </c>
      <c r="P730" s="271">
        <f t="shared" si="184"/>
        <v>0</v>
      </c>
      <c r="Q730" s="271">
        <f t="shared" si="185"/>
        <v>0</v>
      </c>
      <c r="R730" s="101">
        <f t="shared" si="186"/>
        <v>1897224.36</v>
      </c>
      <c r="S730" s="261">
        <f t="shared" si="187"/>
        <v>1</v>
      </c>
      <c r="T730" s="700">
        <f t="shared" si="188"/>
        <v>0</v>
      </c>
      <c r="U730" s="645" t="s">
        <v>340</v>
      </c>
      <c r="V730" s="593" t="s">
        <v>831</v>
      </c>
    </row>
    <row r="731" spans="1:79" s="296" customFormat="1" ht="12.75" hidden="1" customHeight="1">
      <c r="A731" s="358" t="s">
        <v>1449</v>
      </c>
      <c r="B731" s="61" t="s">
        <v>575</v>
      </c>
      <c r="C731" s="139">
        <v>2005</v>
      </c>
      <c r="D731" s="259" t="s">
        <v>1344</v>
      </c>
      <c r="E731" s="152">
        <v>2540</v>
      </c>
      <c r="F731" s="480">
        <v>871206</v>
      </c>
      <c r="G731" s="460" t="s">
        <v>1399</v>
      </c>
      <c r="H731" s="260">
        <v>749653.67</v>
      </c>
      <c r="I731" s="99">
        <f>K731+L731</f>
        <v>749653.67</v>
      </c>
      <c r="J731" s="756">
        <f>I731/H731</f>
        <v>1</v>
      </c>
      <c r="K731" s="919">
        <v>749653.67</v>
      </c>
      <c r="L731" s="269">
        <v>0</v>
      </c>
      <c r="M731" s="919">
        <v>749653.67</v>
      </c>
      <c r="N731" s="269">
        <v>0</v>
      </c>
      <c r="O731" s="271">
        <f t="shared" si="183"/>
        <v>0</v>
      </c>
      <c r="P731" s="271">
        <f t="shared" si="184"/>
        <v>0</v>
      </c>
      <c r="Q731" s="271">
        <f t="shared" si="185"/>
        <v>0</v>
      </c>
      <c r="R731" s="101">
        <f t="shared" si="186"/>
        <v>749653.67</v>
      </c>
      <c r="S731" s="261">
        <f t="shared" si="187"/>
        <v>1</v>
      </c>
      <c r="T731" s="700">
        <f t="shared" si="188"/>
        <v>0</v>
      </c>
      <c r="U731" s="645" t="s">
        <v>340</v>
      </c>
      <c r="V731" s="593" t="s">
        <v>831</v>
      </c>
    </row>
    <row r="732" spans="1:79" s="296" customFormat="1" ht="12.75" hidden="1" customHeight="1">
      <c r="A732" s="358" t="s">
        <v>622</v>
      </c>
      <c r="B732" s="61" t="s">
        <v>1458</v>
      </c>
      <c r="C732" s="139">
        <v>2005</v>
      </c>
      <c r="D732" s="259" t="s">
        <v>1345</v>
      </c>
      <c r="E732" s="152">
        <v>2541</v>
      </c>
      <c r="F732" s="480">
        <v>992541</v>
      </c>
      <c r="G732" s="460" t="s">
        <v>1399</v>
      </c>
      <c r="H732" s="260">
        <v>118968.51</v>
      </c>
      <c r="I732" s="99">
        <f>K732+L732</f>
        <v>118968.51</v>
      </c>
      <c r="J732" s="756">
        <f>I732/H732</f>
        <v>1</v>
      </c>
      <c r="K732" s="919">
        <v>118968.51</v>
      </c>
      <c r="L732" s="269">
        <v>0</v>
      </c>
      <c r="M732" s="919">
        <v>118968.51</v>
      </c>
      <c r="N732" s="269">
        <v>0</v>
      </c>
      <c r="O732" s="271">
        <f t="shared" si="183"/>
        <v>0</v>
      </c>
      <c r="P732" s="271">
        <f t="shared" si="184"/>
        <v>0</v>
      </c>
      <c r="Q732" s="271">
        <f t="shared" si="185"/>
        <v>0</v>
      </c>
      <c r="R732" s="101">
        <f t="shared" si="186"/>
        <v>118968.51</v>
      </c>
      <c r="S732" s="261">
        <f t="shared" si="187"/>
        <v>1</v>
      </c>
      <c r="T732" s="700">
        <f t="shared" si="188"/>
        <v>0</v>
      </c>
      <c r="U732" s="645" t="s">
        <v>340</v>
      </c>
      <c r="V732" s="593"/>
    </row>
    <row r="733" spans="1:79" s="296" customFormat="1" ht="12.75" hidden="1" customHeight="1">
      <c r="A733" s="358" t="s">
        <v>622</v>
      </c>
      <c r="B733" s="61" t="s">
        <v>1458</v>
      </c>
      <c r="C733" s="139">
        <v>2005</v>
      </c>
      <c r="D733" s="259" t="s">
        <v>1346</v>
      </c>
      <c r="E733" s="152">
        <v>2542</v>
      </c>
      <c r="F733" s="480">
        <v>992542</v>
      </c>
      <c r="G733" s="460" t="s">
        <v>1399</v>
      </c>
      <c r="H733" s="260">
        <v>1807261.64</v>
      </c>
      <c r="I733" s="99">
        <f>K733+L733</f>
        <v>1807261.64</v>
      </c>
      <c r="J733" s="756">
        <f>I733/H733</f>
        <v>1</v>
      </c>
      <c r="K733" s="919">
        <v>1807261.64</v>
      </c>
      <c r="L733" s="269">
        <v>0</v>
      </c>
      <c r="M733" s="919">
        <v>1807261.64</v>
      </c>
      <c r="N733" s="269">
        <v>0</v>
      </c>
      <c r="O733" s="271">
        <f t="shared" si="183"/>
        <v>0</v>
      </c>
      <c r="P733" s="271">
        <f t="shared" si="184"/>
        <v>0</v>
      </c>
      <c r="Q733" s="271">
        <f t="shared" si="185"/>
        <v>0</v>
      </c>
      <c r="R733" s="101">
        <f t="shared" si="186"/>
        <v>1807261.64</v>
      </c>
      <c r="S733" s="261">
        <f t="shared" si="187"/>
        <v>1</v>
      </c>
      <c r="T733" s="700">
        <f t="shared" si="188"/>
        <v>0</v>
      </c>
      <c r="U733" s="645" t="s">
        <v>340</v>
      </c>
      <c r="V733" s="593"/>
    </row>
    <row r="734" spans="1:79" s="296" customFormat="1" ht="12.75" hidden="1" customHeight="1">
      <c r="A734" s="358" t="s">
        <v>983</v>
      </c>
      <c r="B734" s="61" t="s">
        <v>171</v>
      </c>
      <c r="C734" s="139">
        <v>2005</v>
      </c>
      <c r="D734" s="259" t="s">
        <v>1347</v>
      </c>
      <c r="E734" s="152">
        <v>2543</v>
      </c>
      <c r="F734" s="480">
        <v>600920</v>
      </c>
      <c r="G734" s="460" t="s">
        <v>1399</v>
      </c>
      <c r="H734" s="865">
        <v>214684</v>
      </c>
      <c r="I734" s="99">
        <f>K734+L734</f>
        <v>214684</v>
      </c>
      <c r="J734" s="756">
        <f>I734/H734</f>
        <v>1</v>
      </c>
      <c r="K734" s="919">
        <v>214684</v>
      </c>
      <c r="L734" s="269">
        <v>0</v>
      </c>
      <c r="M734" s="919">
        <v>214684</v>
      </c>
      <c r="N734" s="269">
        <v>0</v>
      </c>
      <c r="O734" s="271">
        <f t="shared" si="183"/>
        <v>0</v>
      </c>
      <c r="P734" s="271">
        <f t="shared" si="184"/>
        <v>0</v>
      </c>
      <c r="Q734" s="271">
        <f t="shared" si="185"/>
        <v>0</v>
      </c>
      <c r="R734" s="101">
        <f t="shared" si="186"/>
        <v>214684</v>
      </c>
      <c r="S734" s="261">
        <f t="shared" si="187"/>
        <v>1</v>
      </c>
      <c r="T734" s="866">
        <f t="shared" si="188"/>
        <v>0</v>
      </c>
      <c r="U734" s="645" t="s">
        <v>340</v>
      </c>
      <c r="V734" s="593" t="s">
        <v>831</v>
      </c>
    </row>
    <row r="735" spans="1:79" s="296" customFormat="1" ht="12.75" hidden="1" customHeight="1">
      <c r="A735" s="358" t="s">
        <v>983</v>
      </c>
      <c r="B735" s="61" t="s">
        <v>300</v>
      </c>
      <c r="C735" s="139">
        <v>2005</v>
      </c>
      <c r="D735" s="259" t="s">
        <v>1351</v>
      </c>
      <c r="E735" s="152">
        <v>2544</v>
      </c>
      <c r="F735" s="480">
        <v>600915</v>
      </c>
      <c r="G735" s="460" t="s">
        <v>1399</v>
      </c>
      <c r="H735" s="260">
        <v>392465.89</v>
      </c>
      <c r="I735" s="99">
        <f>K735+L735</f>
        <v>392465.89</v>
      </c>
      <c r="J735" s="756">
        <f>I735/H735</f>
        <v>1</v>
      </c>
      <c r="K735" s="919">
        <v>392465.89</v>
      </c>
      <c r="L735" s="269">
        <v>0</v>
      </c>
      <c r="M735" s="919">
        <v>392465.89</v>
      </c>
      <c r="N735" s="269">
        <v>0</v>
      </c>
      <c r="O735" s="271">
        <f t="shared" si="183"/>
        <v>0</v>
      </c>
      <c r="P735" s="271">
        <f t="shared" si="184"/>
        <v>0</v>
      </c>
      <c r="Q735" s="271">
        <f t="shared" si="185"/>
        <v>0</v>
      </c>
      <c r="R735" s="101">
        <f t="shared" si="186"/>
        <v>392465.89</v>
      </c>
      <c r="S735" s="261">
        <f t="shared" si="187"/>
        <v>1</v>
      </c>
      <c r="T735" s="700">
        <f t="shared" si="188"/>
        <v>0</v>
      </c>
      <c r="U735" s="645" t="s">
        <v>340</v>
      </c>
      <c r="V735" s="593"/>
    </row>
    <row r="736" spans="1:79" s="296" customFormat="1" ht="12.75" hidden="1" customHeight="1">
      <c r="A736" s="358" t="s">
        <v>742</v>
      </c>
      <c r="B736" s="61" t="s">
        <v>161</v>
      </c>
      <c r="C736" s="139">
        <v>2005</v>
      </c>
      <c r="D736" s="259" t="s">
        <v>1352</v>
      </c>
      <c r="E736" s="152">
        <v>2545</v>
      </c>
      <c r="F736" s="480">
        <v>992545</v>
      </c>
      <c r="G736" s="460" t="s">
        <v>1399</v>
      </c>
      <c r="H736" s="260">
        <v>250000</v>
      </c>
      <c r="I736" s="99">
        <f t="shared" si="189"/>
        <v>250000</v>
      </c>
      <c r="J736" s="756">
        <f t="shared" si="190"/>
        <v>1</v>
      </c>
      <c r="K736" s="919">
        <v>250000</v>
      </c>
      <c r="L736" s="922">
        <v>0</v>
      </c>
      <c r="M736" s="919">
        <v>250000</v>
      </c>
      <c r="N736" s="269">
        <v>0</v>
      </c>
      <c r="O736" s="271">
        <f t="shared" si="183"/>
        <v>0</v>
      </c>
      <c r="P736" s="271">
        <f t="shared" si="184"/>
        <v>0</v>
      </c>
      <c r="Q736" s="271">
        <f t="shared" si="185"/>
        <v>0</v>
      </c>
      <c r="R736" s="101">
        <f t="shared" si="186"/>
        <v>250000</v>
      </c>
      <c r="S736" s="261">
        <f t="shared" si="187"/>
        <v>1</v>
      </c>
      <c r="T736" s="700">
        <f t="shared" si="188"/>
        <v>0</v>
      </c>
      <c r="U736" s="645" t="s">
        <v>340</v>
      </c>
      <c r="V736" s="593"/>
    </row>
    <row r="737" spans="1:22" s="296" customFormat="1" ht="12.75" hidden="1" customHeight="1">
      <c r="A737" s="358" t="s">
        <v>793</v>
      </c>
      <c r="B737" s="61" t="s">
        <v>1398</v>
      </c>
      <c r="C737" s="139">
        <v>2005</v>
      </c>
      <c r="D737" s="259" t="s">
        <v>1337</v>
      </c>
      <c r="E737" s="152">
        <v>2546</v>
      </c>
      <c r="F737" s="480">
        <v>370000</v>
      </c>
      <c r="G737" s="460" t="s">
        <v>1399</v>
      </c>
      <c r="H737" s="260">
        <v>424167.72</v>
      </c>
      <c r="I737" s="99">
        <f t="shared" si="189"/>
        <v>424167.72</v>
      </c>
      <c r="J737" s="756">
        <f t="shared" si="190"/>
        <v>1</v>
      </c>
      <c r="K737" s="919">
        <v>424167.72</v>
      </c>
      <c r="L737" s="922">
        <v>0</v>
      </c>
      <c r="M737" s="919">
        <v>424167.72</v>
      </c>
      <c r="N737" s="269">
        <v>0</v>
      </c>
      <c r="O737" s="271">
        <f t="shared" si="183"/>
        <v>0</v>
      </c>
      <c r="P737" s="271">
        <f t="shared" si="184"/>
        <v>0</v>
      </c>
      <c r="Q737" s="271">
        <f t="shared" si="185"/>
        <v>0</v>
      </c>
      <c r="R737" s="101">
        <f t="shared" si="186"/>
        <v>424167.72</v>
      </c>
      <c r="S737" s="261">
        <f t="shared" si="187"/>
        <v>1</v>
      </c>
      <c r="T737" s="700">
        <f t="shared" si="188"/>
        <v>0</v>
      </c>
      <c r="U737" s="645" t="s">
        <v>340</v>
      </c>
      <c r="V737" s="593"/>
    </row>
    <row r="738" spans="1:22" s="296" customFormat="1" ht="12.75" hidden="1" customHeight="1">
      <c r="A738" s="358" t="s">
        <v>507</v>
      </c>
      <c r="B738" s="61" t="s">
        <v>1485</v>
      </c>
      <c r="C738" s="139">
        <v>2005</v>
      </c>
      <c r="D738" s="259" t="s">
        <v>1353</v>
      </c>
      <c r="E738" s="152">
        <v>2547</v>
      </c>
      <c r="F738" s="480">
        <v>895065</v>
      </c>
      <c r="G738" s="460" t="s">
        <v>1399</v>
      </c>
      <c r="H738" s="260">
        <v>1463222.55</v>
      </c>
      <c r="I738" s="99">
        <f t="shared" si="189"/>
        <v>1463222.55</v>
      </c>
      <c r="J738" s="756">
        <f t="shared" si="190"/>
        <v>1</v>
      </c>
      <c r="K738" s="919">
        <v>1463222.55</v>
      </c>
      <c r="L738" s="922">
        <v>0</v>
      </c>
      <c r="M738" s="919">
        <v>1463222.55</v>
      </c>
      <c r="N738" s="269">
        <v>0</v>
      </c>
      <c r="O738" s="271">
        <f t="shared" si="183"/>
        <v>0</v>
      </c>
      <c r="P738" s="271">
        <f t="shared" si="184"/>
        <v>0</v>
      </c>
      <c r="Q738" s="271">
        <f t="shared" si="185"/>
        <v>0</v>
      </c>
      <c r="R738" s="101">
        <f t="shared" si="186"/>
        <v>1463222.55</v>
      </c>
      <c r="S738" s="261">
        <f t="shared" si="187"/>
        <v>1</v>
      </c>
      <c r="T738" s="700">
        <f t="shared" si="188"/>
        <v>0</v>
      </c>
      <c r="U738" s="645" t="s">
        <v>340</v>
      </c>
      <c r="V738" s="593"/>
    </row>
    <row r="739" spans="1:22" s="296" customFormat="1" ht="12.75" hidden="1" customHeight="1">
      <c r="A739" s="358" t="s">
        <v>507</v>
      </c>
      <c r="B739" s="61" t="s">
        <v>1485</v>
      </c>
      <c r="C739" s="139">
        <v>2005</v>
      </c>
      <c r="D739" s="259" t="s">
        <v>1354</v>
      </c>
      <c r="E739" s="152">
        <v>2548</v>
      </c>
      <c r="F739" s="480">
        <v>895066</v>
      </c>
      <c r="G739" s="460" t="s">
        <v>1399</v>
      </c>
      <c r="H739" s="260">
        <v>686960.82</v>
      </c>
      <c r="I739" s="99">
        <f t="shared" si="189"/>
        <v>686960.82</v>
      </c>
      <c r="J739" s="756">
        <f t="shared" si="190"/>
        <v>1</v>
      </c>
      <c r="K739" s="919">
        <v>686960.82</v>
      </c>
      <c r="L739" s="922">
        <v>0</v>
      </c>
      <c r="M739" s="919">
        <v>686960.82</v>
      </c>
      <c r="N739" s="269">
        <v>0</v>
      </c>
      <c r="O739" s="271">
        <f t="shared" si="183"/>
        <v>0</v>
      </c>
      <c r="P739" s="271">
        <f t="shared" si="184"/>
        <v>0</v>
      </c>
      <c r="Q739" s="271">
        <f t="shared" si="185"/>
        <v>0</v>
      </c>
      <c r="R739" s="101">
        <f t="shared" si="186"/>
        <v>686960.82</v>
      </c>
      <c r="S739" s="261">
        <f t="shared" si="187"/>
        <v>1</v>
      </c>
      <c r="T739" s="700">
        <f t="shared" si="188"/>
        <v>0</v>
      </c>
      <c r="U739" s="645" t="s">
        <v>340</v>
      </c>
      <c r="V739" s="593"/>
    </row>
    <row r="740" spans="1:22" s="296" customFormat="1" ht="12.75" hidden="1" customHeight="1">
      <c r="A740" s="358" t="s">
        <v>507</v>
      </c>
      <c r="B740" s="61" t="s">
        <v>1485</v>
      </c>
      <c r="C740" s="139">
        <v>2005</v>
      </c>
      <c r="D740" s="259" t="s">
        <v>1355</v>
      </c>
      <c r="E740" s="152">
        <v>2549</v>
      </c>
      <c r="F740" s="480">
        <v>895067</v>
      </c>
      <c r="G740" s="460" t="s">
        <v>1399</v>
      </c>
      <c r="H740" s="260">
        <v>758300</v>
      </c>
      <c r="I740" s="99">
        <f>K740+L740</f>
        <v>758300</v>
      </c>
      <c r="J740" s="756">
        <f>I740/H740</f>
        <v>1</v>
      </c>
      <c r="K740" s="919">
        <v>758300</v>
      </c>
      <c r="L740" s="269">
        <v>0</v>
      </c>
      <c r="M740" s="919">
        <v>758300</v>
      </c>
      <c r="N740" s="269">
        <v>0</v>
      </c>
      <c r="O740" s="271">
        <f t="shared" si="183"/>
        <v>0</v>
      </c>
      <c r="P740" s="271">
        <f t="shared" si="184"/>
        <v>0</v>
      </c>
      <c r="Q740" s="271">
        <f t="shared" si="185"/>
        <v>0</v>
      </c>
      <c r="R740" s="101">
        <f t="shared" si="186"/>
        <v>758300</v>
      </c>
      <c r="S740" s="261">
        <f t="shared" si="187"/>
        <v>1</v>
      </c>
      <c r="T740" s="700">
        <f t="shared" si="188"/>
        <v>0</v>
      </c>
      <c r="U740" s="645" t="s">
        <v>340</v>
      </c>
      <c r="V740" s="593"/>
    </row>
    <row r="741" spans="1:22" s="296" customFormat="1" ht="12.75" hidden="1" customHeight="1">
      <c r="A741" s="358" t="s">
        <v>507</v>
      </c>
      <c r="B741" s="61" t="s">
        <v>1485</v>
      </c>
      <c r="C741" s="139">
        <v>2005</v>
      </c>
      <c r="D741" s="259" t="s">
        <v>1356</v>
      </c>
      <c r="E741" s="152">
        <v>2550</v>
      </c>
      <c r="F741" s="480">
        <v>895068</v>
      </c>
      <c r="G741" s="460" t="s">
        <v>1399</v>
      </c>
      <c r="H741" s="260">
        <v>418250</v>
      </c>
      <c r="I741" s="99">
        <f t="shared" si="189"/>
        <v>418250</v>
      </c>
      <c r="J741" s="756">
        <f t="shared" si="190"/>
        <v>1</v>
      </c>
      <c r="K741" s="919">
        <v>418250</v>
      </c>
      <c r="L741" s="922">
        <v>0</v>
      </c>
      <c r="M741" s="919">
        <v>418250</v>
      </c>
      <c r="N741" s="269">
        <v>0</v>
      </c>
      <c r="O741" s="271">
        <f t="shared" si="183"/>
        <v>0</v>
      </c>
      <c r="P741" s="271">
        <f t="shared" si="184"/>
        <v>0</v>
      </c>
      <c r="Q741" s="271">
        <f t="shared" si="185"/>
        <v>0</v>
      </c>
      <c r="R741" s="101">
        <f t="shared" si="186"/>
        <v>418250</v>
      </c>
      <c r="S741" s="261">
        <f t="shared" si="187"/>
        <v>1</v>
      </c>
      <c r="T741" s="700">
        <f t="shared" si="188"/>
        <v>0</v>
      </c>
      <c r="U741" s="645" t="s">
        <v>1594</v>
      </c>
      <c r="V741" s="593"/>
    </row>
    <row r="742" spans="1:22" s="296" customFormat="1" ht="12.75" hidden="1" customHeight="1">
      <c r="A742" s="358" t="s">
        <v>1302</v>
      </c>
      <c r="B742" s="61" t="s">
        <v>1464</v>
      </c>
      <c r="C742" s="139">
        <v>2005</v>
      </c>
      <c r="D742" s="259" t="s">
        <v>1357</v>
      </c>
      <c r="E742" s="152">
        <v>2551</v>
      </c>
      <c r="F742" s="480">
        <v>171813</v>
      </c>
      <c r="G742" s="460" t="s">
        <v>1399</v>
      </c>
      <c r="H742" s="260">
        <v>1982071.31</v>
      </c>
      <c r="I742" s="99">
        <f t="shared" si="189"/>
        <v>1982071.31</v>
      </c>
      <c r="J742" s="756">
        <f t="shared" si="190"/>
        <v>1</v>
      </c>
      <c r="K742" s="919">
        <v>1982071.31</v>
      </c>
      <c r="L742" s="922">
        <v>0</v>
      </c>
      <c r="M742" s="919">
        <v>1982071.31</v>
      </c>
      <c r="N742" s="269">
        <v>0</v>
      </c>
      <c r="O742" s="271">
        <f t="shared" si="183"/>
        <v>0</v>
      </c>
      <c r="P742" s="271">
        <f t="shared" si="184"/>
        <v>0</v>
      </c>
      <c r="Q742" s="271">
        <f t="shared" si="185"/>
        <v>0</v>
      </c>
      <c r="R742" s="101">
        <f t="shared" si="186"/>
        <v>1982071.31</v>
      </c>
      <c r="S742" s="261">
        <f t="shared" si="187"/>
        <v>1</v>
      </c>
      <c r="T742" s="700">
        <f t="shared" si="188"/>
        <v>0</v>
      </c>
      <c r="U742" s="645" t="s">
        <v>340</v>
      </c>
      <c r="V742" s="593"/>
    </row>
    <row r="743" spans="1:22" s="296" customFormat="1" ht="12.75" hidden="1" customHeight="1">
      <c r="A743" s="358" t="s">
        <v>1302</v>
      </c>
      <c r="B743" s="61" t="s">
        <v>41</v>
      </c>
      <c r="C743" s="139">
        <v>2005</v>
      </c>
      <c r="D743" s="259" t="s">
        <v>1358</v>
      </c>
      <c r="E743" s="152">
        <v>2552</v>
      </c>
      <c r="F743" s="480">
        <v>198140</v>
      </c>
      <c r="G743" s="460" t="s">
        <v>1399</v>
      </c>
      <c r="H743" s="260">
        <v>195104.15</v>
      </c>
      <c r="I743" s="99">
        <f>K743+L743</f>
        <v>195104.15</v>
      </c>
      <c r="J743" s="756">
        <f>I743/H743</f>
        <v>1</v>
      </c>
      <c r="K743" s="919">
        <v>195104.15</v>
      </c>
      <c r="L743" s="269">
        <v>0</v>
      </c>
      <c r="M743" s="919">
        <v>195104.15</v>
      </c>
      <c r="N743" s="269">
        <v>0</v>
      </c>
      <c r="O743" s="271">
        <f>N743-L743</f>
        <v>0</v>
      </c>
      <c r="P743" s="271">
        <f>M743-K743</f>
        <v>0</v>
      </c>
      <c r="Q743" s="271">
        <f>R743-I743</f>
        <v>0</v>
      </c>
      <c r="R743" s="101">
        <f>(H743-T743)</f>
        <v>195104.15</v>
      </c>
      <c r="S743" s="261">
        <f>+R743/H743</f>
        <v>1</v>
      </c>
      <c r="T743" s="700">
        <f>H743-M743-N743</f>
        <v>0</v>
      </c>
      <c r="U743" s="645" t="s">
        <v>340</v>
      </c>
      <c r="V743" s="593"/>
    </row>
    <row r="744" spans="1:22" s="296" customFormat="1" ht="12.75" hidden="1" customHeight="1">
      <c r="A744" s="358" t="s">
        <v>988</v>
      </c>
      <c r="B744" s="61" t="s">
        <v>1438</v>
      </c>
      <c r="C744" s="139">
        <v>2005</v>
      </c>
      <c r="D744" s="259" t="s">
        <v>1359</v>
      </c>
      <c r="E744" s="685">
        <v>2553</v>
      </c>
      <c r="F744" s="480">
        <v>181350</v>
      </c>
      <c r="G744" s="460" t="s">
        <v>1399</v>
      </c>
      <c r="H744" s="260">
        <v>238034.31</v>
      </c>
      <c r="I744" s="99">
        <f t="shared" si="189"/>
        <v>238034.31</v>
      </c>
      <c r="J744" s="756">
        <f t="shared" si="190"/>
        <v>1</v>
      </c>
      <c r="K744" s="919">
        <v>238034.31</v>
      </c>
      <c r="L744" s="922">
        <v>0</v>
      </c>
      <c r="M744" s="919">
        <v>238034.31</v>
      </c>
      <c r="N744" s="269">
        <v>0</v>
      </c>
      <c r="O744" s="271">
        <f t="shared" si="183"/>
        <v>0</v>
      </c>
      <c r="P744" s="271">
        <f t="shared" si="184"/>
        <v>0</v>
      </c>
      <c r="Q744" s="271">
        <f t="shared" si="185"/>
        <v>0</v>
      </c>
      <c r="R744" s="101">
        <f t="shared" si="186"/>
        <v>238034.31</v>
      </c>
      <c r="S744" s="261">
        <f t="shared" si="187"/>
        <v>1</v>
      </c>
      <c r="T744" s="700">
        <f t="shared" si="188"/>
        <v>0</v>
      </c>
      <c r="U744" s="645" t="s">
        <v>1594</v>
      </c>
      <c r="V744" s="593"/>
    </row>
    <row r="745" spans="1:22" s="296" customFormat="1" ht="12.75" hidden="1" customHeight="1">
      <c r="A745" s="358" t="s">
        <v>1510</v>
      </c>
      <c r="B745" s="61" t="s">
        <v>1587</v>
      </c>
      <c r="C745" s="139">
        <v>2005</v>
      </c>
      <c r="D745" s="259" t="s">
        <v>1360</v>
      </c>
      <c r="E745" s="152">
        <v>2554</v>
      </c>
      <c r="F745" s="480">
        <v>871520</v>
      </c>
      <c r="G745" s="460" t="s">
        <v>1399</v>
      </c>
      <c r="H745" s="260">
        <v>497845.12</v>
      </c>
      <c r="I745" s="99">
        <f t="shared" si="189"/>
        <v>497845.12</v>
      </c>
      <c r="J745" s="756">
        <f t="shared" si="190"/>
        <v>1</v>
      </c>
      <c r="K745" s="919">
        <v>497845.12</v>
      </c>
      <c r="L745" s="922">
        <v>0</v>
      </c>
      <c r="M745" s="919">
        <v>497845.12</v>
      </c>
      <c r="N745" s="269">
        <v>0</v>
      </c>
      <c r="O745" s="271">
        <f t="shared" si="183"/>
        <v>0</v>
      </c>
      <c r="P745" s="271">
        <f t="shared" si="184"/>
        <v>0</v>
      </c>
      <c r="Q745" s="271">
        <f t="shared" si="185"/>
        <v>0</v>
      </c>
      <c r="R745" s="101">
        <f t="shared" si="186"/>
        <v>497845.12</v>
      </c>
      <c r="S745" s="261">
        <f t="shared" si="187"/>
        <v>1</v>
      </c>
      <c r="T745" s="700">
        <f t="shared" si="188"/>
        <v>0</v>
      </c>
      <c r="U745" s="645" t="s">
        <v>1594</v>
      </c>
      <c r="V745" s="593"/>
    </row>
    <row r="746" spans="1:22" s="296" customFormat="1" ht="12.75" hidden="1" customHeight="1">
      <c r="A746" s="358" t="s">
        <v>562</v>
      </c>
      <c r="B746" s="61" t="s">
        <v>1473</v>
      </c>
      <c r="C746" s="139">
        <v>2005</v>
      </c>
      <c r="D746" s="259" t="s">
        <v>1361</v>
      </c>
      <c r="E746" s="152">
        <v>2555</v>
      </c>
      <c r="F746" s="480">
        <v>839440</v>
      </c>
      <c r="G746" s="460" t="s">
        <v>1399</v>
      </c>
      <c r="H746" s="260">
        <v>500000</v>
      </c>
      <c r="I746" s="99">
        <f t="shared" si="189"/>
        <v>500000</v>
      </c>
      <c r="J746" s="756">
        <f t="shared" si="190"/>
        <v>1</v>
      </c>
      <c r="K746" s="919">
        <v>500000</v>
      </c>
      <c r="L746" s="922">
        <v>0</v>
      </c>
      <c r="M746" s="919">
        <v>500000</v>
      </c>
      <c r="N746" s="269">
        <v>0</v>
      </c>
      <c r="O746" s="271">
        <f t="shared" si="183"/>
        <v>0</v>
      </c>
      <c r="P746" s="271">
        <f t="shared" si="184"/>
        <v>0</v>
      </c>
      <c r="Q746" s="271">
        <f t="shared" si="185"/>
        <v>0</v>
      </c>
      <c r="R746" s="101">
        <f t="shared" si="186"/>
        <v>500000</v>
      </c>
      <c r="S746" s="261">
        <f t="shared" si="187"/>
        <v>1</v>
      </c>
      <c r="T746" s="700">
        <f t="shared" si="188"/>
        <v>0</v>
      </c>
      <c r="U746" s="645" t="s">
        <v>340</v>
      </c>
      <c r="V746" s="593"/>
    </row>
    <row r="747" spans="1:22" s="296" customFormat="1" ht="12.75" hidden="1" customHeight="1">
      <c r="A747" s="358" t="s">
        <v>1029</v>
      </c>
      <c r="B747" s="61" t="s">
        <v>791</v>
      </c>
      <c r="C747" s="139">
        <v>2005</v>
      </c>
      <c r="D747" s="259" t="s">
        <v>1362</v>
      </c>
      <c r="E747" s="152">
        <v>2556</v>
      </c>
      <c r="F747" s="480">
        <v>210264</v>
      </c>
      <c r="G747" s="460" t="s">
        <v>1399</v>
      </c>
      <c r="H747" s="260">
        <v>67244.350000000006</v>
      </c>
      <c r="I747" s="99">
        <f>K747+L747</f>
        <v>67244.350000000006</v>
      </c>
      <c r="J747" s="756">
        <f>I747/H747</f>
        <v>1</v>
      </c>
      <c r="K747" s="919">
        <v>67244.350000000006</v>
      </c>
      <c r="L747" s="269">
        <v>0</v>
      </c>
      <c r="M747" s="919">
        <v>67244.350000000006</v>
      </c>
      <c r="N747" s="269">
        <v>0</v>
      </c>
      <c r="O747" s="271">
        <f t="shared" si="183"/>
        <v>0</v>
      </c>
      <c r="P747" s="271">
        <f t="shared" si="184"/>
        <v>0</v>
      </c>
      <c r="Q747" s="271">
        <f t="shared" si="185"/>
        <v>0</v>
      </c>
      <c r="R747" s="101">
        <f t="shared" si="186"/>
        <v>67244.350000000006</v>
      </c>
      <c r="S747" s="261">
        <f t="shared" si="187"/>
        <v>1</v>
      </c>
      <c r="T747" s="700">
        <f t="shared" si="188"/>
        <v>0</v>
      </c>
      <c r="U747" s="645" t="s">
        <v>340</v>
      </c>
      <c r="V747" s="593" t="s">
        <v>831</v>
      </c>
    </row>
    <row r="748" spans="1:22" s="296" customFormat="1" ht="12.75" hidden="1" customHeight="1">
      <c r="A748" s="358" t="s">
        <v>838</v>
      </c>
      <c r="B748" s="61" t="s">
        <v>1461</v>
      </c>
      <c r="C748" s="139">
        <v>2005</v>
      </c>
      <c r="D748" s="259" t="s">
        <v>1363</v>
      </c>
      <c r="E748" s="152">
        <v>2557</v>
      </c>
      <c r="F748" s="480">
        <v>881024</v>
      </c>
      <c r="G748" s="460" t="s">
        <v>1399</v>
      </c>
      <c r="H748" s="260">
        <v>1760000</v>
      </c>
      <c r="I748" s="99">
        <f>K748+L748</f>
        <v>1760000</v>
      </c>
      <c r="J748" s="756">
        <f>I748/H748</f>
        <v>1</v>
      </c>
      <c r="K748" s="919">
        <v>1760000</v>
      </c>
      <c r="L748" s="269">
        <v>0</v>
      </c>
      <c r="M748" s="919">
        <v>1760000</v>
      </c>
      <c r="N748" s="269">
        <v>0</v>
      </c>
      <c r="O748" s="271">
        <f t="shared" si="183"/>
        <v>0</v>
      </c>
      <c r="P748" s="271">
        <f t="shared" si="184"/>
        <v>0</v>
      </c>
      <c r="Q748" s="271">
        <f t="shared" si="185"/>
        <v>0</v>
      </c>
      <c r="R748" s="101">
        <f t="shared" si="186"/>
        <v>1760000</v>
      </c>
      <c r="S748" s="261">
        <f t="shared" si="187"/>
        <v>1</v>
      </c>
      <c r="T748" s="700">
        <f t="shared" si="188"/>
        <v>0</v>
      </c>
      <c r="U748" s="645" t="s">
        <v>340</v>
      </c>
      <c r="V748" s="593" t="s">
        <v>831</v>
      </c>
    </row>
    <row r="749" spans="1:22" s="296" customFormat="1" ht="12.75" hidden="1" customHeight="1">
      <c r="A749" s="358" t="s">
        <v>1404</v>
      </c>
      <c r="B749" s="61" t="s">
        <v>761</v>
      </c>
      <c r="C749" s="139">
        <v>2005</v>
      </c>
      <c r="D749" s="259" t="s">
        <v>1364</v>
      </c>
      <c r="E749" s="152">
        <v>2558</v>
      </c>
      <c r="F749" s="480">
        <v>760027</v>
      </c>
      <c r="G749" s="460" t="s">
        <v>1399</v>
      </c>
      <c r="H749" s="260">
        <v>1500000</v>
      </c>
      <c r="I749" s="99">
        <f>K749+L749</f>
        <v>1500000</v>
      </c>
      <c r="J749" s="756">
        <f>I749/H749</f>
        <v>1</v>
      </c>
      <c r="K749" s="919">
        <v>1500000</v>
      </c>
      <c r="L749" s="269">
        <v>0</v>
      </c>
      <c r="M749" s="919">
        <v>1500000</v>
      </c>
      <c r="N749" s="269">
        <v>0</v>
      </c>
      <c r="O749" s="271">
        <f t="shared" si="183"/>
        <v>0</v>
      </c>
      <c r="P749" s="271">
        <f t="shared" si="184"/>
        <v>0</v>
      </c>
      <c r="Q749" s="271">
        <f t="shared" si="185"/>
        <v>0</v>
      </c>
      <c r="R749" s="101">
        <f t="shared" si="186"/>
        <v>1500000</v>
      </c>
      <c r="S749" s="261">
        <f t="shared" si="187"/>
        <v>1</v>
      </c>
      <c r="T749" s="700">
        <f t="shared" si="188"/>
        <v>0</v>
      </c>
      <c r="U749" s="645" t="s">
        <v>340</v>
      </c>
      <c r="V749" s="593" t="s">
        <v>831</v>
      </c>
    </row>
    <row r="750" spans="1:22" s="296" customFormat="1" ht="12.75" hidden="1" customHeight="1">
      <c r="A750" s="358" t="s">
        <v>1440</v>
      </c>
      <c r="B750" s="61" t="s">
        <v>761</v>
      </c>
      <c r="C750" s="139">
        <v>2005</v>
      </c>
      <c r="D750" s="259" t="s">
        <v>1365</v>
      </c>
      <c r="E750" s="152">
        <v>2559</v>
      </c>
      <c r="F750" s="480">
        <v>790050</v>
      </c>
      <c r="G750" s="460" t="s">
        <v>1399</v>
      </c>
      <c r="H750" s="260">
        <v>130751.61</v>
      </c>
      <c r="I750" s="99">
        <f t="shared" si="189"/>
        <v>130751.61</v>
      </c>
      <c r="J750" s="756">
        <f t="shared" si="190"/>
        <v>1</v>
      </c>
      <c r="K750" s="919">
        <v>130751.61</v>
      </c>
      <c r="L750" s="922">
        <v>0</v>
      </c>
      <c r="M750" s="919">
        <v>130751.61</v>
      </c>
      <c r="N750" s="269">
        <v>0</v>
      </c>
      <c r="O750" s="271">
        <f t="shared" si="183"/>
        <v>0</v>
      </c>
      <c r="P750" s="271">
        <f t="shared" si="184"/>
        <v>0</v>
      </c>
      <c r="Q750" s="271">
        <f t="shared" si="185"/>
        <v>0</v>
      </c>
      <c r="R750" s="101">
        <f t="shared" si="186"/>
        <v>130751.61</v>
      </c>
      <c r="S750" s="261">
        <f t="shared" si="187"/>
        <v>1</v>
      </c>
      <c r="T750" s="700">
        <f t="shared" si="188"/>
        <v>0</v>
      </c>
      <c r="U750" s="645" t="s">
        <v>340</v>
      </c>
      <c r="V750" s="593"/>
    </row>
    <row r="751" spans="1:22" s="296" customFormat="1" ht="12.75" hidden="1" customHeight="1">
      <c r="A751" s="358" t="s">
        <v>1440</v>
      </c>
      <c r="B751" s="61" t="s">
        <v>761</v>
      </c>
      <c r="C751" s="139">
        <v>2005</v>
      </c>
      <c r="D751" s="259" t="s">
        <v>1366</v>
      </c>
      <c r="E751" s="152">
        <v>2560</v>
      </c>
      <c r="F751" s="480">
        <v>790060</v>
      </c>
      <c r="G751" s="460" t="s">
        <v>1399</v>
      </c>
      <c r="H751" s="260">
        <v>417715.75</v>
      </c>
      <c r="I751" s="99">
        <f t="shared" si="189"/>
        <v>417715.75</v>
      </c>
      <c r="J751" s="756">
        <f t="shared" si="190"/>
        <v>1</v>
      </c>
      <c r="K751" s="919">
        <v>417715.75</v>
      </c>
      <c r="L751" s="922">
        <v>0</v>
      </c>
      <c r="M751" s="919">
        <v>417715.75</v>
      </c>
      <c r="N751" s="269">
        <v>0</v>
      </c>
      <c r="O751" s="271">
        <f t="shared" si="183"/>
        <v>0</v>
      </c>
      <c r="P751" s="271">
        <f t="shared" si="184"/>
        <v>0</v>
      </c>
      <c r="Q751" s="271">
        <f t="shared" si="185"/>
        <v>0</v>
      </c>
      <c r="R751" s="101">
        <f t="shared" si="186"/>
        <v>417715.75</v>
      </c>
      <c r="S751" s="261">
        <f t="shared" si="187"/>
        <v>1</v>
      </c>
      <c r="T751" s="700">
        <f t="shared" si="188"/>
        <v>0</v>
      </c>
      <c r="U751" s="645" t="s">
        <v>340</v>
      </c>
      <c r="V751" s="593"/>
    </row>
    <row r="752" spans="1:22" s="296" customFormat="1" ht="12.75" hidden="1" customHeight="1">
      <c r="A752" s="358" t="s">
        <v>922</v>
      </c>
      <c r="B752" s="61" t="s">
        <v>760</v>
      </c>
      <c r="C752" s="139">
        <v>2005</v>
      </c>
      <c r="D752" s="259" t="s">
        <v>1367</v>
      </c>
      <c r="E752" s="152">
        <v>2561</v>
      </c>
      <c r="F752" s="480">
        <v>100898</v>
      </c>
      <c r="G752" s="460" t="s">
        <v>1399</v>
      </c>
      <c r="H752" s="260">
        <v>473861.72</v>
      </c>
      <c r="I752" s="99">
        <f>K752+L752</f>
        <v>473861.72</v>
      </c>
      <c r="J752" s="756">
        <f>I752/H752</f>
        <v>1</v>
      </c>
      <c r="K752" s="919">
        <v>473861.72</v>
      </c>
      <c r="L752" s="269">
        <v>0</v>
      </c>
      <c r="M752" s="919">
        <v>473861.72</v>
      </c>
      <c r="N752" s="269">
        <v>0</v>
      </c>
      <c r="O752" s="271">
        <f t="shared" ref="O752:O778" si="191">N752-L752</f>
        <v>0</v>
      </c>
      <c r="P752" s="271">
        <f t="shared" ref="P752:P778" si="192">M752-K752</f>
        <v>0</v>
      </c>
      <c r="Q752" s="271">
        <f t="shared" ref="Q752:Q778" si="193">R752-I752</f>
        <v>0</v>
      </c>
      <c r="R752" s="101">
        <f t="shared" ref="R752:R778" si="194">(H752-T752)</f>
        <v>473861.72</v>
      </c>
      <c r="S752" s="261">
        <f t="shared" ref="S752:S779" si="195">+R752/H752</f>
        <v>1</v>
      </c>
      <c r="T752" s="700">
        <f t="shared" ref="T752:T778" si="196">H752-M752-N752</f>
        <v>0</v>
      </c>
      <c r="U752" s="645" t="s">
        <v>340</v>
      </c>
      <c r="V752" s="593" t="s">
        <v>831</v>
      </c>
    </row>
    <row r="753" spans="1:22" s="296" customFormat="1" ht="12.75" hidden="1" customHeight="1">
      <c r="A753" s="358" t="s">
        <v>922</v>
      </c>
      <c r="B753" s="61" t="s">
        <v>760</v>
      </c>
      <c r="C753" s="139">
        <v>2005</v>
      </c>
      <c r="D753" s="259" t="s">
        <v>1368</v>
      </c>
      <c r="E753" s="152">
        <v>2562</v>
      </c>
      <c r="F753" s="480">
        <v>100899</v>
      </c>
      <c r="G753" s="460" t="s">
        <v>1399</v>
      </c>
      <c r="H753" s="260">
        <v>153282.96</v>
      </c>
      <c r="I753" s="99">
        <f>K753+L753</f>
        <v>153282.96</v>
      </c>
      <c r="J753" s="756">
        <f>I753/H753</f>
        <v>1</v>
      </c>
      <c r="K753" s="919">
        <v>153282.96</v>
      </c>
      <c r="L753" s="269">
        <v>0</v>
      </c>
      <c r="M753" s="919">
        <v>153282.96</v>
      </c>
      <c r="N753" s="269">
        <v>0</v>
      </c>
      <c r="O753" s="271">
        <f t="shared" si="191"/>
        <v>0</v>
      </c>
      <c r="P753" s="271">
        <f t="shared" si="192"/>
        <v>0</v>
      </c>
      <c r="Q753" s="271">
        <f t="shared" si="193"/>
        <v>0</v>
      </c>
      <c r="R753" s="101">
        <f t="shared" si="194"/>
        <v>153282.96</v>
      </c>
      <c r="S753" s="261">
        <f t="shared" si="195"/>
        <v>1</v>
      </c>
      <c r="T753" s="700">
        <f t="shared" si="196"/>
        <v>0</v>
      </c>
      <c r="U753" s="645" t="s">
        <v>340</v>
      </c>
      <c r="V753" s="593" t="s">
        <v>831</v>
      </c>
    </row>
    <row r="754" spans="1:22" s="296" customFormat="1" ht="12.75" hidden="1" customHeight="1">
      <c r="A754" s="358" t="s">
        <v>1397</v>
      </c>
      <c r="B754" s="61" t="s">
        <v>1398</v>
      </c>
      <c r="C754" s="139">
        <v>2005</v>
      </c>
      <c r="D754" s="259" t="s">
        <v>1369</v>
      </c>
      <c r="E754" s="152">
        <v>2563</v>
      </c>
      <c r="F754" s="480">
        <v>992563</v>
      </c>
      <c r="G754" s="460" t="s">
        <v>1399</v>
      </c>
      <c r="H754" s="260">
        <v>1750000</v>
      </c>
      <c r="I754" s="99">
        <f>K754+L754</f>
        <v>1750000</v>
      </c>
      <c r="J754" s="756">
        <f>I754/H754</f>
        <v>1</v>
      </c>
      <c r="K754" s="919">
        <v>1750000</v>
      </c>
      <c r="L754" s="269">
        <v>0</v>
      </c>
      <c r="M754" s="919">
        <v>1750000</v>
      </c>
      <c r="N754" s="269">
        <v>0</v>
      </c>
      <c r="O754" s="271">
        <f t="shared" si="191"/>
        <v>0</v>
      </c>
      <c r="P754" s="271">
        <f t="shared" si="192"/>
        <v>0</v>
      </c>
      <c r="Q754" s="271">
        <f t="shared" si="193"/>
        <v>0</v>
      </c>
      <c r="R754" s="101">
        <f t="shared" si="194"/>
        <v>1750000</v>
      </c>
      <c r="S754" s="261">
        <f t="shared" si="195"/>
        <v>1</v>
      </c>
      <c r="T754" s="700">
        <f t="shared" si="196"/>
        <v>0</v>
      </c>
      <c r="U754" s="645" t="s">
        <v>340</v>
      </c>
      <c r="V754" s="593"/>
    </row>
    <row r="755" spans="1:22" s="296" customFormat="1" ht="12.75" hidden="1" customHeight="1">
      <c r="A755" s="358" t="s">
        <v>988</v>
      </c>
      <c r="B755" s="61" t="s">
        <v>989</v>
      </c>
      <c r="C755" s="139">
        <v>2005</v>
      </c>
      <c r="D755" s="259" t="s">
        <v>1349</v>
      </c>
      <c r="E755" s="152">
        <v>2564</v>
      </c>
      <c r="F755" s="480">
        <v>181371</v>
      </c>
      <c r="G755" s="460" t="s">
        <v>1399</v>
      </c>
      <c r="H755" s="260">
        <v>141035.45000000001</v>
      </c>
      <c r="I755" s="99">
        <f t="shared" si="189"/>
        <v>141035.45000000001</v>
      </c>
      <c r="J755" s="756">
        <f t="shared" si="190"/>
        <v>1</v>
      </c>
      <c r="K755" s="919">
        <v>141035.45000000001</v>
      </c>
      <c r="L755" s="922">
        <v>0</v>
      </c>
      <c r="M755" s="919">
        <v>141035.45000000001</v>
      </c>
      <c r="N755" s="269">
        <v>0</v>
      </c>
      <c r="O755" s="271">
        <f t="shared" si="191"/>
        <v>0</v>
      </c>
      <c r="P755" s="271">
        <f t="shared" si="192"/>
        <v>0</v>
      </c>
      <c r="Q755" s="271">
        <f t="shared" si="193"/>
        <v>0</v>
      </c>
      <c r="R755" s="101">
        <f t="shared" si="194"/>
        <v>141035.45000000001</v>
      </c>
      <c r="S755" s="261">
        <f t="shared" si="195"/>
        <v>1</v>
      </c>
      <c r="T755" s="700">
        <f t="shared" si="196"/>
        <v>0</v>
      </c>
      <c r="U755" s="645" t="s">
        <v>1594</v>
      </c>
      <c r="V755" s="593"/>
    </row>
    <row r="756" spans="1:22" s="296" customFormat="1" ht="12.75" hidden="1" customHeight="1">
      <c r="A756" s="358" t="s">
        <v>1025</v>
      </c>
      <c r="B756" s="61" t="s">
        <v>1419</v>
      </c>
      <c r="C756" s="139">
        <v>2005</v>
      </c>
      <c r="D756" s="259" t="s">
        <v>1350</v>
      </c>
      <c r="E756" s="152">
        <v>2565</v>
      </c>
      <c r="F756" s="480">
        <v>871740</v>
      </c>
      <c r="G756" s="460" t="s">
        <v>1399</v>
      </c>
      <c r="H756" s="260">
        <v>246000</v>
      </c>
      <c r="I756" s="99">
        <f>K756+L756</f>
        <v>246000</v>
      </c>
      <c r="J756" s="756">
        <f>I756/H756</f>
        <v>1</v>
      </c>
      <c r="K756" s="919">
        <v>246000</v>
      </c>
      <c r="L756" s="269">
        <v>0</v>
      </c>
      <c r="M756" s="919">
        <v>246000</v>
      </c>
      <c r="N756" s="269">
        <v>0</v>
      </c>
      <c r="O756" s="271">
        <f t="shared" si="191"/>
        <v>0</v>
      </c>
      <c r="P756" s="271">
        <f t="shared" si="192"/>
        <v>0</v>
      </c>
      <c r="Q756" s="271">
        <f t="shared" si="193"/>
        <v>0</v>
      </c>
      <c r="R756" s="101">
        <f t="shared" si="194"/>
        <v>246000</v>
      </c>
      <c r="S756" s="261">
        <f t="shared" si="195"/>
        <v>1</v>
      </c>
      <c r="T756" s="700">
        <f t="shared" si="196"/>
        <v>0</v>
      </c>
      <c r="U756" s="645" t="s">
        <v>340</v>
      </c>
      <c r="V756" s="593"/>
    </row>
    <row r="757" spans="1:22" s="296" customFormat="1" ht="12.75" hidden="1" customHeight="1">
      <c r="A757" s="358" t="s">
        <v>553</v>
      </c>
      <c r="B757" s="61" t="s">
        <v>1433</v>
      </c>
      <c r="C757" s="139">
        <v>2005</v>
      </c>
      <c r="D757" s="259" t="s">
        <v>295</v>
      </c>
      <c r="E757" s="152">
        <v>2566</v>
      </c>
      <c r="F757" s="480">
        <v>992566</v>
      </c>
      <c r="G757" s="460" t="s">
        <v>1399</v>
      </c>
      <c r="H757" s="260">
        <v>60000</v>
      </c>
      <c r="I757" s="99">
        <f t="shared" si="189"/>
        <v>60000</v>
      </c>
      <c r="J757" s="756">
        <f t="shared" si="190"/>
        <v>1</v>
      </c>
      <c r="K757" s="919">
        <v>60000</v>
      </c>
      <c r="L757" s="922">
        <v>0</v>
      </c>
      <c r="M757" s="919">
        <v>60000</v>
      </c>
      <c r="N757" s="269">
        <v>0</v>
      </c>
      <c r="O757" s="271">
        <f t="shared" si="191"/>
        <v>0</v>
      </c>
      <c r="P757" s="271">
        <f t="shared" si="192"/>
        <v>0</v>
      </c>
      <c r="Q757" s="271">
        <f t="shared" si="193"/>
        <v>0</v>
      </c>
      <c r="R757" s="101">
        <f t="shared" si="194"/>
        <v>60000</v>
      </c>
      <c r="S757" s="261">
        <f t="shared" si="195"/>
        <v>1</v>
      </c>
      <c r="T757" s="700">
        <f t="shared" si="196"/>
        <v>0</v>
      </c>
      <c r="U757" s="645" t="s">
        <v>340</v>
      </c>
      <c r="V757" s="593" t="s">
        <v>831</v>
      </c>
    </row>
    <row r="758" spans="1:22" s="296" customFormat="1" ht="12.75" hidden="1" customHeight="1">
      <c r="A758" s="358" t="s">
        <v>922</v>
      </c>
      <c r="B758" s="61" t="s">
        <v>760</v>
      </c>
      <c r="C758" s="139">
        <v>2005</v>
      </c>
      <c r="D758" s="259" t="s">
        <v>280</v>
      </c>
      <c r="E758" s="152">
        <v>2567</v>
      </c>
      <c r="F758" s="480">
        <v>100902</v>
      </c>
      <c r="G758" s="460" t="s">
        <v>1399</v>
      </c>
      <c r="H758" s="260">
        <v>642855.31999999995</v>
      </c>
      <c r="I758" s="99">
        <f>K758+L758</f>
        <v>642855.31999999995</v>
      </c>
      <c r="J758" s="756">
        <f>I758/H758</f>
        <v>1</v>
      </c>
      <c r="K758" s="919">
        <v>642855.31999999995</v>
      </c>
      <c r="L758" s="269">
        <v>0</v>
      </c>
      <c r="M758" s="919">
        <v>642855.31999999995</v>
      </c>
      <c r="N758" s="269">
        <v>0</v>
      </c>
      <c r="O758" s="271">
        <f>N758-L758</f>
        <v>0</v>
      </c>
      <c r="P758" s="271">
        <f>M758-K758</f>
        <v>0</v>
      </c>
      <c r="Q758" s="271">
        <f>R758-I758</f>
        <v>0</v>
      </c>
      <c r="R758" s="101">
        <f>(H758-T758)</f>
        <v>642855.31999999995</v>
      </c>
      <c r="S758" s="261">
        <f>+R758/H758</f>
        <v>1</v>
      </c>
      <c r="T758" s="700">
        <f>H758-M758-N758</f>
        <v>0</v>
      </c>
      <c r="U758" s="645" t="s">
        <v>340</v>
      </c>
      <c r="V758" s="593" t="s">
        <v>831</v>
      </c>
    </row>
    <row r="759" spans="1:22" s="296" customFormat="1" ht="12.75" hidden="1" customHeight="1">
      <c r="A759" s="358" t="s">
        <v>1302</v>
      </c>
      <c r="B759" s="61" t="s">
        <v>149</v>
      </c>
      <c r="C759" s="139">
        <v>2005</v>
      </c>
      <c r="D759" s="259" t="s">
        <v>967</v>
      </c>
      <c r="E759" s="152">
        <v>2568</v>
      </c>
      <c r="F759" s="480">
        <v>992568</v>
      </c>
      <c r="G759" s="460" t="s">
        <v>1399</v>
      </c>
      <c r="H759" s="260">
        <v>117928</v>
      </c>
      <c r="I759" s="99">
        <f t="shared" si="189"/>
        <v>117928</v>
      </c>
      <c r="J759" s="756">
        <f t="shared" si="190"/>
        <v>1</v>
      </c>
      <c r="K759" s="919">
        <v>117928</v>
      </c>
      <c r="L759" s="922">
        <v>0</v>
      </c>
      <c r="M759" s="919">
        <v>117928</v>
      </c>
      <c r="N759" s="269">
        <v>0</v>
      </c>
      <c r="O759" s="271">
        <f t="shared" si="191"/>
        <v>0</v>
      </c>
      <c r="P759" s="271">
        <f t="shared" si="192"/>
        <v>0</v>
      </c>
      <c r="Q759" s="271">
        <f t="shared" si="193"/>
        <v>0</v>
      </c>
      <c r="R759" s="101">
        <f t="shared" si="194"/>
        <v>117928</v>
      </c>
      <c r="S759" s="261">
        <f t="shared" si="195"/>
        <v>1</v>
      </c>
      <c r="T759" s="700">
        <f t="shared" si="196"/>
        <v>0</v>
      </c>
      <c r="U759" s="645" t="s">
        <v>340</v>
      </c>
      <c r="V759" s="593" t="s">
        <v>831</v>
      </c>
    </row>
    <row r="760" spans="1:22" s="296" customFormat="1" ht="12.75" hidden="1" customHeight="1">
      <c r="A760" s="358" t="s">
        <v>507</v>
      </c>
      <c r="B760" s="61" t="s">
        <v>1485</v>
      </c>
      <c r="C760" s="139">
        <v>2005</v>
      </c>
      <c r="D760" s="259" t="s">
        <v>875</v>
      </c>
      <c r="E760" s="152">
        <v>2569</v>
      </c>
      <c r="F760" s="480">
        <v>895069</v>
      </c>
      <c r="G760" s="460" t="s">
        <v>1399</v>
      </c>
      <c r="H760" s="260">
        <v>101751</v>
      </c>
      <c r="I760" s="99">
        <f t="shared" si="189"/>
        <v>101751</v>
      </c>
      <c r="J760" s="756">
        <f t="shared" si="190"/>
        <v>1</v>
      </c>
      <c r="K760" s="919">
        <v>101751</v>
      </c>
      <c r="L760" s="922">
        <v>0</v>
      </c>
      <c r="M760" s="919">
        <v>101751</v>
      </c>
      <c r="N760" s="269">
        <v>0</v>
      </c>
      <c r="O760" s="271">
        <f t="shared" si="191"/>
        <v>0</v>
      </c>
      <c r="P760" s="271">
        <f t="shared" si="192"/>
        <v>0</v>
      </c>
      <c r="Q760" s="271">
        <f t="shared" si="193"/>
        <v>0</v>
      </c>
      <c r="R760" s="101">
        <f t="shared" si="194"/>
        <v>101751</v>
      </c>
      <c r="S760" s="261">
        <f t="shared" si="195"/>
        <v>1</v>
      </c>
      <c r="T760" s="700">
        <f t="shared" si="196"/>
        <v>0</v>
      </c>
      <c r="U760" s="645" t="s">
        <v>340</v>
      </c>
      <c r="V760" s="593"/>
    </row>
    <row r="761" spans="1:22" s="296" customFormat="1" ht="12.75" hidden="1" customHeight="1">
      <c r="A761" s="358" t="s">
        <v>988</v>
      </c>
      <c r="B761" s="61" t="s">
        <v>1438</v>
      </c>
      <c r="C761" s="139">
        <v>2005</v>
      </c>
      <c r="D761" s="259" t="s">
        <v>421</v>
      </c>
      <c r="E761" s="152">
        <v>2570</v>
      </c>
      <c r="F761" s="480">
        <v>181377</v>
      </c>
      <c r="G761" s="460" t="s">
        <v>1399</v>
      </c>
      <c r="H761" s="260">
        <v>129607.58</v>
      </c>
      <c r="I761" s="99">
        <f>K761+L761</f>
        <v>129607.58</v>
      </c>
      <c r="J761" s="756">
        <f>I761/H761</f>
        <v>1</v>
      </c>
      <c r="K761" s="919">
        <v>129607.58</v>
      </c>
      <c r="L761" s="269">
        <v>0</v>
      </c>
      <c r="M761" s="919">
        <v>129607.58</v>
      </c>
      <c r="N761" s="269">
        <v>0</v>
      </c>
      <c r="O761" s="271">
        <f t="shared" si="191"/>
        <v>0</v>
      </c>
      <c r="P761" s="271">
        <f t="shared" si="192"/>
        <v>0</v>
      </c>
      <c r="Q761" s="271">
        <f t="shared" si="193"/>
        <v>0</v>
      </c>
      <c r="R761" s="101">
        <f t="shared" si="194"/>
        <v>129607.58</v>
      </c>
      <c r="S761" s="261">
        <f t="shared" si="195"/>
        <v>1</v>
      </c>
      <c r="T761" s="700">
        <f t="shared" si="196"/>
        <v>0</v>
      </c>
      <c r="U761" s="645" t="s">
        <v>340</v>
      </c>
      <c r="V761" s="593"/>
    </row>
    <row r="762" spans="1:22" s="296" customFormat="1" ht="12.75" hidden="1" customHeight="1">
      <c r="A762" s="358" t="s">
        <v>988</v>
      </c>
      <c r="B762" s="61" t="s">
        <v>1438</v>
      </c>
      <c r="C762" s="139">
        <v>2005</v>
      </c>
      <c r="D762" s="259" t="s">
        <v>311</v>
      </c>
      <c r="E762" s="152">
        <v>2571</v>
      </c>
      <c r="F762" s="480">
        <v>181383</v>
      </c>
      <c r="G762" s="460" t="s">
        <v>1399</v>
      </c>
      <c r="H762" s="260">
        <v>200000</v>
      </c>
      <c r="I762" s="99">
        <f>K762+L762</f>
        <v>200000</v>
      </c>
      <c r="J762" s="756">
        <f>I762/H762</f>
        <v>1</v>
      </c>
      <c r="K762" s="919">
        <v>200000</v>
      </c>
      <c r="L762" s="269">
        <v>0</v>
      </c>
      <c r="M762" s="919">
        <v>200000</v>
      </c>
      <c r="N762" s="269">
        <v>0</v>
      </c>
      <c r="O762" s="271">
        <f t="shared" si="191"/>
        <v>0</v>
      </c>
      <c r="P762" s="271">
        <f t="shared" si="192"/>
        <v>0</v>
      </c>
      <c r="Q762" s="271">
        <f t="shared" si="193"/>
        <v>0</v>
      </c>
      <c r="R762" s="101">
        <f t="shared" si="194"/>
        <v>200000</v>
      </c>
      <c r="S762" s="261">
        <f t="shared" si="195"/>
        <v>1</v>
      </c>
      <c r="T762" s="700">
        <f t="shared" si="196"/>
        <v>0</v>
      </c>
      <c r="U762" s="645" t="s">
        <v>340</v>
      </c>
      <c r="V762" s="593"/>
    </row>
    <row r="763" spans="1:22" s="296" customFormat="1" ht="12.75" hidden="1" customHeight="1">
      <c r="A763" s="358" t="s">
        <v>1449</v>
      </c>
      <c r="B763" s="61" t="s">
        <v>575</v>
      </c>
      <c r="C763" s="139">
        <v>2005</v>
      </c>
      <c r="D763" s="259" t="s">
        <v>312</v>
      </c>
      <c r="E763" s="152">
        <v>2572</v>
      </c>
      <c r="F763" s="480">
        <v>871213</v>
      </c>
      <c r="G763" s="460" t="s">
        <v>1399</v>
      </c>
      <c r="H763" s="260">
        <v>38476.839999999997</v>
      </c>
      <c r="I763" s="99">
        <f t="shared" si="189"/>
        <v>38476.839999999997</v>
      </c>
      <c r="J763" s="756">
        <f t="shared" si="190"/>
        <v>1</v>
      </c>
      <c r="K763" s="919">
        <v>38476.839999999997</v>
      </c>
      <c r="L763" s="922">
        <v>0</v>
      </c>
      <c r="M763" s="919">
        <v>38476.839999999997</v>
      </c>
      <c r="N763" s="269">
        <v>0</v>
      </c>
      <c r="O763" s="271">
        <f t="shared" si="191"/>
        <v>0</v>
      </c>
      <c r="P763" s="271">
        <f t="shared" si="192"/>
        <v>0</v>
      </c>
      <c r="Q763" s="271">
        <f t="shared" si="193"/>
        <v>0</v>
      </c>
      <c r="R763" s="101">
        <f t="shared" si="194"/>
        <v>38476.839999999997</v>
      </c>
      <c r="S763" s="261">
        <f t="shared" si="195"/>
        <v>1</v>
      </c>
      <c r="T763" s="700">
        <f t="shared" si="196"/>
        <v>0</v>
      </c>
      <c r="U763" s="645" t="s">
        <v>340</v>
      </c>
      <c r="V763" s="593" t="s">
        <v>831</v>
      </c>
    </row>
    <row r="764" spans="1:22" s="296" customFormat="1" ht="12.75" hidden="1" customHeight="1">
      <c r="A764" s="358" t="s">
        <v>1510</v>
      </c>
      <c r="B764" s="61" t="s">
        <v>1587</v>
      </c>
      <c r="C764" s="139">
        <v>2005</v>
      </c>
      <c r="D764" s="259" t="s">
        <v>422</v>
      </c>
      <c r="E764" s="152">
        <v>2573</v>
      </c>
      <c r="F764" s="480">
        <v>871525</v>
      </c>
      <c r="G764" s="460" t="s">
        <v>1399</v>
      </c>
      <c r="H764" s="260">
        <v>10008.379999999999</v>
      </c>
      <c r="I764" s="99">
        <f t="shared" si="189"/>
        <v>10008.379999999999</v>
      </c>
      <c r="J764" s="756">
        <f t="shared" si="190"/>
        <v>1</v>
      </c>
      <c r="K764" s="919">
        <v>10008.379999999999</v>
      </c>
      <c r="L764" s="922">
        <v>0</v>
      </c>
      <c r="M764" s="919">
        <v>10008.379999999999</v>
      </c>
      <c r="N764" s="269">
        <v>0</v>
      </c>
      <c r="O764" s="271">
        <f t="shared" si="191"/>
        <v>0</v>
      </c>
      <c r="P764" s="271">
        <f t="shared" si="192"/>
        <v>0</v>
      </c>
      <c r="Q764" s="271">
        <f t="shared" si="193"/>
        <v>0</v>
      </c>
      <c r="R764" s="101">
        <f t="shared" si="194"/>
        <v>10008.379999999999</v>
      </c>
      <c r="S764" s="261">
        <f t="shared" si="195"/>
        <v>1</v>
      </c>
      <c r="T764" s="700">
        <f t="shared" si="196"/>
        <v>0</v>
      </c>
      <c r="U764" s="645" t="s">
        <v>340</v>
      </c>
      <c r="V764" s="593"/>
    </row>
    <row r="765" spans="1:22" s="296" customFormat="1" ht="12.75" hidden="1" customHeight="1">
      <c r="A765" s="358" t="s">
        <v>1095</v>
      </c>
      <c r="B765" s="61" t="s">
        <v>271</v>
      </c>
      <c r="C765" s="139">
        <v>2005</v>
      </c>
      <c r="D765" s="259" t="s">
        <v>680</v>
      </c>
      <c r="E765" s="152">
        <v>2574</v>
      </c>
      <c r="F765" s="480">
        <v>992574</v>
      </c>
      <c r="G765" s="460" t="s">
        <v>1399</v>
      </c>
      <c r="H765" s="260">
        <v>0</v>
      </c>
      <c r="I765" s="99">
        <f t="shared" si="189"/>
        <v>0</v>
      </c>
      <c r="J765" s="756" t="e">
        <f t="shared" si="190"/>
        <v>#DIV/0!</v>
      </c>
      <c r="K765" s="919">
        <v>0</v>
      </c>
      <c r="L765" s="922">
        <v>0</v>
      </c>
      <c r="M765" s="919">
        <v>0</v>
      </c>
      <c r="N765" s="269">
        <v>0</v>
      </c>
      <c r="O765" s="271">
        <f t="shared" si="191"/>
        <v>0</v>
      </c>
      <c r="P765" s="271">
        <f t="shared" si="192"/>
        <v>0</v>
      </c>
      <c r="Q765" s="271">
        <f t="shared" si="193"/>
        <v>0</v>
      </c>
      <c r="R765" s="101">
        <f t="shared" si="194"/>
        <v>0</v>
      </c>
      <c r="S765" s="261" t="e">
        <f t="shared" si="195"/>
        <v>#DIV/0!</v>
      </c>
      <c r="T765" s="700">
        <f t="shared" si="196"/>
        <v>0</v>
      </c>
      <c r="U765" s="645" t="s">
        <v>340</v>
      </c>
      <c r="V765" s="593"/>
    </row>
    <row r="766" spans="1:22" s="296" customFormat="1" ht="12.75" hidden="1" customHeight="1">
      <c r="A766" s="358" t="s">
        <v>988</v>
      </c>
      <c r="B766" s="61" t="s">
        <v>989</v>
      </c>
      <c r="C766" s="139">
        <v>2005</v>
      </c>
      <c r="D766" s="259" t="s">
        <v>1583</v>
      </c>
      <c r="E766" s="152">
        <v>2575</v>
      </c>
      <c r="F766" s="480">
        <v>181342</v>
      </c>
      <c r="G766" s="460" t="s">
        <v>1399</v>
      </c>
      <c r="H766" s="260">
        <v>160000</v>
      </c>
      <c r="I766" s="99">
        <f t="shared" ref="I766:I777" si="197">K766+L766</f>
        <v>160000</v>
      </c>
      <c r="J766" s="756">
        <f t="shared" ref="J766:J777" si="198">I766/H766</f>
        <v>1</v>
      </c>
      <c r="K766" s="919">
        <v>160000</v>
      </c>
      <c r="L766" s="922">
        <v>0</v>
      </c>
      <c r="M766" s="919">
        <v>160000</v>
      </c>
      <c r="N766" s="269">
        <v>0</v>
      </c>
      <c r="O766" s="271">
        <f t="shared" si="191"/>
        <v>0</v>
      </c>
      <c r="P766" s="271">
        <f t="shared" si="192"/>
        <v>0</v>
      </c>
      <c r="Q766" s="271">
        <f t="shared" si="193"/>
        <v>0</v>
      </c>
      <c r="R766" s="101">
        <f t="shared" si="194"/>
        <v>160000</v>
      </c>
      <c r="S766" s="261">
        <f t="shared" si="195"/>
        <v>1</v>
      </c>
      <c r="T766" s="700">
        <f t="shared" si="196"/>
        <v>0</v>
      </c>
      <c r="U766" s="645" t="s">
        <v>340</v>
      </c>
      <c r="V766" s="593"/>
    </row>
    <row r="767" spans="1:22" s="296" customFormat="1" ht="12.75" hidden="1" customHeight="1">
      <c r="A767" s="358" t="s">
        <v>1510</v>
      </c>
      <c r="B767" s="61" t="s">
        <v>1587</v>
      </c>
      <c r="C767" s="139">
        <v>2005</v>
      </c>
      <c r="D767" s="259" t="s">
        <v>1248</v>
      </c>
      <c r="E767" s="152">
        <v>2576</v>
      </c>
      <c r="F767" s="480">
        <v>871527</v>
      </c>
      <c r="G767" s="460" t="s">
        <v>1399</v>
      </c>
      <c r="H767" s="260">
        <v>9412.6299999999992</v>
      </c>
      <c r="I767" s="99">
        <f t="shared" si="197"/>
        <v>9412.6299999999992</v>
      </c>
      <c r="J767" s="756">
        <f t="shared" si="198"/>
        <v>1</v>
      </c>
      <c r="K767" s="919">
        <v>9412.6299999999992</v>
      </c>
      <c r="L767" s="269">
        <v>0</v>
      </c>
      <c r="M767" s="919">
        <v>9412.6299999999992</v>
      </c>
      <c r="N767" s="269">
        <v>0</v>
      </c>
      <c r="O767" s="271">
        <f t="shared" si="191"/>
        <v>0</v>
      </c>
      <c r="P767" s="271">
        <f t="shared" si="192"/>
        <v>0</v>
      </c>
      <c r="Q767" s="271">
        <f t="shared" si="193"/>
        <v>0</v>
      </c>
      <c r="R767" s="101">
        <f t="shared" si="194"/>
        <v>9412.6299999999992</v>
      </c>
      <c r="S767" s="261">
        <f t="shared" si="195"/>
        <v>1</v>
      </c>
      <c r="T767" s="700">
        <f t="shared" si="196"/>
        <v>0</v>
      </c>
      <c r="U767" s="645" t="s">
        <v>340</v>
      </c>
      <c r="V767" s="593" t="s">
        <v>831</v>
      </c>
    </row>
    <row r="768" spans="1:22" s="296" customFormat="1" ht="12.75" hidden="1" customHeight="1">
      <c r="A768" s="358" t="s">
        <v>1545</v>
      </c>
      <c r="B768" s="61" t="s">
        <v>1546</v>
      </c>
      <c r="C768" s="139">
        <v>2005</v>
      </c>
      <c r="D768" s="259" t="s">
        <v>733</v>
      </c>
      <c r="E768" s="152">
        <v>2577</v>
      </c>
      <c r="F768" s="480">
        <v>171030</v>
      </c>
      <c r="G768" s="460" t="s">
        <v>1399</v>
      </c>
      <c r="H768" s="260">
        <v>42450</v>
      </c>
      <c r="I768" s="99">
        <f t="shared" si="197"/>
        <v>42450</v>
      </c>
      <c r="J768" s="756">
        <f t="shared" si="198"/>
        <v>1</v>
      </c>
      <c r="K768" s="919">
        <v>42450</v>
      </c>
      <c r="L768" s="269">
        <v>0</v>
      </c>
      <c r="M768" s="919">
        <v>42450</v>
      </c>
      <c r="N768" s="269">
        <v>0</v>
      </c>
      <c r="O768" s="271">
        <f t="shared" si="191"/>
        <v>0</v>
      </c>
      <c r="P768" s="271">
        <f t="shared" si="192"/>
        <v>0</v>
      </c>
      <c r="Q768" s="271">
        <f t="shared" si="193"/>
        <v>0</v>
      </c>
      <c r="R768" s="101">
        <f t="shared" si="194"/>
        <v>42450</v>
      </c>
      <c r="S768" s="261">
        <f t="shared" si="195"/>
        <v>1</v>
      </c>
      <c r="T768" s="700">
        <f t="shared" si="196"/>
        <v>0</v>
      </c>
      <c r="U768" s="645" t="s">
        <v>340</v>
      </c>
      <c r="V768" s="593" t="s">
        <v>831</v>
      </c>
    </row>
    <row r="769" spans="1:79" s="296" customFormat="1" ht="12.75" hidden="1" customHeight="1">
      <c r="A769" s="358" t="s">
        <v>1545</v>
      </c>
      <c r="B769" s="61" t="s">
        <v>1546</v>
      </c>
      <c r="C769" s="139">
        <v>2005</v>
      </c>
      <c r="D769" s="259" t="s">
        <v>1327</v>
      </c>
      <c r="E769" s="152">
        <v>2578</v>
      </c>
      <c r="F769" s="480">
        <v>171031</v>
      </c>
      <c r="G769" s="460" t="s">
        <v>1399</v>
      </c>
      <c r="H769" s="260">
        <v>27550</v>
      </c>
      <c r="I769" s="99">
        <f t="shared" si="197"/>
        <v>27550</v>
      </c>
      <c r="J769" s="756">
        <f t="shared" si="198"/>
        <v>1</v>
      </c>
      <c r="K769" s="919">
        <v>27550</v>
      </c>
      <c r="L769" s="269">
        <v>0</v>
      </c>
      <c r="M769" s="919">
        <v>27550</v>
      </c>
      <c r="N769" s="269">
        <v>0</v>
      </c>
      <c r="O769" s="271">
        <f t="shared" si="191"/>
        <v>0</v>
      </c>
      <c r="P769" s="271">
        <f t="shared" si="192"/>
        <v>0</v>
      </c>
      <c r="Q769" s="271">
        <f t="shared" si="193"/>
        <v>0</v>
      </c>
      <c r="R769" s="101">
        <f t="shared" si="194"/>
        <v>27550</v>
      </c>
      <c r="S769" s="261">
        <f t="shared" si="195"/>
        <v>1</v>
      </c>
      <c r="T769" s="700">
        <f t="shared" si="196"/>
        <v>0</v>
      </c>
      <c r="U769" s="645" t="s">
        <v>340</v>
      </c>
      <c r="V769" s="593" t="s">
        <v>831</v>
      </c>
    </row>
    <row r="770" spans="1:79" s="296" customFormat="1" ht="12.75" hidden="1" customHeight="1">
      <c r="A770" s="358" t="s">
        <v>1510</v>
      </c>
      <c r="B770" s="61" t="s">
        <v>1587</v>
      </c>
      <c r="C770" s="139">
        <v>2005</v>
      </c>
      <c r="D770" s="259" t="s">
        <v>241</v>
      </c>
      <c r="E770" s="152">
        <v>2579</v>
      </c>
      <c r="F770" s="480">
        <v>871528</v>
      </c>
      <c r="G770" s="460" t="s">
        <v>1399</v>
      </c>
      <c r="H770" s="260">
        <v>4873.54</v>
      </c>
      <c r="I770" s="99">
        <f t="shared" si="197"/>
        <v>4873.54</v>
      </c>
      <c r="J770" s="756">
        <f t="shared" si="198"/>
        <v>1</v>
      </c>
      <c r="K770" s="919">
        <v>4873.54</v>
      </c>
      <c r="L770" s="922">
        <v>0</v>
      </c>
      <c r="M770" s="919">
        <v>4873.54</v>
      </c>
      <c r="N770" s="922">
        <v>0</v>
      </c>
      <c r="O770" s="271">
        <f t="shared" si="191"/>
        <v>0</v>
      </c>
      <c r="P770" s="271">
        <f t="shared" si="192"/>
        <v>0</v>
      </c>
      <c r="Q770" s="271">
        <f t="shared" si="193"/>
        <v>0</v>
      </c>
      <c r="R770" s="101">
        <f t="shared" si="194"/>
        <v>4873.54</v>
      </c>
      <c r="S770" s="261">
        <f t="shared" si="195"/>
        <v>1</v>
      </c>
      <c r="T770" s="700">
        <f t="shared" si="196"/>
        <v>0</v>
      </c>
      <c r="U770" s="645" t="s">
        <v>340</v>
      </c>
      <c r="V770" s="593" t="s">
        <v>831</v>
      </c>
    </row>
    <row r="771" spans="1:79" s="296" customFormat="1" ht="12.75" hidden="1" customHeight="1">
      <c r="A771" s="358" t="s">
        <v>507</v>
      </c>
      <c r="B771" s="61" t="s">
        <v>1485</v>
      </c>
      <c r="C771" s="139">
        <v>2005</v>
      </c>
      <c r="D771" s="259" t="s">
        <v>1244</v>
      </c>
      <c r="E771" s="152">
        <v>2580</v>
      </c>
      <c r="F771" s="480">
        <v>895077</v>
      </c>
      <c r="G771" s="460" t="s">
        <v>1399</v>
      </c>
      <c r="H771" s="260">
        <v>16715.63</v>
      </c>
      <c r="I771" s="99">
        <f t="shared" si="197"/>
        <v>16715.63</v>
      </c>
      <c r="J771" s="756">
        <f t="shared" si="198"/>
        <v>1</v>
      </c>
      <c r="K771" s="919">
        <v>16715.63</v>
      </c>
      <c r="L771" s="269">
        <v>0</v>
      </c>
      <c r="M771" s="919">
        <v>16715.63</v>
      </c>
      <c r="N771" s="269">
        <v>0</v>
      </c>
      <c r="O771" s="271">
        <f t="shared" si="191"/>
        <v>0</v>
      </c>
      <c r="P771" s="271">
        <f t="shared" si="192"/>
        <v>0</v>
      </c>
      <c r="Q771" s="271">
        <f t="shared" si="193"/>
        <v>0</v>
      </c>
      <c r="R771" s="101">
        <f t="shared" si="194"/>
        <v>16715.63</v>
      </c>
      <c r="S771" s="261">
        <f t="shared" si="195"/>
        <v>1</v>
      </c>
      <c r="T771" s="700">
        <f t="shared" si="196"/>
        <v>0</v>
      </c>
      <c r="U771" s="645" t="s">
        <v>340</v>
      </c>
      <c r="V771" s="593"/>
    </row>
    <row r="772" spans="1:79" s="296" customFormat="1" ht="12.75" hidden="1" customHeight="1">
      <c r="A772" s="358" t="s">
        <v>1025</v>
      </c>
      <c r="B772" s="61" t="s">
        <v>1419</v>
      </c>
      <c r="C772" s="139">
        <v>2005</v>
      </c>
      <c r="D772" s="259" t="s">
        <v>930</v>
      </c>
      <c r="E772" s="152">
        <v>2581</v>
      </c>
      <c r="F772" s="480">
        <v>871770</v>
      </c>
      <c r="G772" s="460" t="s">
        <v>1399</v>
      </c>
      <c r="H772" s="260">
        <v>578402.22</v>
      </c>
      <c r="I772" s="99">
        <f t="shared" si="197"/>
        <v>578402.22</v>
      </c>
      <c r="J772" s="756">
        <f t="shared" si="198"/>
        <v>1</v>
      </c>
      <c r="K772" s="919">
        <v>578402.22</v>
      </c>
      <c r="L772" s="269">
        <v>0</v>
      </c>
      <c r="M772" s="919">
        <v>578402.22</v>
      </c>
      <c r="N772" s="269">
        <v>0</v>
      </c>
      <c r="O772" s="271">
        <f t="shared" si="191"/>
        <v>0</v>
      </c>
      <c r="P772" s="271">
        <f t="shared" si="192"/>
        <v>0</v>
      </c>
      <c r="Q772" s="271">
        <f t="shared" si="193"/>
        <v>0</v>
      </c>
      <c r="R772" s="101">
        <f t="shared" si="194"/>
        <v>578402.22</v>
      </c>
      <c r="S772" s="261">
        <f t="shared" si="195"/>
        <v>1</v>
      </c>
      <c r="T772" s="700">
        <f t="shared" si="196"/>
        <v>0</v>
      </c>
      <c r="U772" s="645" t="s">
        <v>340</v>
      </c>
      <c r="V772" s="593"/>
    </row>
    <row r="773" spans="1:79" s="296" customFormat="1" ht="12.75" hidden="1" customHeight="1">
      <c r="A773" s="358" t="s">
        <v>1302</v>
      </c>
      <c r="B773" s="61" t="s">
        <v>149</v>
      </c>
      <c r="C773" s="139">
        <v>2005</v>
      </c>
      <c r="D773" s="259" t="s">
        <v>931</v>
      </c>
      <c r="E773" s="152">
        <v>2582</v>
      </c>
      <c r="F773" s="480">
        <v>992582</v>
      </c>
      <c r="G773" s="460" t="s">
        <v>1399</v>
      </c>
      <c r="H773" s="260">
        <v>50000</v>
      </c>
      <c r="I773" s="99">
        <f t="shared" si="197"/>
        <v>50000</v>
      </c>
      <c r="J773" s="756">
        <f t="shared" si="198"/>
        <v>1</v>
      </c>
      <c r="K773" s="919">
        <v>50000</v>
      </c>
      <c r="L773" s="922">
        <v>0</v>
      </c>
      <c r="M773" s="919">
        <v>50000</v>
      </c>
      <c r="N773" s="269">
        <v>0</v>
      </c>
      <c r="O773" s="271">
        <f t="shared" si="191"/>
        <v>0</v>
      </c>
      <c r="P773" s="271">
        <f t="shared" si="192"/>
        <v>0</v>
      </c>
      <c r="Q773" s="271">
        <f t="shared" si="193"/>
        <v>0</v>
      </c>
      <c r="R773" s="101">
        <f t="shared" si="194"/>
        <v>50000</v>
      </c>
      <c r="S773" s="261">
        <f t="shared" si="195"/>
        <v>1</v>
      </c>
      <c r="T773" s="700">
        <f t="shared" si="196"/>
        <v>0</v>
      </c>
      <c r="U773" s="645" t="s">
        <v>340</v>
      </c>
      <c r="V773" s="593"/>
    </row>
    <row r="774" spans="1:79" s="296" customFormat="1" ht="12.75" hidden="1" customHeight="1">
      <c r="A774" s="358" t="s">
        <v>1535</v>
      </c>
      <c r="B774" s="61" t="s">
        <v>35</v>
      </c>
      <c r="C774" s="139">
        <v>2005</v>
      </c>
      <c r="D774" s="259" t="s">
        <v>965</v>
      </c>
      <c r="E774" s="152">
        <v>2583</v>
      </c>
      <c r="F774" s="480">
        <v>710990</v>
      </c>
      <c r="G774" s="460" t="s">
        <v>1399</v>
      </c>
      <c r="H774" s="260">
        <v>8041.79</v>
      </c>
      <c r="I774" s="99">
        <f>K774+L774</f>
        <v>8041.79</v>
      </c>
      <c r="J774" s="756">
        <f>I774/H774</f>
        <v>1</v>
      </c>
      <c r="K774" s="919">
        <v>8041.79</v>
      </c>
      <c r="L774" s="269">
        <v>0</v>
      </c>
      <c r="M774" s="919">
        <v>8041.79</v>
      </c>
      <c r="N774" s="269">
        <v>0</v>
      </c>
      <c r="O774" s="271">
        <f>N774-L774</f>
        <v>0</v>
      </c>
      <c r="P774" s="271">
        <f>M774-K774</f>
        <v>0</v>
      </c>
      <c r="Q774" s="271">
        <f>R774-I774</f>
        <v>0</v>
      </c>
      <c r="R774" s="101">
        <f>(H774-T774)</f>
        <v>8041.79</v>
      </c>
      <c r="S774" s="261">
        <f>+R774/H774</f>
        <v>1</v>
      </c>
      <c r="T774" s="700">
        <f>H774-M774-N774</f>
        <v>0</v>
      </c>
      <c r="U774" s="645" t="s">
        <v>340</v>
      </c>
      <c r="V774" s="593"/>
    </row>
    <row r="775" spans="1:79" s="296" customFormat="1" ht="12.75" hidden="1" customHeight="1">
      <c r="A775" s="358" t="s">
        <v>1440</v>
      </c>
      <c r="B775" s="61" t="s">
        <v>761</v>
      </c>
      <c r="C775" s="139">
        <v>2005</v>
      </c>
      <c r="D775" s="259" t="s">
        <v>745</v>
      </c>
      <c r="E775" s="152">
        <v>2584</v>
      </c>
      <c r="F775" s="480">
        <v>790026</v>
      </c>
      <c r="G775" s="460" t="s">
        <v>1399</v>
      </c>
      <c r="H775" s="260">
        <v>19635.88</v>
      </c>
      <c r="I775" s="99">
        <f>K775+L775</f>
        <v>19635.88</v>
      </c>
      <c r="J775" s="756">
        <f>I775/H775</f>
        <v>1</v>
      </c>
      <c r="K775" s="919">
        <v>19635.88</v>
      </c>
      <c r="L775" s="269">
        <v>0</v>
      </c>
      <c r="M775" s="919">
        <v>19635.88</v>
      </c>
      <c r="N775" s="269">
        <v>0</v>
      </c>
      <c r="O775" s="271">
        <f>N775-L775</f>
        <v>0</v>
      </c>
      <c r="P775" s="271">
        <f>M775-K775</f>
        <v>0</v>
      </c>
      <c r="Q775" s="271">
        <f>R775-I775</f>
        <v>0</v>
      </c>
      <c r="R775" s="101">
        <f>(H775-T775)</f>
        <v>19635.88</v>
      </c>
      <c r="S775" s="261">
        <f>+R775/H775</f>
        <v>1</v>
      </c>
      <c r="T775" s="700">
        <f>H775-M775-N775</f>
        <v>0</v>
      </c>
      <c r="U775" s="645" t="s">
        <v>340</v>
      </c>
      <c r="V775" s="593"/>
    </row>
    <row r="776" spans="1:79" s="296" customFormat="1" ht="12.75" hidden="1" customHeight="1">
      <c r="A776" s="358" t="s">
        <v>793</v>
      </c>
      <c r="B776" s="61" t="s">
        <v>762</v>
      </c>
      <c r="C776" s="139">
        <v>2005</v>
      </c>
      <c r="D776" s="259" t="s">
        <v>1340</v>
      </c>
      <c r="E776" s="152">
        <v>2585</v>
      </c>
      <c r="F776" s="480">
        <v>191002</v>
      </c>
      <c r="G776" s="460" t="s">
        <v>1399</v>
      </c>
      <c r="H776" s="260">
        <v>332.28</v>
      </c>
      <c r="I776" s="99">
        <f t="shared" si="197"/>
        <v>332.28</v>
      </c>
      <c r="J776" s="756">
        <f t="shared" si="198"/>
        <v>1</v>
      </c>
      <c r="K776" s="919">
        <v>332.28</v>
      </c>
      <c r="L776" s="269">
        <v>0</v>
      </c>
      <c r="M776" s="919">
        <v>332.28</v>
      </c>
      <c r="N776" s="269">
        <v>0</v>
      </c>
      <c r="O776" s="271">
        <f t="shared" si="191"/>
        <v>0</v>
      </c>
      <c r="P776" s="271">
        <f t="shared" si="192"/>
        <v>0</v>
      </c>
      <c r="Q776" s="271">
        <f t="shared" si="193"/>
        <v>0</v>
      </c>
      <c r="R776" s="101">
        <f t="shared" si="194"/>
        <v>332.28</v>
      </c>
      <c r="S776" s="261">
        <f t="shared" si="195"/>
        <v>1</v>
      </c>
      <c r="T776" s="700">
        <f t="shared" si="196"/>
        <v>0</v>
      </c>
      <c r="U776" s="645" t="s">
        <v>340</v>
      </c>
      <c r="V776" s="593"/>
    </row>
    <row r="777" spans="1:79" s="296" customFormat="1" ht="12.75" hidden="1" customHeight="1">
      <c r="A777" s="358" t="s">
        <v>1510</v>
      </c>
      <c r="B777" s="61" t="s">
        <v>1587</v>
      </c>
      <c r="C777" s="139">
        <v>2005</v>
      </c>
      <c r="D777" s="259" t="s">
        <v>644</v>
      </c>
      <c r="E777" s="152">
        <v>2586</v>
      </c>
      <c r="F777" s="480">
        <v>871531</v>
      </c>
      <c r="G777" s="460" t="s">
        <v>1399</v>
      </c>
      <c r="H777" s="260">
        <v>3352.68</v>
      </c>
      <c r="I777" s="99">
        <f t="shared" si="197"/>
        <v>3352.68</v>
      </c>
      <c r="J777" s="756">
        <f t="shared" si="198"/>
        <v>1</v>
      </c>
      <c r="K777" s="919">
        <v>3352.68</v>
      </c>
      <c r="L777" s="269">
        <v>0</v>
      </c>
      <c r="M777" s="919">
        <v>3352.68</v>
      </c>
      <c r="N777" s="269">
        <v>0</v>
      </c>
      <c r="O777" s="271">
        <f t="shared" si="191"/>
        <v>0</v>
      </c>
      <c r="P777" s="271">
        <f t="shared" si="192"/>
        <v>0</v>
      </c>
      <c r="Q777" s="271">
        <f t="shared" si="193"/>
        <v>0</v>
      </c>
      <c r="R777" s="101">
        <f t="shared" si="194"/>
        <v>3352.68</v>
      </c>
      <c r="S777" s="261">
        <f t="shared" si="195"/>
        <v>1</v>
      </c>
      <c r="T777" s="700">
        <f t="shared" si="196"/>
        <v>0</v>
      </c>
      <c r="U777" s="645" t="s">
        <v>340</v>
      </c>
      <c r="V777" s="593" t="s">
        <v>831</v>
      </c>
    </row>
    <row r="778" spans="1:79" s="296" customFormat="1" ht="12.75" customHeight="1" thickBot="1">
      <c r="A778" s="127" t="s">
        <v>1569</v>
      </c>
      <c r="B778" s="827"/>
      <c r="C778" s="139">
        <v>2005</v>
      </c>
      <c r="E778" s="796"/>
      <c r="F778" s="487"/>
      <c r="G778" s="797"/>
      <c r="H778" s="798">
        <f>SUM(H723:H777)</f>
        <v>25503576.379999995</v>
      </c>
      <c r="I778" s="160">
        <f>SUM(I723:I777)</f>
        <v>25503576.379999995</v>
      </c>
      <c r="J778" s="757"/>
      <c r="K778" s="920">
        <f>SUM(K723:K777)</f>
        <v>25503576.379999995</v>
      </c>
      <c r="L778" s="923">
        <f>SUM(L723:L777)</f>
        <v>0</v>
      </c>
      <c r="M778" s="920">
        <f>SUM(M723:M777)</f>
        <v>25503576.379999995</v>
      </c>
      <c r="N778" s="799">
        <f>SUM(N723:N777)</f>
        <v>0</v>
      </c>
      <c r="O778" s="271">
        <f t="shared" si="191"/>
        <v>0</v>
      </c>
      <c r="P778" s="271">
        <f t="shared" si="192"/>
        <v>0</v>
      </c>
      <c r="Q778" s="271">
        <f t="shared" si="193"/>
        <v>0</v>
      </c>
      <c r="R778" s="101">
        <f t="shared" si="194"/>
        <v>25503576.379999995</v>
      </c>
      <c r="S778" s="261">
        <f t="shared" si="195"/>
        <v>1</v>
      </c>
      <c r="T778" s="700">
        <f t="shared" si="196"/>
        <v>0</v>
      </c>
      <c r="U778" s="645"/>
    </row>
    <row r="779" spans="1:79" s="562" customFormat="1" ht="12.75" customHeight="1" thickTop="1" thickBot="1">
      <c r="A779" s="663"/>
      <c r="B779" s="683"/>
      <c r="C779" s="469"/>
      <c r="D779" s="474" t="s">
        <v>1334</v>
      </c>
      <c r="E779" s="87"/>
      <c r="F779" s="492"/>
      <c r="G779" s="489"/>
      <c r="H779" s="115">
        <f>SUM(H723:H777)</f>
        <v>25503576.379999995</v>
      </c>
      <c r="I779" s="96">
        <f>SUM(I723:I777)</f>
        <v>25503576.379999995</v>
      </c>
      <c r="J779" s="106">
        <f>I779/H779</f>
        <v>1</v>
      </c>
      <c r="K779" s="97">
        <f t="shared" ref="K779:R779" si="199">SUM(K723:K777)</f>
        <v>25503576.379999995</v>
      </c>
      <c r="L779" s="98">
        <f t="shared" si="199"/>
        <v>0</v>
      </c>
      <c r="M779" s="97">
        <f t="shared" si="199"/>
        <v>25503576.379999995</v>
      </c>
      <c r="N779" s="98">
        <f t="shared" si="199"/>
        <v>0</v>
      </c>
      <c r="O779" s="473">
        <f t="shared" si="199"/>
        <v>0</v>
      </c>
      <c r="P779" s="471">
        <f t="shared" si="199"/>
        <v>0</v>
      </c>
      <c r="Q779" s="471">
        <f t="shared" si="199"/>
        <v>0</v>
      </c>
      <c r="R779" s="471">
        <f t="shared" si="199"/>
        <v>25503576.379999995</v>
      </c>
      <c r="S779" s="475">
        <f t="shared" si="195"/>
        <v>1</v>
      </c>
      <c r="T779" s="704">
        <f>SUM(T723:T777)</f>
        <v>0</v>
      </c>
      <c r="U779" s="650"/>
    </row>
    <row r="780" spans="1:79" s="340" customFormat="1" ht="14.25" thickTop="1" thickBot="1">
      <c r="A780" s="690"/>
      <c r="B780" s="782"/>
      <c r="C780" s="782"/>
      <c r="D780" s="782"/>
      <c r="E780" s="782"/>
      <c r="F780" s="789"/>
      <c r="G780" s="789"/>
      <c r="H780" s="790"/>
      <c r="I780" s="782"/>
      <c r="J780" s="782"/>
      <c r="K780" s="782"/>
      <c r="L780" s="782"/>
      <c r="M780" s="782"/>
      <c r="N780" s="782"/>
      <c r="O780" s="782"/>
      <c r="P780" s="782"/>
      <c r="Q780" s="782"/>
      <c r="R780" s="782"/>
      <c r="S780" s="782"/>
      <c r="T780" s="783"/>
      <c r="U780" s="784"/>
      <c r="V780" s="782"/>
      <c r="W780" s="782"/>
      <c r="X780" s="782"/>
      <c r="Y780" s="782"/>
      <c r="Z780" s="782"/>
      <c r="AA780" s="782"/>
      <c r="AB780" s="782"/>
      <c r="AC780" s="782"/>
      <c r="AD780" s="782"/>
      <c r="AE780" s="782"/>
      <c r="AF780" s="782"/>
      <c r="AG780" s="782"/>
      <c r="AH780" s="782"/>
      <c r="AI780" s="782"/>
      <c r="AJ780" s="782"/>
      <c r="AK780" s="782"/>
      <c r="AL780" s="782"/>
      <c r="AM780" s="782"/>
      <c r="AN780" s="782"/>
      <c r="AO780" s="782"/>
      <c r="AP780" s="782"/>
      <c r="AQ780" s="782"/>
      <c r="AR780" s="782"/>
      <c r="AS780" s="782"/>
      <c r="AT780" s="782"/>
      <c r="AU780" s="782"/>
      <c r="AV780" s="782"/>
      <c r="AW780" s="782"/>
      <c r="AX780" s="782"/>
      <c r="AY780" s="782"/>
      <c r="AZ780" s="782"/>
      <c r="BA780" s="782"/>
      <c r="BB780" s="782"/>
      <c r="BC780" s="782"/>
      <c r="BD780" s="782"/>
      <c r="BE780" s="782"/>
      <c r="BF780" s="782"/>
      <c r="BG780" s="782"/>
      <c r="BH780" s="782"/>
      <c r="BI780" s="782"/>
      <c r="BJ780" s="782"/>
      <c r="BK780" s="782"/>
      <c r="BL780" s="782"/>
      <c r="BM780" s="782"/>
      <c r="BN780" s="782"/>
      <c r="BO780" s="782"/>
      <c r="BP780" s="782"/>
      <c r="BQ780" s="782"/>
      <c r="BR780" s="782"/>
      <c r="BS780" s="782"/>
      <c r="BT780" s="782"/>
      <c r="BU780" s="782"/>
      <c r="BV780" s="782"/>
      <c r="BW780" s="782"/>
      <c r="BX780" s="782"/>
      <c r="BY780" s="782"/>
      <c r="BZ780" s="782"/>
      <c r="CA780" s="782"/>
    </row>
    <row r="781" spans="1:79" s="563" customFormat="1" ht="13.5" customHeight="1" thickTop="1" thickBot="1">
      <c r="A781" s="725"/>
      <c r="B781" s="476"/>
      <c r="C781" s="477"/>
      <c r="D781" s="479" t="s">
        <v>1370</v>
      </c>
      <c r="E781" s="478"/>
      <c r="F781" s="494"/>
      <c r="G781" s="495"/>
      <c r="H781" s="361">
        <f>SUM(H720+H779)</f>
        <v>41500000</v>
      </c>
      <c r="I781" s="309">
        <f>SUM(I779,I720)</f>
        <v>41500000</v>
      </c>
      <c r="J781" s="107">
        <f>I781/H781</f>
        <v>1</v>
      </c>
      <c r="K781" s="383">
        <f>K720+K779</f>
        <v>41500000</v>
      </c>
      <c r="L781" s="384">
        <f>SUM(L720+L779)</f>
        <v>0</v>
      </c>
      <c r="M781" s="383">
        <f>M720+M779</f>
        <v>41500000</v>
      </c>
      <c r="N781" s="384">
        <f>SUM(N720+N779)</f>
        <v>0</v>
      </c>
      <c r="O781" s="384">
        <f>SUM(O779,O720)</f>
        <v>0</v>
      </c>
      <c r="P781" s="309">
        <f>SUM(P779,P720)</f>
        <v>0</v>
      </c>
      <c r="Q781" s="309">
        <f>SUM(Q779,Q720)</f>
        <v>7</v>
      </c>
      <c r="R781" s="309">
        <f>SUM(R779,R720)</f>
        <v>41500000</v>
      </c>
      <c r="S781" s="95">
        <f>+R781/H781</f>
        <v>1</v>
      </c>
      <c r="T781" s="706">
        <f>SUM(T720+T779)</f>
        <v>0</v>
      </c>
      <c r="U781" s="651"/>
    </row>
    <row r="782" spans="1:79" s="340" customFormat="1" ht="13.5" thickTop="1">
      <c r="A782" s="690"/>
      <c r="B782" s="782"/>
      <c r="C782" s="782"/>
      <c r="D782" s="782"/>
      <c r="E782" s="782"/>
      <c r="F782" s="789"/>
      <c r="G782" s="789"/>
      <c r="H782" s="790"/>
      <c r="I782" s="782"/>
      <c r="J782" s="782"/>
      <c r="K782" s="782"/>
      <c r="L782" s="782"/>
      <c r="M782" s="782"/>
      <c r="N782" s="782"/>
      <c r="O782" s="782"/>
      <c r="P782" s="782"/>
      <c r="Q782" s="782"/>
      <c r="R782" s="782"/>
      <c r="S782" s="782"/>
      <c r="T782" s="783"/>
      <c r="U782" s="784"/>
      <c r="V782" s="782"/>
      <c r="W782" s="782"/>
      <c r="X782" s="782"/>
      <c r="Y782" s="782"/>
      <c r="Z782" s="782"/>
      <c r="AA782" s="782"/>
      <c r="AB782" s="782"/>
      <c r="AC782" s="782"/>
      <c r="AD782" s="782"/>
      <c r="AE782" s="782"/>
      <c r="AF782" s="782"/>
      <c r="AG782" s="782"/>
      <c r="AH782" s="782"/>
      <c r="AI782" s="782"/>
      <c r="AJ782" s="782"/>
      <c r="AK782" s="782"/>
      <c r="AL782" s="782"/>
      <c r="AM782" s="782"/>
      <c r="AN782" s="782"/>
      <c r="AO782" s="782"/>
      <c r="AP782" s="782"/>
      <c r="AQ782" s="782"/>
      <c r="AR782" s="782"/>
      <c r="AS782" s="782"/>
      <c r="AT782" s="782"/>
      <c r="AU782" s="782"/>
      <c r="AV782" s="782"/>
      <c r="AW782" s="782"/>
      <c r="AX782" s="782"/>
      <c r="AY782" s="782"/>
      <c r="AZ782" s="782"/>
      <c r="BA782" s="782"/>
      <c r="BB782" s="782"/>
      <c r="BC782" s="782"/>
      <c r="BD782" s="782"/>
      <c r="BE782" s="782"/>
      <c r="BF782" s="782"/>
      <c r="BG782" s="782"/>
      <c r="BH782" s="782"/>
      <c r="BI782" s="782"/>
      <c r="BJ782" s="782"/>
      <c r="BK782" s="782"/>
      <c r="BL782" s="782"/>
      <c r="BM782" s="782"/>
      <c r="BN782" s="782"/>
      <c r="BO782" s="782"/>
      <c r="BP782" s="782"/>
      <c r="BQ782" s="782"/>
      <c r="BR782" s="782"/>
      <c r="BS782" s="782"/>
      <c r="BT782" s="782"/>
      <c r="BU782" s="782"/>
      <c r="BV782" s="782"/>
      <c r="BW782" s="782"/>
      <c r="BX782" s="782"/>
      <c r="BY782" s="782"/>
      <c r="BZ782" s="782"/>
      <c r="CA782" s="782"/>
    </row>
    <row r="783" spans="1:79" s="296" customFormat="1" ht="12.75" customHeight="1">
      <c r="A783" s="1110" t="s">
        <v>1093</v>
      </c>
      <c r="B783" s="1109"/>
      <c r="C783" s="668"/>
      <c r="D783" s="860"/>
      <c r="E783" s="668"/>
      <c r="F783" s="497"/>
      <c r="G783" s="497"/>
      <c r="H783" s="341"/>
      <c r="I783" s="341"/>
      <c r="J783" s="342"/>
      <c r="K783" s="399"/>
      <c r="L783" s="399"/>
      <c r="M783" s="399"/>
      <c r="N783" s="399"/>
      <c r="O783" s="718"/>
      <c r="P783" s="718"/>
      <c r="Q783" s="718"/>
      <c r="R783" s="341"/>
      <c r="S783" s="342"/>
      <c r="T783" s="707"/>
      <c r="U783" s="645"/>
      <c r="V783" s="672"/>
    </row>
    <row r="784" spans="1:79" s="296" customFormat="1" ht="12.75" customHeight="1">
      <c r="A784" s="358" t="s">
        <v>1429</v>
      </c>
      <c r="B784" s="61" t="s">
        <v>1430</v>
      </c>
      <c r="C784" s="139">
        <v>2006</v>
      </c>
      <c r="D784" s="259" t="s">
        <v>1101</v>
      </c>
      <c r="E784" s="152">
        <v>2680</v>
      </c>
      <c r="F784" s="480">
        <v>992605</v>
      </c>
      <c r="G784" s="499"/>
      <c r="H784" s="260">
        <v>138236.4</v>
      </c>
      <c r="I784" s="99">
        <f>K784+L784</f>
        <v>138236.4</v>
      </c>
      <c r="J784" s="756">
        <f t="shared" ref="J784:J787" si="200">I784/H784</f>
        <v>1</v>
      </c>
      <c r="K784" s="991">
        <v>137262</v>
      </c>
      <c r="L784" s="992">
        <v>974.4</v>
      </c>
      <c r="M784" s="991">
        <v>138236.4</v>
      </c>
      <c r="N784" s="992">
        <v>0</v>
      </c>
      <c r="O784" s="271">
        <f>N784-L784</f>
        <v>-974.4</v>
      </c>
      <c r="P784" s="271">
        <f>M784-K784</f>
        <v>974.39999999999418</v>
      </c>
      <c r="Q784" s="271">
        <f>R784-I784</f>
        <v>0</v>
      </c>
      <c r="R784" s="101">
        <f>(H784-T784)</f>
        <v>138236.4</v>
      </c>
      <c r="S784" s="261">
        <f>+R784/H784</f>
        <v>1</v>
      </c>
      <c r="T784" s="700">
        <f>H784-M784-N784</f>
        <v>0</v>
      </c>
      <c r="U784" s="645"/>
    </row>
    <row r="785" spans="1:21" s="296" customFormat="1" ht="12.75" hidden="1" customHeight="1">
      <c r="A785" s="358" t="s">
        <v>1545</v>
      </c>
      <c r="B785" s="61" t="s">
        <v>1546</v>
      </c>
      <c r="C785" s="139">
        <v>2006</v>
      </c>
      <c r="D785" s="259" t="s">
        <v>1096</v>
      </c>
      <c r="E785" s="152">
        <v>2680</v>
      </c>
      <c r="F785" s="480">
        <v>992600</v>
      </c>
      <c r="G785" s="499"/>
      <c r="H785" s="260">
        <v>584893.26</v>
      </c>
      <c r="I785" s="99">
        <f t="shared" ref="I785:I805" si="201">K785+L785</f>
        <v>584893.26</v>
      </c>
      <c r="J785" s="756">
        <f t="shared" si="200"/>
        <v>1</v>
      </c>
      <c r="K785" s="991">
        <v>584893.26</v>
      </c>
      <c r="L785" s="992">
        <v>0</v>
      </c>
      <c r="M785" s="991">
        <v>584893.26</v>
      </c>
      <c r="N785" s="992">
        <v>0</v>
      </c>
      <c r="O785" s="271">
        <f t="shared" ref="O785:O810" si="202">N785-L785</f>
        <v>0</v>
      </c>
      <c r="P785" s="271">
        <f t="shared" ref="P785:P810" si="203">M785-K785</f>
        <v>0</v>
      </c>
      <c r="Q785" s="271">
        <f t="shared" ref="Q785:Q810" si="204">R785-I785</f>
        <v>0</v>
      </c>
      <c r="R785" s="101">
        <f t="shared" ref="R785:R810" si="205">(H785-T785)</f>
        <v>584893.26</v>
      </c>
      <c r="S785" s="261">
        <f t="shared" ref="S785:S810" si="206">+R785/H785</f>
        <v>1</v>
      </c>
      <c r="T785" s="700">
        <f t="shared" ref="T785:T810" si="207">H785-M785-N785</f>
        <v>0</v>
      </c>
      <c r="U785" s="645" t="s">
        <v>340</v>
      </c>
    </row>
    <row r="786" spans="1:21" s="296" customFormat="1" ht="12.75" hidden="1" customHeight="1">
      <c r="A786" s="358" t="s">
        <v>1401</v>
      </c>
      <c r="B786" s="61" t="s">
        <v>1402</v>
      </c>
      <c r="C786" s="139">
        <v>2006</v>
      </c>
      <c r="D786" s="259" t="s">
        <v>1097</v>
      </c>
      <c r="E786" s="152">
        <v>2680</v>
      </c>
      <c r="F786" s="480">
        <v>992601</v>
      </c>
      <c r="G786" s="499"/>
      <c r="H786" s="260">
        <v>492383.12</v>
      </c>
      <c r="I786" s="99">
        <f>K786+L786</f>
        <v>492383.12</v>
      </c>
      <c r="J786" s="756">
        <f>I786/H786</f>
        <v>1</v>
      </c>
      <c r="K786" s="991">
        <v>492383.12</v>
      </c>
      <c r="L786" s="992">
        <v>0</v>
      </c>
      <c r="M786" s="991">
        <v>492383.12</v>
      </c>
      <c r="N786" s="992">
        <v>0</v>
      </c>
      <c r="O786" s="271">
        <f>N786-L786</f>
        <v>0</v>
      </c>
      <c r="P786" s="271">
        <f>M786-K786</f>
        <v>0</v>
      </c>
      <c r="Q786" s="271">
        <f>R786-I786</f>
        <v>0</v>
      </c>
      <c r="R786" s="101">
        <f>(H786-T786)</f>
        <v>492383.12</v>
      </c>
      <c r="S786" s="261">
        <f>+R786/H786</f>
        <v>1</v>
      </c>
      <c r="T786" s="700">
        <f>H786-M786-N786</f>
        <v>0</v>
      </c>
      <c r="U786" s="645" t="s">
        <v>340</v>
      </c>
    </row>
    <row r="787" spans="1:21" s="296" customFormat="1" ht="12.75" hidden="1" customHeight="1">
      <c r="A787" s="358" t="s">
        <v>1451</v>
      </c>
      <c r="B787" s="61" t="s">
        <v>1452</v>
      </c>
      <c r="C787" s="139">
        <v>2006</v>
      </c>
      <c r="D787" s="259" t="s">
        <v>1098</v>
      </c>
      <c r="E787" s="152">
        <v>2680</v>
      </c>
      <c r="F787" s="480">
        <v>992602</v>
      </c>
      <c r="G787" s="499"/>
      <c r="H787" s="260">
        <v>504460.1</v>
      </c>
      <c r="I787" s="99">
        <f t="shared" si="201"/>
        <v>504460.1</v>
      </c>
      <c r="J787" s="756">
        <f t="shared" si="200"/>
        <v>1</v>
      </c>
      <c r="K787" s="991">
        <v>504460.1</v>
      </c>
      <c r="L787" s="992">
        <v>0</v>
      </c>
      <c r="M787" s="991">
        <v>504460.1</v>
      </c>
      <c r="N787" s="992">
        <v>0</v>
      </c>
      <c r="O787" s="271">
        <f t="shared" si="202"/>
        <v>0</v>
      </c>
      <c r="P787" s="271">
        <f t="shared" si="203"/>
        <v>0</v>
      </c>
      <c r="Q787" s="271">
        <f t="shared" si="204"/>
        <v>0</v>
      </c>
      <c r="R787" s="101">
        <f t="shared" si="205"/>
        <v>504460.1</v>
      </c>
      <c r="S787" s="261">
        <f t="shared" si="206"/>
        <v>1</v>
      </c>
      <c r="T787" s="700">
        <f t="shared" si="207"/>
        <v>0</v>
      </c>
      <c r="U787" s="645" t="s">
        <v>340</v>
      </c>
    </row>
    <row r="788" spans="1:21" s="296" customFormat="1" ht="12.75" hidden="1" customHeight="1">
      <c r="A788" s="358" t="s">
        <v>1535</v>
      </c>
      <c r="B788" s="61" t="s">
        <v>1427</v>
      </c>
      <c r="C788" s="139">
        <v>2006</v>
      </c>
      <c r="D788" s="259" t="s">
        <v>1270</v>
      </c>
      <c r="E788" s="152">
        <v>2680</v>
      </c>
      <c r="F788" s="480">
        <v>992603</v>
      </c>
      <c r="G788" s="499"/>
      <c r="H788" s="260">
        <v>122422.61</v>
      </c>
      <c r="I788" s="99">
        <f t="shared" si="201"/>
        <v>122422.61</v>
      </c>
      <c r="J788" s="756">
        <f t="shared" ref="J788:J811" si="208">I788/H788</f>
        <v>1</v>
      </c>
      <c r="K788" s="991">
        <v>122422.61</v>
      </c>
      <c r="L788" s="993">
        <v>0</v>
      </c>
      <c r="M788" s="991">
        <v>122422.61</v>
      </c>
      <c r="N788" s="992">
        <v>0</v>
      </c>
      <c r="O788" s="271">
        <f t="shared" si="202"/>
        <v>0</v>
      </c>
      <c r="P788" s="271">
        <f t="shared" si="203"/>
        <v>0</v>
      </c>
      <c r="Q788" s="271">
        <f t="shared" si="204"/>
        <v>0</v>
      </c>
      <c r="R788" s="101">
        <f t="shared" si="205"/>
        <v>122422.61</v>
      </c>
      <c r="S788" s="261">
        <f t="shared" si="206"/>
        <v>1</v>
      </c>
      <c r="T788" s="700">
        <f t="shared" si="207"/>
        <v>0</v>
      </c>
      <c r="U788" s="645" t="s">
        <v>340</v>
      </c>
    </row>
    <row r="789" spans="1:21" s="296" customFormat="1" ht="12.75" hidden="1" customHeight="1">
      <c r="A789" s="358" t="s">
        <v>1449</v>
      </c>
      <c r="B789" s="61" t="s">
        <v>575</v>
      </c>
      <c r="C789" s="139">
        <v>2006</v>
      </c>
      <c r="D789" s="259" t="s">
        <v>1100</v>
      </c>
      <c r="E789" s="152">
        <v>2680</v>
      </c>
      <c r="F789" s="480">
        <v>992604</v>
      </c>
      <c r="G789" s="499"/>
      <c r="H789" s="260">
        <v>644633.48</v>
      </c>
      <c r="I789" s="99">
        <f t="shared" si="201"/>
        <v>644633.48</v>
      </c>
      <c r="J789" s="756">
        <f t="shared" si="208"/>
        <v>1</v>
      </c>
      <c r="K789" s="991">
        <v>644633.48</v>
      </c>
      <c r="L789" s="993">
        <v>0</v>
      </c>
      <c r="M789" s="991">
        <v>644633.48</v>
      </c>
      <c r="N789" s="992">
        <v>0</v>
      </c>
      <c r="O789" s="271">
        <f t="shared" si="202"/>
        <v>0</v>
      </c>
      <c r="P789" s="271">
        <f t="shared" si="203"/>
        <v>0</v>
      </c>
      <c r="Q789" s="271">
        <f t="shared" si="204"/>
        <v>0</v>
      </c>
      <c r="R789" s="101">
        <f t="shared" si="205"/>
        <v>644633.48</v>
      </c>
      <c r="S789" s="261">
        <f t="shared" si="206"/>
        <v>1</v>
      </c>
      <c r="T789" s="700">
        <f t="shared" si="207"/>
        <v>0</v>
      </c>
      <c r="U789" s="645" t="s">
        <v>340</v>
      </c>
    </row>
    <row r="790" spans="1:21" s="296" customFormat="1" ht="12.75" hidden="1" customHeight="1">
      <c r="A790" s="358" t="s">
        <v>1094</v>
      </c>
      <c r="B790" s="61" t="s">
        <v>171</v>
      </c>
      <c r="C790" s="139">
        <v>2006</v>
      </c>
      <c r="D790" s="259" t="s">
        <v>1099</v>
      </c>
      <c r="E790" s="152">
        <v>2680</v>
      </c>
      <c r="F790" s="480">
        <v>992606</v>
      </c>
      <c r="G790" s="499"/>
      <c r="H790" s="260">
        <v>490122.39</v>
      </c>
      <c r="I790" s="99">
        <f t="shared" si="201"/>
        <v>490122.39</v>
      </c>
      <c r="J790" s="756">
        <f t="shared" si="208"/>
        <v>1</v>
      </c>
      <c r="K790" s="991">
        <v>490122.39</v>
      </c>
      <c r="L790" s="993">
        <v>0</v>
      </c>
      <c r="M790" s="991">
        <v>490122.39</v>
      </c>
      <c r="N790" s="992">
        <v>0</v>
      </c>
      <c r="O790" s="271">
        <f t="shared" si="202"/>
        <v>0</v>
      </c>
      <c r="P790" s="271">
        <f t="shared" si="203"/>
        <v>0</v>
      </c>
      <c r="Q790" s="271">
        <f t="shared" si="204"/>
        <v>0</v>
      </c>
      <c r="R790" s="101">
        <f t="shared" si="205"/>
        <v>490122.39</v>
      </c>
      <c r="S790" s="261">
        <f t="shared" si="206"/>
        <v>1</v>
      </c>
      <c r="T790" s="700">
        <f t="shared" si="207"/>
        <v>0</v>
      </c>
      <c r="U790" s="645" t="s">
        <v>340</v>
      </c>
    </row>
    <row r="791" spans="1:21" s="296" customFormat="1" ht="12.75" hidden="1" customHeight="1">
      <c r="A791" s="358" t="s">
        <v>1095</v>
      </c>
      <c r="B791" s="61" t="s">
        <v>271</v>
      </c>
      <c r="C791" s="139">
        <v>2006</v>
      </c>
      <c r="D791" s="259" t="s">
        <v>1106</v>
      </c>
      <c r="E791" s="152">
        <v>2680</v>
      </c>
      <c r="F791" s="480">
        <v>992607</v>
      </c>
      <c r="G791" s="499"/>
      <c r="H791" s="260">
        <v>623602.96</v>
      </c>
      <c r="I791" s="99">
        <f>K791+L791</f>
        <v>623602.96</v>
      </c>
      <c r="J791" s="756">
        <f>I791/H791</f>
        <v>1</v>
      </c>
      <c r="K791" s="991">
        <v>623602.96</v>
      </c>
      <c r="L791" s="992">
        <v>0</v>
      </c>
      <c r="M791" s="991">
        <v>623602.96</v>
      </c>
      <c r="N791" s="992">
        <v>0</v>
      </c>
      <c r="O791" s="271">
        <f>N791-L791</f>
        <v>0</v>
      </c>
      <c r="P791" s="271">
        <f>M791-K791</f>
        <v>0</v>
      </c>
      <c r="Q791" s="271">
        <f>R791-I791</f>
        <v>0</v>
      </c>
      <c r="R791" s="101">
        <f>(H791-T791)</f>
        <v>623602.96</v>
      </c>
      <c r="S791" s="261">
        <f>+R791/H791</f>
        <v>1</v>
      </c>
      <c r="T791" s="700">
        <f>H791-M791-N791</f>
        <v>0</v>
      </c>
      <c r="U791" s="645" t="s">
        <v>340</v>
      </c>
    </row>
    <row r="792" spans="1:21" s="296" customFormat="1" ht="12.75" hidden="1" customHeight="1">
      <c r="A792" s="358" t="s">
        <v>553</v>
      </c>
      <c r="B792" s="61" t="s">
        <v>1433</v>
      </c>
      <c r="C792" s="139">
        <v>2006</v>
      </c>
      <c r="D792" s="259" t="s">
        <v>1102</v>
      </c>
      <c r="E792" s="152">
        <v>2680</v>
      </c>
      <c r="F792" s="480">
        <v>992608</v>
      </c>
      <c r="G792" s="499"/>
      <c r="H792" s="260">
        <v>719076.53</v>
      </c>
      <c r="I792" s="99">
        <f t="shared" si="201"/>
        <v>719076.53</v>
      </c>
      <c r="J792" s="756">
        <f t="shared" si="208"/>
        <v>1</v>
      </c>
      <c r="K792" s="991">
        <v>719076.53</v>
      </c>
      <c r="L792" s="992">
        <v>0</v>
      </c>
      <c r="M792" s="991">
        <v>719076.53</v>
      </c>
      <c r="N792" s="992">
        <v>0</v>
      </c>
      <c r="O792" s="271">
        <f t="shared" si="202"/>
        <v>0</v>
      </c>
      <c r="P792" s="271">
        <f t="shared" si="203"/>
        <v>0</v>
      </c>
      <c r="Q792" s="271">
        <f t="shared" si="204"/>
        <v>0</v>
      </c>
      <c r="R792" s="101">
        <f t="shared" si="205"/>
        <v>719076.53</v>
      </c>
      <c r="S792" s="261">
        <f t="shared" si="206"/>
        <v>1</v>
      </c>
      <c r="T792" s="700">
        <f t="shared" si="207"/>
        <v>0</v>
      </c>
      <c r="U792" s="645" t="s">
        <v>340</v>
      </c>
    </row>
    <row r="793" spans="1:21" s="296" customFormat="1" ht="12.75" hidden="1" customHeight="1">
      <c r="A793" s="358" t="s">
        <v>553</v>
      </c>
      <c r="B793" s="61" t="s">
        <v>1433</v>
      </c>
      <c r="C793" s="139">
        <v>2006</v>
      </c>
      <c r="D793" s="259" t="s">
        <v>1103</v>
      </c>
      <c r="E793" s="152">
        <v>2680</v>
      </c>
      <c r="F793" s="480">
        <v>992609</v>
      </c>
      <c r="G793" s="499"/>
      <c r="H793" s="260">
        <v>738922.91</v>
      </c>
      <c r="I793" s="99">
        <f t="shared" si="201"/>
        <v>738922.91</v>
      </c>
      <c r="J793" s="756">
        <f t="shared" si="208"/>
        <v>1</v>
      </c>
      <c r="K793" s="991">
        <v>738922.91</v>
      </c>
      <c r="L793" s="992">
        <v>0</v>
      </c>
      <c r="M793" s="991">
        <v>738922.91</v>
      </c>
      <c r="N793" s="992">
        <v>0</v>
      </c>
      <c r="O793" s="271">
        <f t="shared" si="202"/>
        <v>0</v>
      </c>
      <c r="P793" s="271">
        <f t="shared" si="203"/>
        <v>0</v>
      </c>
      <c r="Q793" s="271">
        <f t="shared" si="204"/>
        <v>0</v>
      </c>
      <c r="R793" s="101">
        <f t="shared" si="205"/>
        <v>738922.91</v>
      </c>
      <c r="S793" s="261">
        <f t="shared" si="206"/>
        <v>1</v>
      </c>
      <c r="T793" s="700">
        <f t="shared" si="207"/>
        <v>0</v>
      </c>
      <c r="U793" s="645" t="s">
        <v>340</v>
      </c>
    </row>
    <row r="794" spans="1:21" s="296" customFormat="1" ht="12.75" hidden="1" customHeight="1">
      <c r="A794" s="358" t="s">
        <v>1302</v>
      </c>
      <c r="B794" s="61" t="s">
        <v>1539</v>
      </c>
      <c r="C794" s="139">
        <v>2006</v>
      </c>
      <c r="D794" s="259" t="s">
        <v>1112</v>
      </c>
      <c r="E794" s="152">
        <v>2680</v>
      </c>
      <c r="F794" s="480">
        <v>992610</v>
      </c>
      <c r="G794" s="499"/>
      <c r="H794" s="260">
        <v>320133</v>
      </c>
      <c r="I794" s="99">
        <f>K794+L794</f>
        <v>320133</v>
      </c>
      <c r="J794" s="756">
        <f>I794/H794</f>
        <v>1</v>
      </c>
      <c r="K794" s="991">
        <v>320133</v>
      </c>
      <c r="L794" s="992">
        <v>0</v>
      </c>
      <c r="M794" s="991">
        <v>320133</v>
      </c>
      <c r="N794" s="992">
        <v>0</v>
      </c>
      <c r="O794" s="271">
        <f>N794-L794</f>
        <v>0</v>
      </c>
      <c r="P794" s="271">
        <f>M794-K794</f>
        <v>0</v>
      </c>
      <c r="Q794" s="271">
        <f>R794-I794</f>
        <v>0</v>
      </c>
      <c r="R794" s="101">
        <f>(H794-T794)</f>
        <v>320133</v>
      </c>
      <c r="S794" s="261">
        <f>+R794/H794</f>
        <v>1</v>
      </c>
      <c r="T794" s="700">
        <f>H794-M794-N794</f>
        <v>0</v>
      </c>
      <c r="U794" s="645" t="s">
        <v>340</v>
      </c>
    </row>
    <row r="795" spans="1:21" s="296" customFormat="1" ht="12.75" hidden="1" customHeight="1">
      <c r="A795" s="358" t="s">
        <v>1302</v>
      </c>
      <c r="B795" s="61" t="s">
        <v>149</v>
      </c>
      <c r="C795" s="139">
        <v>2006</v>
      </c>
      <c r="D795" s="259" t="s">
        <v>1104</v>
      </c>
      <c r="E795" s="152">
        <v>2680</v>
      </c>
      <c r="F795" s="480">
        <v>992611</v>
      </c>
      <c r="G795" s="499"/>
      <c r="H795" s="260">
        <v>767693.28</v>
      </c>
      <c r="I795" s="99">
        <f>K795+L795</f>
        <v>767693.28</v>
      </c>
      <c r="J795" s="756">
        <f>I795/H795</f>
        <v>1</v>
      </c>
      <c r="K795" s="991">
        <v>767693.28</v>
      </c>
      <c r="L795" s="992">
        <v>0</v>
      </c>
      <c r="M795" s="991">
        <v>767693.28</v>
      </c>
      <c r="N795" s="992">
        <v>0</v>
      </c>
      <c r="O795" s="271">
        <f>N795-L795</f>
        <v>0</v>
      </c>
      <c r="P795" s="271">
        <f>M795-K795</f>
        <v>0</v>
      </c>
      <c r="Q795" s="271">
        <f>R795-I795</f>
        <v>0</v>
      </c>
      <c r="R795" s="101">
        <f>(H795-T795)</f>
        <v>767693.28</v>
      </c>
      <c r="S795" s="261">
        <f>+R795/H795</f>
        <v>1</v>
      </c>
      <c r="T795" s="700">
        <f>H795-M795-N795</f>
        <v>0</v>
      </c>
      <c r="U795" s="645" t="s">
        <v>340</v>
      </c>
    </row>
    <row r="796" spans="1:21" s="296" customFormat="1" ht="12.75" hidden="1" customHeight="1">
      <c r="A796" s="358" t="s">
        <v>1302</v>
      </c>
      <c r="B796" s="61" t="s">
        <v>149</v>
      </c>
      <c r="C796" s="139">
        <v>2006</v>
      </c>
      <c r="D796" s="259" t="s">
        <v>1105</v>
      </c>
      <c r="E796" s="152">
        <v>2680</v>
      </c>
      <c r="F796" s="480">
        <v>992612</v>
      </c>
      <c r="G796" s="499"/>
      <c r="H796" s="260">
        <v>666450.17000000004</v>
      </c>
      <c r="I796" s="99">
        <f t="shared" si="201"/>
        <v>666450.17000000004</v>
      </c>
      <c r="J796" s="756">
        <f t="shared" si="208"/>
        <v>1</v>
      </c>
      <c r="K796" s="991">
        <v>666450.17000000004</v>
      </c>
      <c r="L796" s="992">
        <v>0</v>
      </c>
      <c r="M796" s="991">
        <v>666450.17000000004</v>
      </c>
      <c r="N796" s="992">
        <v>0</v>
      </c>
      <c r="O796" s="271">
        <f t="shared" si="202"/>
        <v>0</v>
      </c>
      <c r="P796" s="271">
        <f t="shared" si="203"/>
        <v>0</v>
      </c>
      <c r="Q796" s="271">
        <f t="shared" si="204"/>
        <v>0</v>
      </c>
      <c r="R796" s="101">
        <f t="shared" si="205"/>
        <v>666450.17000000004</v>
      </c>
      <c r="S796" s="261">
        <f t="shared" si="206"/>
        <v>1</v>
      </c>
      <c r="T796" s="700">
        <f t="shared" si="207"/>
        <v>0</v>
      </c>
      <c r="U796" s="645" t="s">
        <v>340</v>
      </c>
    </row>
    <row r="797" spans="1:21" s="296" customFormat="1" ht="12.75" hidden="1" customHeight="1">
      <c r="A797" s="358" t="s">
        <v>1302</v>
      </c>
      <c r="B797" s="61" t="s">
        <v>1447</v>
      </c>
      <c r="C797" s="139">
        <v>2006</v>
      </c>
      <c r="D797" s="259" t="s">
        <v>1104</v>
      </c>
      <c r="E797" s="152">
        <v>2680</v>
      </c>
      <c r="F797" s="480">
        <v>992613</v>
      </c>
      <c r="G797" s="499"/>
      <c r="H797" s="260">
        <v>277847.58</v>
      </c>
      <c r="I797" s="99">
        <f t="shared" si="201"/>
        <v>277847.58</v>
      </c>
      <c r="J797" s="756">
        <f>I797/H797</f>
        <v>1</v>
      </c>
      <c r="K797" s="991">
        <v>277847.58</v>
      </c>
      <c r="L797" s="992">
        <v>0</v>
      </c>
      <c r="M797" s="991">
        <v>277847.58</v>
      </c>
      <c r="N797" s="992">
        <v>0</v>
      </c>
      <c r="O797" s="271">
        <f t="shared" si="202"/>
        <v>0</v>
      </c>
      <c r="P797" s="271">
        <f t="shared" si="203"/>
        <v>0</v>
      </c>
      <c r="Q797" s="271">
        <f t="shared" si="204"/>
        <v>0</v>
      </c>
      <c r="R797" s="101">
        <f t="shared" si="205"/>
        <v>277847.58</v>
      </c>
      <c r="S797" s="261">
        <f t="shared" si="206"/>
        <v>1</v>
      </c>
      <c r="T797" s="700">
        <f t="shared" si="207"/>
        <v>0</v>
      </c>
      <c r="U797" s="645" t="s">
        <v>340</v>
      </c>
    </row>
    <row r="798" spans="1:21" s="296" customFormat="1" ht="12.75" hidden="1" customHeight="1">
      <c r="A798" s="358" t="s">
        <v>1421</v>
      </c>
      <c r="B798" s="61" t="s">
        <v>1422</v>
      </c>
      <c r="C798" s="139">
        <v>2006</v>
      </c>
      <c r="D798" s="259" t="s">
        <v>1099</v>
      </c>
      <c r="E798" s="152">
        <v>2680</v>
      </c>
      <c r="F798" s="480">
        <v>992614</v>
      </c>
      <c r="G798" s="499"/>
      <c r="H798" s="260">
        <v>558204.80000000005</v>
      </c>
      <c r="I798" s="99">
        <f t="shared" si="201"/>
        <v>558204.80000000005</v>
      </c>
      <c r="J798" s="756">
        <f t="shared" si="208"/>
        <v>1</v>
      </c>
      <c r="K798" s="991">
        <v>558204.80000000005</v>
      </c>
      <c r="L798" s="993">
        <v>0</v>
      </c>
      <c r="M798" s="991">
        <v>558204.80000000005</v>
      </c>
      <c r="N798" s="992">
        <v>0</v>
      </c>
      <c r="O798" s="271">
        <f t="shared" si="202"/>
        <v>0</v>
      </c>
      <c r="P798" s="271">
        <f t="shared" si="203"/>
        <v>0</v>
      </c>
      <c r="Q798" s="271">
        <f t="shared" si="204"/>
        <v>0</v>
      </c>
      <c r="R798" s="101">
        <f t="shared" si="205"/>
        <v>558204.80000000005</v>
      </c>
      <c r="S798" s="261">
        <f t="shared" si="206"/>
        <v>1</v>
      </c>
      <c r="T798" s="700">
        <f t="shared" si="207"/>
        <v>0</v>
      </c>
      <c r="U798" s="645" t="s">
        <v>340</v>
      </c>
    </row>
    <row r="799" spans="1:21" s="296" customFormat="1" ht="12.75" hidden="1" customHeight="1">
      <c r="A799" s="358" t="s">
        <v>562</v>
      </c>
      <c r="B799" s="61" t="s">
        <v>1473</v>
      </c>
      <c r="C799" s="139">
        <v>2006</v>
      </c>
      <c r="D799" s="259" t="s">
        <v>1271</v>
      </c>
      <c r="E799" s="152">
        <v>2680</v>
      </c>
      <c r="F799" s="480">
        <v>992615</v>
      </c>
      <c r="G799" s="499"/>
      <c r="H799" s="260">
        <v>702731.68</v>
      </c>
      <c r="I799" s="99">
        <f>K799+L799</f>
        <v>702731.68</v>
      </c>
      <c r="J799" s="756">
        <f>I799/H799</f>
        <v>1</v>
      </c>
      <c r="K799" s="991">
        <v>702731.68</v>
      </c>
      <c r="L799" s="992">
        <v>0</v>
      </c>
      <c r="M799" s="991">
        <v>702731.68</v>
      </c>
      <c r="N799" s="992">
        <v>0</v>
      </c>
      <c r="O799" s="271">
        <f>N799-L799</f>
        <v>0</v>
      </c>
      <c r="P799" s="271">
        <f>M799-K799</f>
        <v>0</v>
      </c>
      <c r="Q799" s="271">
        <f>R799-I799</f>
        <v>0</v>
      </c>
      <c r="R799" s="101">
        <f>(H799-T799)</f>
        <v>702731.68</v>
      </c>
      <c r="S799" s="261">
        <f>+R799/H799</f>
        <v>1</v>
      </c>
      <c r="T799" s="700">
        <f>H799-M799-N799</f>
        <v>0</v>
      </c>
      <c r="U799" s="645" t="s">
        <v>340</v>
      </c>
    </row>
    <row r="800" spans="1:21" s="296" customFormat="1" ht="12.75" hidden="1" customHeight="1">
      <c r="A800" s="358" t="s">
        <v>1029</v>
      </c>
      <c r="B800" s="61" t="s">
        <v>791</v>
      </c>
      <c r="C800" s="139">
        <v>2006</v>
      </c>
      <c r="D800" s="259" t="s">
        <v>1099</v>
      </c>
      <c r="E800" s="152">
        <v>2680</v>
      </c>
      <c r="F800" s="480">
        <v>992616</v>
      </c>
      <c r="G800" s="499"/>
      <c r="H800" s="260">
        <v>1405938.05</v>
      </c>
      <c r="I800" s="99">
        <f t="shared" si="201"/>
        <v>1405938.05</v>
      </c>
      <c r="J800" s="756">
        <f t="shared" si="208"/>
        <v>1</v>
      </c>
      <c r="K800" s="991">
        <v>1405938.05</v>
      </c>
      <c r="L800" s="992">
        <v>0</v>
      </c>
      <c r="M800" s="991">
        <v>1405938.05</v>
      </c>
      <c r="N800" s="992">
        <v>0</v>
      </c>
      <c r="O800" s="271">
        <f t="shared" si="202"/>
        <v>0</v>
      </c>
      <c r="P800" s="271">
        <f t="shared" si="203"/>
        <v>0</v>
      </c>
      <c r="Q800" s="271">
        <f t="shared" si="204"/>
        <v>0</v>
      </c>
      <c r="R800" s="101">
        <f t="shared" si="205"/>
        <v>1405938.05</v>
      </c>
      <c r="S800" s="261">
        <f t="shared" si="206"/>
        <v>1</v>
      </c>
      <c r="T800" s="700">
        <f t="shared" si="207"/>
        <v>0</v>
      </c>
      <c r="U800" s="645" t="s">
        <v>340</v>
      </c>
    </row>
    <row r="801" spans="1:79" s="296" customFormat="1" ht="12.75" hidden="1" customHeight="1">
      <c r="A801" s="358" t="s">
        <v>585</v>
      </c>
      <c r="B801" s="61" t="s">
        <v>1419</v>
      </c>
      <c r="C801" s="139">
        <v>2006</v>
      </c>
      <c r="D801" s="259" t="s">
        <v>1107</v>
      </c>
      <c r="E801" s="152">
        <v>2680</v>
      </c>
      <c r="F801" s="480">
        <v>992617</v>
      </c>
      <c r="G801" s="499"/>
      <c r="H801" s="260">
        <v>651561.65</v>
      </c>
      <c r="I801" s="99">
        <f>K801+L801</f>
        <v>651561.65</v>
      </c>
      <c r="J801" s="756">
        <f>I801/H801</f>
        <v>1</v>
      </c>
      <c r="K801" s="991">
        <v>651561.65</v>
      </c>
      <c r="L801" s="992">
        <v>0</v>
      </c>
      <c r="M801" s="991">
        <v>651561.65</v>
      </c>
      <c r="N801" s="992">
        <v>0</v>
      </c>
      <c r="O801" s="271">
        <f>N801-L801</f>
        <v>0</v>
      </c>
      <c r="P801" s="271">
        <f>M801-K801</f>
        <v>0</v>
      </c>
      <c r="Q801" s="271">
        <f>R801-I801</f>
        <v>0</v>
      </c>
      <c r="R801" s="101">
        <f>(H801-T801)</f>
        <v>651561.65</v>
      </c>
      <c r="S801" s="261">
        <f>+R801/H801</f>
        <v>1</v>
      </c>
      <c r="T801" s="700">
        <f>H801-M801-N801</f>
        <v>0</v>
      </c>
      <c r="U801" s="645" t="s">
        <v>340</v>
      </c>
    </row>
    <row r="802" spans="1:79" s="296" customFormat="1" ht="12.75" hidden="1" customHeight="1">
      <c r="A802" s="358" t="s">
        <v>720</v>
      </c>
      <c r="B802" s="61" t="s">
        <v>1485</v>
      </c>
      <c r="C802" s="139">
        <v>2006</v>
      </c>
      <c r="D802" s="259" t="s">
        <v>1112</v>
      </c>
      <c r="E802" s="152">
        <v>2680</v>
      </c>
      <c r="F802" s="480">
        <v>992618</v>
      </c>
      <c r="G802" s="499"/>
      <c r="H802" s="260">
        <v>1595289.07</v>
      </c>
      <c r="I802" s="99">
        <f t="shared" si="201"/>
        <v>1595289.07</v>
      </c>
      <c r="J802" s="756">
        <f t="shared" si="208"/>
        <v>1</v>
      </c>
      <c r="K802" s="991">
        <v>1595289.07</v>
      </c>
      <c r="L802" s="992">
        <v>0</v>
      </c>
      <c r="M802" s="991">
        <v>1595289.07</v>
      </c>
      <c r="N802" s="992">
        <v>0</v>
      </c>
      <c r="O802" s="271">
        <f t="shared" si="202"/>
        <v>0</v>
      </c>
      <c r="P802" s="271">
        <f t="shared" si="203"/>
        <v>0</v>
      </c>
      <c r="Q802" s="271">
        <f t="shared" si="204"/>
        <v>0</v>
      </c>
      <c r="R802" s="101">
        <f t="shared" si="205"/>
        <v>1595289.07</v>
      </c>
      <c r="S802" s="261">
        <f t="shared" si="206"/>
        <v>1</v>
      </c>
      <c r="T802" s="700">
        <f t="shared" si="207"/>
        <v>0</v>
      </c>
      <c r="U802" s="645" t="s">
        <v>340</v>
      </c>
    </row>
    <row r="803" spans="1:79" s="296" customFormat="1" ht="12.75" hidden="1" customHeight="1">
      <c r="A803" s="358" t="s">
        <v>1404</v>
      </c>
      <c r="B803" s="61" t="s">
        <v>1405</v>
      </c>
      <c r="C803" s="139">
        <v>2006</v>
      </c>
      <c r="D803" s="259" t="s">
        <v>1108</v>
      </c>
      <c r="E803" s="152">
        <v>2680</v>
      </c>
      <c r="F803" s="480">
        <v>992619</v>
      </c>
      <c r="G803" s="499"/>
      <c r="H803" s="260">
        <v>138205.19</v>
      </c>
      <c r="I803" s="99">
        <f t="shared" si="201"/>
        <v>138205.19</v>
      </c>
      <c r="J803" s="756">
        <f t="shared" si="208"/>
        <v>1</v>
      </c>
      <c r="K803" s="991">
        <v>138205.19</v>
      </c>
      <c r="L803" s="993">
        <v>0</v>
      </c>
      <c r="M803" s="991">
        <v>138205.19</v>
      </c>
      <c r="N803" s="992">
        <v>0</v>
      </c>
      <c r="O803" s="271">
        <f t="shared" si="202"/>
        <v>0</v>
      </c>
      <c r="P803" s="271">
        <f t="shared" si="203"/>
        <v>0</v>
      </c>
      <c r="Q803" s="271">
        <f t="shared" si="204"/>
        <v>0</v>
      </c>
      <c r="R803" s="101">
        <f t="shared" si="205"/>
        <v>138205.19</v>
      </c>
      <c r="S803" s="261">
        <f t="shared" si="206"/>
        <v>1</v>
      </c>
      <c r="T803" s="700">
        <f t="shared" si="207"/>
        <v>0</v>
      </c>
      <c r="U803" s="645" t="s">
        <v>340</v>
      </c>
    </row>
    <row r="804" spans="1:79" s="296" customFormat="1" ht="12.75" hidden="1" customHeight="1">
      <c r="A804" s="358" t="s">
        <v>1404</v>
      </c>
      <c r="B804" s="61" t="s">
        <v>1405</v>
      </c>
      <c r="C804" s="139">
        <v>2006</v>
      </c>
      <c r="D804" s="259" t="s">
        <v>1109</v>
      </c>
      <c r="E804" s="152">
        <v>2680</v>
      </c>
      <c r="F804" s="480">
        <v>992620</v>
      </c>
      <c r="G804" s="499"/>
      <c r="H804" s="260">
        <v>721325.76</v>
      </c>
      <c r="I804" s="99">
        <f t="shared" si="201"/>
        <v>721325.76</v>
      </c>
      <c r="J804" s="756">
        <f t="shared" si="208"/>
        <v>1</v>
      </c>
      <c r="K804" s="991">
        <v>721325.76</v>
      </c>
      <c r="L804" s="993">
        <v>0</v>
      </c>
      <c r="M804" s="991">
        <v>721325.76</v>
      </c>
      <c r="N804" s="992">
        <v>0</v>
      </c>
      <c r="O804" s="271">
        <f t="shared" si="202"/>
        <v>0</v>
      </c>
      <c r="P804" s="271">
        <f t="shared" si="203"/>
        <v>0</v>
      </c>
      <c r="Q804" s="271">
        <f t="shared" si="204"/>
        <v>0</v>
      </c>
      <c r="R804" s="101">
        <f t="shared" si="205"/>
        <v>721325.76</v>
      </c>
      <c r="S804" s="261">
        <f t="shared" si="206"/>
        <v>1</v>
      </c>
      <c r="T804" s="700">
        <f t="shared" si="207"/>
        <v>0</v>
      </c>
      <c r="U804" s="645" t="s">
        <v>340</v>
      </c>
    </row>
    <row r="805" spans="1:79" s="296" customFormat="1" ht="12.75" hidden="1" customHeight="1">
      <c r="A805" s="358" t="s">
        <v>922</v>
      </c>
      <c r="B805" s="61" t="s">
        <v>1435</v>
      </c>
      <c r="C805" s="139">
        <v>2006</v>
      </c>
      <c r="D805" s="259" t="s">
        <v>1110</v>
      </c>
      <c r="E805" s="152">
        <v>2680</v>
      </c>
      <c r="F805" s="480">
        <v>992621</v>
      </c>
      <c r="G805" s="499"/>
      <c r="H805" s="260">
        <v>40849.769999999997</v>
      </c>
      <c r="I805" s="99">
        <f t="shared" si="201"/>
        <v>40849.769999999997</v>
      </c>
      <c r="J805" s="756">
        <f t="shared" si="208"/>
        <v>1</v>
      </c>
      <c r="K805" s="991">
        <v>40849.769999999997</v>
      </c>
      <c r="L805" s="992">
        <v>0</v>
      </c>
      <c r="M805" s="991">
        <v>40849.769999999997</v>
      </c>
      <c r="N805" s="992">
        <v>0</v>
      </c>
      <c r="O805" s="271">
        <f t="shared" si="202"/>
        <v>0</v>
      </c>
      <c r="P805" s="271">
        <f t="shared" si="203"/>
        <v>0</v>
      </c>
      <c r="Q805" s="271">
        <f t="shared" si="204"/>
        <v>0</v>
      </c>
      <c r="R805" s="101">
        <f t="shared" si="205"/>
        <v>40849.769999999997</v>
      </c>
      <c r="S805" s="261">
        <f t="shared" si="206"/>
        <v>1</v>
      </c>
      <c r="T805" s="700">
        <f t="shared" si="207"/>
        <v>0</v>
      </c>
      <c r="U805" s="645" t="s">
        <v>340</v>
      </c>
    </row>
    <row r="806" spans="1:79" s="296" customFormat="1" ht="12.75" hidden="1" customHeight="1">
      <c r="A806" s="358" t="s">
        <v>922</v>
      </c>
      <c r="B806" s="61" t="s">
        <v>1435</v>
      </c>
      <c r="C806" s="139">
        <v>2006</v>
      </c>
      <c r="D806" s="259" t="s">
        <v>1111</v>
      </c>
      <c r="E806" s="152">
        <v>2680</v>
      </c>
      <c r="F806" s="480">
        <v>992622</v>
      </c>
      <c r="G806" s="499"/>
      <c r="H806" s="260">
        <v>2235982.31</v>
      </c>
      <c r="I806" s="99">
        <f>K806+L806</f>
        <v>2235982.31</v>
      </c>
      <c r="J806" s="756">
        <f>I806/H806</f>
        <v>1</v>
      </c>
      <c r="K806" s="991">
        <v>2235982.31</v>
      </c>
      <c r="L806" s="992">
        <v>0</v>
      </c>
      <c r="M806" s="991">
        <v>2235982.31</v>
      </c>
      <c r="N806" s="992">
        <v>0</v>
      </c>
      <c r="O806" s="271">
        <f>N806-L806</f>
        <v>0</v>
      </c>
      <c r="P806" s="271">
        <f>M806-K806</f>
        <v>0</v>
      </c>
      <c r="Q806" s="271">
        <f>R806-I806</f>
        <v>0</v>
      </c>
      <c r="R806" s="101">
        <f>(H806-T806)</f>
        <v>2235982.31</v>
      </c>
      <c r="S806" s="261">
        <f>+R806/H806</f>
        <v>1</v>
      </c>
      <c r="T806" s="700">
        <f>H806-M806-N806</f>
        <v>0</v>
      </c>
      <c r="U806" s="645" t="s">
        <v>340</v>
      </c>
    </row>
    <row r="807" spans="1:79" s="296" customFormat="1" ht="12.75" hidden="1" customHeight="1">
      <c r="A807" s="358" t="s">
        <v>1094</v>
      </c>
      <c r="B807" s="61" t="s">
        <v>1433</v>
      </c>
      <c r="C807" s="139">
        <v>2006</v>
      </c>
      <c r="D807" s="259" t="s">
        <v>1099</v>
      </c>
      <c r="E807" s="152">
        <v>2680</v>
      </c>
      <c r="F807" s="480">
        <v>992623</v>
      </c>
      <c r="G807" s="499"/>
      <c r="H807" s="260">
        <v>165577.53</v>
      </c>
      <c r="I807" s="99">
        <f>K807+L807</f>
        <v>165577.53</v>
      </c>
      <c r="J807" s="756">
        <f>I807/H807</f>
        <v>1</v>
      </c>
      <c r="K807" s="991">
        <v>165577.53</v>
      </c>
      <c r="L807" s="992">
        <v>0</v>
      </c>
      <c r="M807" s="991">
        <v>165577.53</v>
      </c>
      <c r="N807" s="992">
        <v>0</v>
      </c>
      <c r="O807" s="271">
        <f>N807-L807</f>
        <v>0</v>
      </c>
      <c r="P807" s="271">
        <f>M807-K807</f>
        <v>0</v>
      </c>
      <c r="Q807" s="271">
        <f>R807-I807</f>
        <v>0</v>
      </c>
      <c r="R807" s="101">
        <f>(H807-T807)</f>
        <v>165577.53</v>
      </c>
      <c r="S807" s="261">
        <f>+R807/H807</f>
        <v>1</v>
      </c>
      <c r="T807" s="700">
        <f>H807-M807-N807</f>
        <v>0</v>
      </c>
      <c r="U807" s="645" t="s">
        <v>340</v>
      </c>
    </row>
    <row r="808" spans="1:79" s="296" customFormat="1" ht="12.75" hidden="1" customHeight="1">
      <c r="A808" s="358" t="s">
        <v>1095</v>
      </c>
      <c r="B808" s="61" t="s">
        <v>1592</v>
      </c>
      <c r="C808" s="139">
        <v>2006</v>
      </c>
      <c r="D808" s="259" t="s">
        <v>1293</v>
      </c>
      <c r="E808" s="152">
        <v>2680</v>
      </c>
      <c r="F808" s="480">
        <v>992624</v>
      </c>
      <c r="G808" s="499"/>
      <c r="H808" s="260">
        <v>10356.6</v>
      </c>
      <c r="I808" s="99">
        <f t="shared" ref="I808" si="209">K808+L808</f>
        <v>10356.6</v>
      </c>
      <c r="J808" s="756">
        <f t="shared" ref="J808" si="210">I808/H808</f>
        <v>1</v>
      </c>
      <c r="K808" s="991">
        <v>10356.6</v>
      </c>
      <c r="L808" s="992">
        <v>0</v>
      </c>
      <c r="M808" s="991">
        <v>10356.6</v>
      </c>
      <c r="N808" s="992">
        <v>0</v>
      </c>
      <c r="O808" s="271">
        <f t="shared" ref="O808" si="211">N808-L808</f>
        <v>0</v>
      </c>
      <c r="P808" s="271">
        <f t="shared" ref="P808" si="212">M808-K808</f>
        <v>0</v>
      </c>
      <c r="Q808" s="271">
        <f t="shared" ref="Q808" si="213">R808-I808</f>
        <v>0</v>
      </c>
      <c r="R808" s="101">
        <f t="shared" ref="R808" si="214">(H808-T808)</f>
        <v>10356.6</v>
      </c>
      <c r="S808" s="261">
        <f t="shared" ref="S808" si="215">+R808/H808</f>
        <v>1</v>
      </c>
      <c r="T808" s="700">
        <f t="shared" ref="T808" si="216">H808-M808-N808</f>
        <v>0</v>
      </c>
      <c r="U808" s="645" t="s">
        <v>340</v>
      </c>
    </row>
    <row r="809" spans="1:79" s="296" customFormat="1" ht="12.75" hidden="1" customHeight="1">
      <c r="A809" s="358" t="s">
        <v>1280</v>
      </c>
      <c r="B809" s="61"/>
      <c r="C809" s="139">
        <v>2006</v>
      </c>
      <c r="D809" s="259" t="s">
        <v>1281</v>
      </c>
      <c r="E809" s="152">
        <v>2680</v>
      </c>
      <c r="F809" s="480">
        <v>992680</v>
      </c>
      <c r="G809" s="499"/>
      <c r="H809" s="260">
        <v>1435369.08</v>
      </c>
      <c r="I809" s="99">
        <f>K809+L809</f>
        <v>1435369.08</v>
      </c>
      <c r="J809" s="756">
        <f>I809/H809</f>
        <v>1</v>
      </c>
      <c r="K809" s="991">
        <v>1435369.08</v>
      </c>
      <c r="L809" s="992">
        <v>0</v>
      </c>
      <c r="M809" s="991">
        <v>1435369.08</v>
      </c>
      <c r="N809" s="992">
        <v>0</v>
      </c>
      <c r="O809" s="271">
        <f>N809-L809</f>
        <v>0</v>
      </c>
      <c r="P809" s="271">
        <f>M809-K809</f>
        <v>0</v>
      </c>
      <c r="Q809" s="271">
        <f>R809-I809</f>
        <v>0</v>
      </c>
      <c r="R809" s="101">
        <f>(H809-T809)</f>
        <v>1435369.08</v>
      </c>
      <c r="S809" s="261">
        <f>+R809/H809</f>
        <v>1</v>
      </c>
      <c r="T809" s="700">
        <f>H809-M809-N809</f>
        <v>0</v>
      </c>
      <c r="U809" s="645" t="s">
        <v>340</v>
      </c>
    </row>
    <row r="810" spans="1:79" s="296" customFormat="1" ht="12.75" customHeight="1" thickBot="1">
      <c r="A810" s="127" t="s">
        <v>1569</v>
      </c>
      <c r="B810" s="827"/>
      <c r="C810" s="139">
        <v>2006</v>
      </c>
      <c r="D810" s="259"/>
      <c r="E810" s="152"/>
      <c r="F810" s="480"/>
      <c r="G810" s="499"/>
      <c r="H810" s="260">
        <f>SUM(H785:H809)</f>
        <v>16614032.879999999</v>
      </c>
      <c r="I810" s="260">
        <f>SUM(I785:I809)</f>
        <v>16614032.879999999</v>
      </c>
      <c r="J810" s="757">
        <f t="shared" si="208"/>
        <v>1</v>
      </c>
      <c r="K810" s="994">
        <f>SUM(K785:K809)</f>
        <v>16614032.879999999</v>
      </c>
      <c r="L810" s="995">
        <f>SUM(L785:L809)</f>
        <v>0</v>
      </c>
      <c r="M810" s="994">
        <f>SUM(M785:M809)</f>
        <v>16614032.879999999</v>
      </c>
      <c r="N810" s="992">
        <f>SUM(N785:N809)</f>
        <v>0</v>
      </c>
      <c r="O810" s="271">
        <f t="shared" si="202"/>
        <v>0</v>
      </c>
      <c r="P810" s="271">
        <f t="shared" si="203"/>
        <v>0</v>
      </c>
      <c r="Q810" s="271">
        <f t="shared" si="204"/>
        <v>0</v>
      </c>
      <c r="R810" s="101">
        <f t="shared" si="205"/>
        <v>16614032.879999999</v>
      </c>
      <c r="S810" s="261">
        <f t="shared" si="206"/>
        <v>1</v>
      </c>
      <c r="T810" s="700">
        <f t="shared" si="207"/>
        <v>0</v>
      </c>
      <c r="U810" s="645"/>
    </row>
    <row r="811" spans="1:79" s="562" customFormat="1" ht="12.75" customHeight="1" thickTop="1" thickBot="1">
      <c r="A811" s="663"/>
      <c r="B811" s="683"/>
      <c r="C811" s="469"/>
      <c r="D811" s="86" t="s">
        <v>1113</v>
      </c>
      <c r="E811" s="87"/>
      <c r="F811" s="492"/>
      <c r="G811" s="472"/>
      <c r="H811" s="115">
        <f>SUM(H784:H809)</f>
        <v>16752269.279999999</v>
      </c>
      <c r="I811" s="96">
        <f>SUM(I784:I809)</f>
        <v>16752269.279999999</v>
      </c>
      <c r="J811" s="921">
        <f t="shared" si="208"/>
        <v>1</v>
      </c>
      <c r="K811" s="996">
        <f t="shared" ref="K811:R811" si="217">SUM(K784:K809)</f>
        <v>16751294.879999999</v>
      </c>
      <c r="L811" s="997">
        <f t="shared" si="217"/>
        <v>974.4</v>
      </c>
      <c r="M811" s="115">
        <f t="shared" si="217"/>
        <v>16752269.279999999</v>
      </c>
      <c r="N811" s="997">
        <f t="shared" si="217"/>
        <v>0</v>
      </c>
      <c r="O811" s="473">
        <f t="shared" si="217"/>
        <v>-974.4</v>
      </c>
      <c r="P811" s="471">
        <f t="shared" si="217"/>
        <v>974.39999999999418</v>
      </c>
      <c r="Q811" s="471">
        <f t="shared" si="217"/>
        <v>0</v>
      </c>
      <c r="R811" s="471">
        <f t="shared" si="217"/>
        <v>16752269.279999999</v>
      </c>
      <c r="S811" s="467">
        <f>R811/H811</f>
        <v>1</v>
      </c>
      <c r="T811" s="720">
        <f>SUM(T784:T809)</f>
        <v>0</v>
      </c>
      <c r="U811" s="650"/>
    </row>
    <row r="812" spans="1:79" s="340" customFormat="1" ht="13.5" thickTop="1">
      <c r="A812" s="690"/>
      <c r="B812" s="782"/>
      <c r="C812" s="782"/>
      <c r="D812" s="782"/>
      <c r="E812" s="782"/>
      <c r="F812" s="789"/>
      <c r="G812" s="789"/>
      <c r="H812" s="790"/>
      <c r="I812" s="782"/>
      <c r="J812" s="782"/>
      <c r="K812" s="782"/>
      <c r="L812" s="782"/>
      <c r="M812" s="782"/>
      <c r="N812" s="782"/>
      <c r="O812" s="782"/>
      <c r="P812" s="782"/>
      <c r="Q812" s="782"/>
      <c r="R812" s="782"/>
      <c r="S812" s="782"/>
      <c r="T812" s="783"/>
      <c r="U812" s="784"/>
      <c r="V812" s="782"/>
      <c r="W812" s="782"/>
      <c r="X812" s="782"/>
      <c r="Y812" s="782"/>
      <c r="Z812" s="782"/>
      <c r="AA812" s="782"/>
      <c r="AB812" s="782"/>
      <c r="AC812" s="782"/>
      <c r="AD812" s="782"/>
      <c r="AE812" s="782"/>
      <c r="AF812" s="782"/>
      <c r="AG812" s="782"/>
      <c r="AH812" s="782"/>
      <c r="AI812" s="782"/>
      <c r="AJ812" s="782"/>
      <c r="AK812" s="782"/>
      <c r="AL812" s="782"/>
      <c r="AM812" s="782"/>
      <c r="AN812" s="782"/>
      <c r="AO812" s="782"/>
      <c r="AP812" s="782"/>
      <c r="AQ812" s="782"/>
      <c r="AR812" s="782"/>
      <c r="AS812" s="782"/>
      <c r="AT812" s="782"/>
      <c r="AU812" s="782"/>
      <c r="AV812" s="782"/>
      <c r="AW812" s="782"/>
      <c r="AX812" s="782"/>
      <c r="AY812" s="782"/>
      <c r="AZ812" s="782"/>
      <c r="BA812" s="782"/>
      <c r="BB812" s="782"/>
      <c r="BC812" s="782"/>
      <c r="BD812" s="782"/>
      <c r="BE812" s="782"/>
      <c r="BF812" s="782"/>
      <c r="BG812" s="782"/>
      <c r="BH812" s="782"/>
      <c r="BI812" s="782"/>
      <c r="BJ812" s="782"/>
      <c r="BK812" s="782"/>
      <c r="BL812" s="782"/>
      <c r="BM812" s="782"/>
      <c r="BN812" s="782"/>
      <c r="BO812" s="782"/>
      <c r="BP812" s="782"/>
      <c r="BQ812" s="782"/>
      <c r="BR812" s="782"/>
      <c r="BS812" s="782"/>
      <c r="BT812" s="782"/>
      <c r="BU812" s="782"/>
      <c r="BV812" s="782"/>
      <c r="BW812" s="782"/>
      <c r="BX812" s="782"/>
      <c r="BY812" s="782"/>
      <c r="BZ812" s="782"/>
      <c r="CA812" s="782"/>
    </row>
    <row r="813" spans="1:79" s="340" customFormat="1">
      <c r="A813" s="1110" t="s">
        <v>1114</v>
      </c>
      <c r="B813" s="1109"/>
      <c r="C813" s="786"/>
      <c r="D813" s="786"/>
      <c r="E813" s="786"/>
      <c r="F813" s="635"/>
      <c r="G813" s="635"/>
      <c r="H813" s="787"/>
      <c r="I813" s="786"/>
      <c r="J813" s="786"/>
      <c r="K813" s="786"/>
      <c r="L813" s="786"/>
      <c r="M813" s="786"/>
      <c r="N813" s="786"/>
      <c r="O813" s="786"/>
      <c r="P813" s="786"/>
      <c r="Q813" s="786"/>
      <c r="R813" s="786"/>
      <c r="S813" s="786"/>
      <c r="T813" s="791"/>
      <c r="U813" s="784"/>
      <c r="V813" s="782"/>
      <c r="W813" s="782"/>
      <c r="X813" s="782"/>
      <c r="Y813" s="782"/>
      <c r="Z813" s="782"/>
      <c r="AA813" s="782"/>
      <c r="AB813" s="782"/>
      <c r="AC813" s="782"/>
      <c r="AD813" s="782"/>
      <c r="AE813" s="782"/>
      <c r="AF813" s="782"/>
      <c r="AG813" s="782"/>
      <c r="AH813" s="782"/>
      <c r="AI813" s="782"/>
      <c r="AJ813" s="782"/>
      <c r="AK813" s="782"/>
      <c r="AL813" s="782"/>
      <c r="AM813" s="782"/>
      <c r="AN813" s="782"/>
      <c r="AO813" s="782"/>
      <c r="AP813" s="782"/>
      <c r="AQ813" s="782"/>
      <c r="AR813" s="782"/>
      <c r="AS813" s="782"/>
      <c r="AT813" s="782"/>
      <c r="AU813" s="782"/>
      <c r="AV813" s="782"/>
      <c r="AW813" s="782"/>
      <c r="AX813" s="782"/>
      <c r="AY813" s="782"/>
      <c r="AZ813" s="782"/>
      <c r="BA813" s="782"/>
      <c r="BB813" s="782"/>
      <c r="BC813" s="782"/>
      <c r="BD813" s="782"/>
      <c r="BE813" s="782"/>
      <c r="BF813" s="782"/>
      <c r="BG813" s="782"/>
      <c r="BH813" s="782"/>
      <c r="BI813" s="782"/>
      <c r="BJ813" s="782"/>
      <c r="BK813" s="782"/>
      <c r="BL813" s="782"/>
      <c r="BM813" s="782"/>
      <c r="BN813" s="782"/>
      <c r="BO813" s="782"/>
      <c r="BP813" s="782"/>
      <c r="BQ813" s="782"/>
      <c r="BR813" s="782"/>
      <c r="BS813" s="782"/>
      <c r="BT813" s="782"/>
      <c r="BU813" s="782"/>
      <c r="BV813" s="782"/>
      <c r="BW813" s="782"/>
      <c r="BX813" s="782"/>
      <c r="BY813" s="782"/>
      <c r="BZ813" s="782"/>
      <c r="CA813" s="782"/>
    </row>
    <row r="814" spans="1:79" s="296" customFormat="1" ht="12.75" hidden="1" customHeight="1">
      <c r="A814" s="358" t="s">
        <v>839</v>
      </c>
      <c r="B814" s="61" t="s">
        <v>592</v>
      </c>
      <c r="C814" s="139">
        <v>2006</v>
      </c>
      <c r="D814" s="259" t="s">
        <v>1119</v>
      </c>
      <c r="E814" s="152">
        <v>2643</v>
      </c>
      <c r="F814" s="480">
        <v>710023</v>
      </c>
      <c r="G814" s="460" t="s">
        <v>1399</v>
      </c>
      <c r="H814" s="260">
        <v>90000</v>
      </c>
      <c r="I814" s="99">
        <f>K814+L814</f>
        <v>90000</v>
      </c>
      <c r="J814" s="756">
        <f>I814/H814</f>
        <v>1</v>
      </c>
      <c r="K814" s="991">
        <v>90000</v>
      </c>
      <c r="L814" s="992">
        <v>0</v>
      </c>
      <c r="M814" s="991">
        <v>90000</v>
      </c>
      <c r="N814" s="992">
        <v>0</v>
      </c>
      <c r="O814" s="271">
        <f>N814-L814</f>
        <v>0</v>
      </c>
      <c r="P814" s="271">
        <f>M814-K814</f>
        <v>0</v>
      </c>
      <c r="Q814" s="271">
        <f>R814-I814</f>
        <v>0</v>
      </c>
      <c r="R814" s="101">
        <f>(H814-T814)</f>
        <v>90000</v>
      </c>
      <c r="S814" s="261">
        <f>+R814/H814</f>
        <v>1</v>
      </c>
      <c r="T814" s="700">
        <f>H814-M814-N814</f>
        <v>0</v>
      </c>
      <c r="U814" s="949" t="s">
        <v>340</v>
      </c>
      <c r="V814" s="593"/>
    </row>
    <row r="815" spans="1:79" s="296" customFormat="1" ht="12.75" hidden="1" customHeight="1">
      <c r="A815" s="358" t="s">
        <v>1444</v>
      </c>
      <c r="B815" s="61" t="s">
        <v>482</v>
      </c>
      <c r="C815" s="139">
        <v>2006</v>
      </c>
      <c r="D815" s="259" t="s">
        <v>232</v>
      </c>
      <c r="E815" s="152">
        <v>2644</v>
      </c>
      <c r="F815" s="480">
        <v>992644</v>
      </c>
      <c r="G815" s="460" t="s">
        <v>1399</v>
      </c>
      <c r="H815" s="260">
        <v>771969</v>
      </c>
      <c r="I815" s="99">
        <f>K815+L815</f>
        <v>771969</v>
      </c>
      <c r="J815" s="756">
        <f>I815/H815</f>
        <v>1</v>
      </c>
      <c r="K815" s="991">
        <v>771969</v>
      </c>
      <c r="L815" s="992">
        <v>0</v>
      </c>
      <c r="M815" s="991">
        <v>771969</v>
      </c>
      <c r="N815" s="992">
        <v>0</v>
      </c>
      <c r="O815" s="271">
        <f>N815-L815</f>
        <v>0</v>
      </c>
      <c r="P815" s="271">
        <f>M815-K815</f>
        <v>0</v>
      </c>
      <c r="Q815" s="271">
        <f>R815-I815</f>
        <v>0</v>
      </c>
      <c r="R815" s="101">
        <f>(H815-T815)</f>
        <v>771969</v>
      </c>
      <c r="S815" s="261">
        <f>+R815/H815</f>
        <v>1</v>
      </c>
      <c r="T815" s="700">
        <f>H815-M815-N815</f>
        <v>0</v>
      </c>
      <c r="U815" s="949" t="s">
        <v>340</v>
      </c>
      <c r="V815" s="593"/>
    </row>
    <row r="816" spans="1:79" s="296" customFormat="1" ht="12.75" hidden="1" customHeight="1">
      <c r="A816" s="358" t="s">
        <v>1444</v>
      </c>
      <c r="B816" s="61" t="s">
        <v>482</v>
      </c>
      <c r="C816" s="139">
        <v>2006</v>
      </c>
      <c r="D816" s="259" t="s">
        <v>1120</v>
      </c>
      <c r="E816" s="152">
        <v>2645</v>
      </c>
      <c r="F816" s="480"/>
      <c r="G816" s="460" t="s">
        <v>1399</v>
      </c>
      <c r="H816" s="260">
        <v>0</v>
      </c>
      <c r="I816" s="99">
        <f t="shared" ref="I816:I853" si="218">K816+L816</f>
        <v>0</v>
      </c>
      <c r="J816" s="756" t="e">
        <f t="shared" ref="J816:J827" si="219">I816/H816</f>
        <v>#DIV/0!</v>
      </c>
      <c r="K816" s="991"/>
      <c r="L816" s="993"/>
      <c r="M816" s="991"/>
      <c r="N816" s="992"/>
      <c r="O816" s="271">
        <f t="shared" ref="O816:O827" si="220">N816-L816</f>
        <v>0</v>
      </c>
      <c r="P816" s="271">
        <f t="shared" ref="P816:P827" si="221">M816-K816</f>
        <v>0</v>
      </c>
      <c r="Q816" s="271">
        <f t="shared" ref="Q816:Q827" si="222">R816-I816</f>
        <v>0</v>
      </c>
      <c r="R816" s="101">
        <f t="shared" ref="R816:R827" si="223">(H816-T816)</f>
        <v>0</v>
      </c>
      <c r="S816" s="261" t="e">
        <f t="shared" ref="S816:S827" si="224">+R816/H816</f>
        <v>#DIV/0!</v>
      </c>
      <c r="T816" s="700">
        <f t="shared" ref="T816:T827" si="225">H816-M816-N816</f>
        <v>0</v>
      </c>
      <c r="U816" s="949" t="s">
        <v>340</v>
      </c>
      <c r="V816" s="593"/>
    </row>
    <row r="817" spans="1:22" s="296" customFormat="1" ht="12.75" hidden="1" customHeight="1">
      <c r="A817" s="358" t="s">
        <v>1401</v>
      </c>
      <c r="B817" s="61" t="s">
        <v>1402</v>
      </c>
      <c r="C817" s="139">
        <v>2006</v>
      </c>
      <c r="D817" s="259" t="s">
        <v>1121</v>
      </c>
      <c r="E817" s="152">
        <v>2646</v>
      </c>
      <c r="F817" s="480">
        <v>875020</v>
      </c>
      <c r="G817" s="460" t="s">
        <v>1399</v>
      </c>
      <c r="H817" s="260">
        <v>2089919.06</v>
      </c>
      <c r="I817" s="99">
        <f>K817+L817</f>
        <v>2089919.06</v>
      </c>
      <c r="J817" s="756">
        <f>I817/H817</f>
        <v>1</v>
      </c>
      <c r="K817" s="991">
        <v>2089919.06</v>
      </c>
      <c r="L817" s="992">
        <v>0</v>
      </c>
      <c r="M817" s="991">
        <v>2089919.06</v>
      </c>
      <c r="N817" s="992">
        <v>0</v>
      </c>
      <c r="O817" s="271">
        <f>N817-L817</f>
        <v>0</v>
      </c>
      <c r="P817" s="271">
        <f>M817-K817</f>
        <v>0</v>
      </c>
      <c r="Q817" s="271">
        <f>R817-I817</f>
        <v>0</v>
      </c>
      <c r="R817" s="101">
        <f>(H817-T817)</f>
        <v>2089919.06</v>
      </c>
      <c r="S817" s="261">
        <f>+R817/H817</f>
        <v>1</v>
      </c>
      <c r="T817" s="700">
        <f>H817-M817-N817</f>
        <v>0</v>
      </c>
      <c r="U817" s="645" t="s">
        <v>340</v>
      </c>
      <c r="V817" s="593"/>
    </row>
    <row r="818" spans="1:22" s="296" customFormat="1" ht="12.75" hidden="1" customHeight="1">
      <c r="A818" s="358" t="s">
        <v>1401</v>
      </c>
      <c r="B818" s="61" t="s">
        <v>1402</v>
      </c>
      <c r="C818" s="139">
        <v>2006</v>
      </c>
      <c r="D818" s="259" t="s">
        <v>1122</v>
      </c>
      <c r="E818" s="152">
        <v>2647</v>
      </c>
      <c r="F818" s="480">
        <v>875021</v>
      </c>
      <c r="G818" s="460" t="s">
        <v>1399</v>
      </c>
      <c r="H818" s="260">
        <v>86054.29</v>
      </c>
      <c r="I818" s="99">
        <f>K818+L818</f>
        <v>86054.29</v>
      </c>
      <c r="J818" s="756">
        <f>I818/H818</f>
        <v>1</v>
      </c>
      <c r="K818" s="991">
        <v>86054.29</v>
      </c>
      <c r="L818" s="992">
        <v>0</v>
      </c>
      <c r="M818" s="991">
        <v>86054.29</v>
      </c>
      <c r="N818" s="992">
        <v>0</v>
      </c>
      <c r="O818" s="271">
        <f>N818-L818</f>
        <v>0</v>
      </c>
      <c r="P818" s="271">
        <f>M818-K818</f>
        <v>0</v>
      </c>
      <c r="Q818" s="271">
        <f>R818-I818</f>
        <v>0</v>
      </c>
      <c r="R818" s="101">
        <f>(H818-T818)</f>
        <v>86054.29</v>
      </c>
      <c r="S818" s="261">
        <f>+R818/H818</f>
        <v>1</v>
      </c>
      <c r="T818" s="700">
        <f>H818-M818-N818</f>
        <v>0</v>
      </c>
      <c r="U818" s="645" t="s">
        <v>340</v>
      </c>
      <c r="V818" s="593"/>
    </row>
    <row r="819" spans="1:22" s="296" customFormat="1" ht="12.75" hidden="1" customHeight="1">
      <c r="A819" s="358" t="s">
        <v>1451</v>
      </c>
      <c r="B819" s="61" t="s">
        <v>1452</v>
      </c>
      <c r="C819" s="139">
        <v>2006</v>
      </c>
      <c r="D819" s="259" t="s">
        <v>1123</v>
      </c>
      <c r="E819" s="152">
        <v>2648</v>
      </c>
      <c r="F819" s="480">
        <v>992648</v>
      </c>
      <c r="G819" s="460" t="s">
        <v>1399</v>
      </c>
      <c r="H819" s="260">
        <v>630000</v>
      </c>
      <c r="I819" s="99">
        <f t="shared" si="218"/>
        <v>630000</v>
      </c>
      <c r="J819" s="756">
        <f t="shared" si="219"/>
        <v>1</v>
      </c>
      <c r="K819" s="991">
        <v>630000</v>
      </c>
      <c r="L819" s="992">
        <v>0</v>
      </c>
      <c r="M819" s="991">
        <v>630000</v>
      </c>
      <c r="N819" s="992">
        <v>0</v>
      </c>
      <c r="O819" s="271">
        <f t="shared" si="220"/>
        <v>0</v>
      </c>
      <c r="P819" s="271">
        <f t="shared" si="221"/>
        <v>0</v>
      </c>
      <c r="Q819" s="271">
        <f t="shared" si="222"/>
        <v>0</v>
      </c>
      <c r="R819" s="101">
        <f t="shared" si="223"/>
        <v>630000</v>
      </c>
      <c r="S819" s="261">
        <f t="shared" si="224"/>
        <v>1</v>
      </c>
      <c r="T819" s="700">
        <f t="shared" si="225"/>
        <v>0</v>
      </c>
      <c r="U819" s="949" t="s">
        <v>340</v>
      </c>
      <c r="V819" s="593"/>
    </row>
    <row r="820" spans="1:22" s="296" customFormat="1" ht="12.75" hidden="1" customHeight="1">
      <c r="A820" s="358" t="s">
        <v>1599</v>
      </c>
      <c r="B820" s="61" t="s">
        <v>71</v>
      </c>
      <c r="C820" s="139">
        <v>2006</v>
      </c>
      <c r="D820" s="259" t="s">
        <v>1232</v>
      </c>
      <c r="E820" s="152">
        <v>2649</v>
      </c>
      <c r="F820" s="480">
        <v>896590</v>
      </c>
      <c r="G820" s="460" t="s">
        <v>1399</v>
      </c>
      <c r="H820" s="260">
        <v>834000</v>
      </c>
      <c r="I820" s="99">
        <f t="shared" ref="I820:I826" si="226">K820+L820</f>
        <v>834000</v>
      </c>
      <c r="J820" s="756">
        <f t="shared" ref="J820:J826" si="227">I820/H820</f>
        <v>1</v>
      </c>
      <c r="K820" s="991">
        <v>834000</v>
      </c>
      <c r="L820" s="992">
        <v>0</v>
      </c>
      <c r="M820" s="991">
        <v>834000</v>
      </c>
      <c r="N820" s="992">
        <v>0</v>
      </c>
      <c r="O820" s="271">
        <f t="shared" ref="O820:O826" si="228">N820-L820</f>
        <v>0</v>
      </c>
      <c r="P820" s="271">
        <f t="shared" ref="P820:P826" si="229">M820-K820</f>
        <v>0</v>
      </c>
      <c r="Q820" s="271">
        <f t="shared" ref="Q820:Q826" si="230">R820-I820</f>
        <v>0</v>
      </c>
      <c r="R820" s="101">
        <f t="shared" ref="R820:R826" si="231">(H820-T820)</f>
        <v>834000</v>
      </c>
      <c r="S820" s="261">
        <f t="shared" ref="S820:S826" si="232">+R820/H820</f>
        <v>1</v>
      </c>
      <c r="T820" s="700">
        <f t="shared" ref="T820:T826" si="233">H820-M820-N820</f>
        <v>0</v>
      </c>
      <c r="U820" s="949" t="s">
        <v>340</v>
      </c>
      <c r="V820" s="593"/>
    </row>
    <row r="821" spans="1:22" s="296" customFormat="1" ht="12.75" hidden="1" customHeight="1">
      <c r="A821" s="358" t="s">
        <v>1599</v>
      </c>
      <c r="B821" s="61" t="s">
        <v>71</v>
      </c>
      <c r="C821" s="139">
        <v>2006</v>
      </c>
      <c r="D821" s="259" t="s">
        <v>1233</v>
      </c>
      <c r="E821" s="152">
        <v>2650</v>
      </c>
      <c r="F821" s="480">
        <v>896610</v>
      </c>
      <c r="G821" s="460" t="s">
        <v>1399</v>
      </c>
      <c r="H821" s="260">
        <v>39457.379999999997</v>
      </c>
      <c r="I821" s="99">
        <f t="shared" si="226"/>
        <v>39457.379999999997</v>
      </c>
      <c r="J821" s="756">
        <f t="shared" si="227"/>
        <v>1</v>
      </c>
      <c r="K821" s="991">
        <v>39457.379999999997</v>
      </c>
      <c r="L821" s="992">
        <v>0</v>
      </c>
      <c r="M821" s="991">
        <v>39457.379999999997</v>
      </c>
      <c r="N821" s="992">
        <v>0</v>
      </c>
      <c r="O821" s="271">
        <f t="shared" si="228"/>
        <v>0</v>
      </c>
      <c r="P821" s="271">
        <f t="shared" si="229"/>
        <v>0</v>
      </c>
      <c r="Q821" s="271">
        <f t="shared" si="230"/>
        <v>0</v>
      </c>
      <c r="R821" s="101">
        <f t="shared" si="231"/>
        <v>39457.379999999997</v>
      </c>
      <c r="S821" s="261">
        <f t="shared" si="232"/>
        <v>1</v>
      </c>
      <c r="T821" s="700">
        <f t="shared" si="233"/>
        <v>0</v>
      </c>
      <c r="U821" s="949" t="s">
        <v>340</v>
      </c>
      <c r="V821" s="593"/>
    </row>
    <row r="822" spans="1:22" s="296" customFormat="1" ht="12.75" hidden="1" customHeight="1">
      <c r="A822" s="358" t="s">
        <v>1115</v>
      </c>
      <c r="B822" s="61" t="s">
        <v>1410</v>
      </c>
      <c r="C822" s="139">
        <v>2006</v>
      </c>
      <c r="D822" s="259" t="s">
        <v>1234</v>
      </c>
      <c r="E822" s="152">
        <v>2651</v>
      </c>
      <c r="F822" s="480">
        <v>871013</v>
      </c>
      <c r="G822" s="460" t="s">
        <v>1399</v>
      </c>
      <c r="H822" s="260">
        <v>1470000</v>
      </c>
      <c r="I822" s="99">
        <f t="shared" si="226"/>
        <v>1470000</v>
      </c>
      <c r="J822" s="756">
        <f t="shared" si="227"/>
        <v>1</v>
      </c>
      <c r="K822" s="991">
        <v>1470000</v>
      </c>
      <c r="L822" s="992">
        <v>0</v>
      </c>
      <c r="M822" s="991">
        <v>1470000</v>
      </c>
      <c r="N822" s="992">
        <v>0</v>
      </c>
      <c r="O822" s="271">
        <f t="shared" si="228"/>
        <v>0</v>
      </c>
      <c r="P822" s="271">
        <f t="shared" si="229"/>
        <v>0</v>
      </c>
      <c r="Q822" s="271">
        <f t="shared" si="230"/>
        <v>0</v>
      </c>
      <c r="R822" s="101">
        <f t="shared" si="231"/>
        <v>1470000</v>
      </c>
      <c r="S822" s="261">
        <f t="shared" si="232"/>
        <v>1</v>
      </c>
      <c r="T822" s="700">
        <f t="shared" si="233"/>
        <v>0</v>
      </c>
      <c r="U822" s="949" t="s">
        <v>340</v>
      </c>
      <c r="V822" s="593"/>
    </row>
    <row r="823" spans="1:22" s="296" customFormat="1" ht="12.75" hidden="1" customHeight="1">
      <c r="A823" s="358" t="s">
        <v>1429</v>
      </c>
      <c r="B823" s="61" t="s">
        <v>1430</v>
      </c>
      <c r="C823" s="139">
        <v>2006</v>
      </c>
      <c r="D823" s="259" t="s">
        <v>1235</v>
      </c>
      <c r="E823" s="685">
        <v>2652</v>
      </c>
      <c r="F823" s="480">
        <v>992652</v>
      </c>
      <c r="G823" s="460" t="s">
        <v>1399</v>
      </c>
      <c r="H823" s="260">
        <v>250000</v>
      </c>
      <c r="I823" s="99">
        <f t="shared" si="226"/>
        <v>250000</v>
      </c>
      <c r="J823" s="756">
        <f t="shared" si="227"/>
        <v>1</v>
      </c>
      <c r="K823" s="991">
        <v>250000</v>
      </c>
      <c r="L823" s="992">
        <v>0</v>
      </c>
      <c r="M823" s="991">
        <v>250000</v>
      </c>
      <c r="N823" s="992">
        <v>0</v>
      </c>
      <c r="O823" s="271">
        <f t="shared" si="228"/>
        <v>0</v>
      </c>
      <c r="P823" s="271">
        <f t="shared" si="229"/>
        <v>0</v>
      </c>
      <c r="Q823" s="271">
        <f t="shared" si="230"/>
        <v>0</v>
      </c>
      <c r="R823" s="101">
        <f t="shared" si="231"/>
        <v>250000</v>
      </c>
      <c r="S823" s="261">
        <f t="shared" si="232"/>
        <v>1</v>
      </c>
      <c r="T823" s="700">
        <f t="shared" si="233"/>
        <v>0</v>
      </c>
      <c r="U823" s="645" t="s">
        <v>340</v>
      </c>
      <c r="V823" s="593"/>
    </row>
    <row r="824" spans="1:22" s="296" customFormat="1" ht="12.75" hidden="1" customHeight="1">
      <c r="A824" s="358" t="s">
        <v>622</v>
      </c>
      <c r="B824" s="61" t="s">
        <v>1458</v>
      </c>
      <c r="C824" s="139">
        <v>2006</v>
      </c>
      <c r="D824" s="259" t="s">
        <v>1237</v>
      </c>
      <c r="E824" s="152">
        <v>2653</v>
      </c>
      <c r="F824" s="480">
        <v>992653</v>
      </c>
      <c r="G824" s="460" t="s">
        <v>1399</v>
      </c>
      <c r="H824" s="260">
        <v>1000000</v>
      </c>
      <c r="I824" s="99">
        <f t="shared" si="226"/>
        <v>1000000</v>
      </c>
      <c r="J824" s="756">
        <f t="shared" si="227"/>
        <v>1</v>
      </c>
      <c r="K824" s="991">
        <v>1000000</v>
      </c>
      <c r="L824" s="992">
        <v>0</v>
      </c>
      <c r="M824" s="991">
        <v>1000000</v>
      </c>
      <c r="N824" s="992">
        <v>0</v>
      </c>
      <c r="O824" s="271">
        <f t="shared" si="228"/>
        <v>0</v>
      </c>
      <c r="P824" s="271">
        <f t="shared" si="229"/>
        <v>0</v>
      </c>
      <c r="Q824" s="271">
        <f t="shared" si="230"/>
        <v>0</v>
      </c>
      <c r="R824" s="101">
        <f t="shared" si="231"/>
        <v>1000000</v>
      </c>
      <c r="S824" s="261">
        <f t="shared" si="232"/>
        <v>1</v>
      </c>
      <c r="T824" s="700">
        <f t="shared" si="233"/>
        <v>0</v>
      </c>
      <c r="U824" s="645" t="s">
        <v>340</v>
      </c>
      <c r="V824" s="593"/>
    </row>
    <row r="825" spans="1:22" s="296" customFormat="1" ht="12.75" hidden="1" customHeight="1">
      <c r="A825" s="358" t="s">
        <v>1116</v>
      </c>
      <c r="B825" s="61" t="s">
        <v>762</v>
      </c>
      <c r="C825" s="139">
        <v>2006</v>
      </c>
      <c r="D825" s="259" t="s">
        <v>1258</v>
      </c>
      <c r="E825" s="152">
        <v>2654</v>
      </c>
      <c r="F825" s="480">
        <v>191001</v>
      </c>
      <c r="G825" s="460" t="s">
        <v>1399</v>
      </c>
      <c r="H825" s="260">
        <v>280000</v>
      </c>
      <c r="I825" s="99">
        <f t="shared" si="226"/>
        <v>280000</v>
      </c>
      <c r="J825" s="756">
        <f t="shared" si="227"/>
        <v>1</v>
      </c>
      <c r="K825" s="991">
        <v>280000</v>
      </c>
      <c r="L825" s="992">
        <v>0</v>
      </c>
      <c r="M825" s="991">
        <v>280000</v>
      </c>
      <c r="N825" s="992">
        <v>0</v>
      </c>
      <c r="O825" s="271">
        <f t="shared" si="228"/>
        <v>0</v>
      </c>
      <c r="P825" s="271">
        <f t="shared" si="229"/>
        <v>0</v>
      </c>
      <c r="Q825" s="271">
        <f t="shared" si="230"/>
        <v>0</v>
      </c>
      <c r="R825" s="101">
        <f t="shared" si="231"/>
        <v>280000</v>
      </c>
      <c r="S825" s="261">
        <f t="shared" si="232"/>
        <v>1</v>
      </c>
      <c r="T825" s="700">
        <f t="shared" si="233"/>
        <v>0</v>
      </c>
      <c r="U825" s="949" t="s">
        <v>340</v>
      </c>
      <c r="V825" s="593"/>
    </row>
    <row r="826" spans="1:22" s="296" customFormat="1" ht="12.75" hidden="1" customHeight="1">
      <c r="A826" s="358" t="s">
        <v>1094</v>
      </c>
      <c r="B826" s="61" t="s">
        <v>1554</v>
      </c>
      <c r="C826" s="139">
        <v>2006</v>
      </c>
      <c r="D826" s="259" t="s">
        <v>1259</v>
      </c>
      <c r="E826" s="152">
        <v>2655</v>
      </c>
      <c r="F826" s="480">
        <v>600936</v>
      </c>
      <c r="G826" s="460" t="s">
        <v>1399</v>
      </c>
      <c r="H826" s="260">
        <v>53181.86</v>
      </c>
      <c r="I826" s="99">
        <f t="shared" si="226"/>
        <v>53181.86</v>
      </c>
      <c r="J826" s="756">
        <f t="shared" si="227"/>
        <v>1</v>
      </c>
      <c r="K826" s="991">
        <v>53181.86</v>
      </c>
      <c r="L826" s="992">
        <v>0</v>
      </c>
      <c r="M826" s="991">
        <v>53181.86</v>
      </c>
      <c r="N826" s="992">
        <v>0</v>
      </c>
      <c r="O826" s="271">
        <f t="shared" si="228"/>
        <v>0</v>
      </c>
      <c r="P826" s="271">
        <f t="shared" si="229"/>
        <v>0</v>
      </c>
      <c r="Q826" s="271">
        <f t="shared" si="230"/>
        <v>0</v>
      </c>
      <c r="R826" s="101">
        <f t="shared" si="231"/>
        <v>53181.86</v>
      </c>
      <c r="S826" s="261">
        <f t="shared" si="232"/>
        <v>1</v>
      </c>
      <c r="T826" s="700">
        <f t="shared" si="233"/>
        <v>0</v>
      </c>
      <c r="U826" s="645" t="s">
        <v>340</v>
      </c>
      <c r="V826" s="593"/>
    </row>
    <row r="827" spans="1:22" s="296" customFormat="1" ht="12.75" hidden="1" customHeight="1">
      <c r="A827" s="358" t="s">
        <v>1094</v>
      </c>
      <c r="B827" s="61" t="s">
        <v>1554</v>
      </c>
      <c r="C827" s="139">
        <v>2006</v>
      </c>
      <c r="D827" s="259" t="s">
        <v>1261</v>
      </c>
      <c r="E827" s="152">
        <v>2656</v>
      </c>
      <c r="F827" s="480">
        <v>600939</v>
      </c>
      <c r="G827" s="460" t="s">
        <v>1399</v>
      </c>
      <c r="H827" s="260">
        <v>236.27</v>
      </c>
      <c r="I827" s="99">
        <f t="shared" si="218"/>
        <v>236.27</v>
      </c>
      <c r="J827" s="756">
        <f t="shared" si="219"/>
        <v>1</v>
      </c>
      <c r="K827" s="991">
        <v>236.27</v>
      </c>
      <c r="L827" s="993">
        <v>0</v>
      </c>
      <c r="M827" s="991">
        <v>236.27</v>
      </c>
      <c r="N827" s="992">
        <v>0</v>
      </c>
      <c r="O827" s="271">
        <f t="shared" si="220"/>
        <v>0</v>
      </c>
      <c r="P827" s="271">
        <f t="shared" si="221"/>
        <v>0</v>
      </c>
      <c r="Q827" s="271">
        <f t="shared" si="222"/>
        <v>0</v>
      </c>
      <c r="R827" s="101">
        <f t="shared" si="223"/>
        <v>236.27</v>
      </c>
      <c r="S827" s="261">
        <f t="shared" si="224"/>
        <v>1</v>
      </c>
      <c r="T827" s="700">
        <f t="shared" si="225"/>
        <v>0</v>
      </c>
      <c r="U827" s="949" t="s">
        <v>340</v>
      </c>
      <c r="V827" s="593" t="s">
        <v>831</v>
      </c>
    </row>
    <row r="828" spans="1:22" s="296" customFormat="1" ht="12.75" hidden="1" customHeight="1">
      <c r="A828" s="358" t="s">
        <v>1094</v>
      </c>
      <c r="B828" s="61" t="s">
        <v>1554</v>
      </c>
      <c r="C828" s="139">
        <v>2006</v>
      </c>
      <c r="D828" s="259" t="s">
        <v>1260</v>
      </c>
      <c r="E828" s="152">
        <v>2657</v>
      </c>
      <c r="F828" s="480">
        <v>600938</v>
      </c>
      <c r="G828" s="460" t="s">
        <v>1399</v>
      </c>
      <c r="H828" s="260">
        <v>120</v>
      </c>
      <c r="I828" s="99">
        <f t="shared" si="218"/>
        <v>120</v>
      </c>
      <c r="J828" s="756">
        <f t="shared" ref="J828:J853" si="234">I828/H828</f>
        <v>1</v>
      </c>
      <c r="K828" s="991">
        <v>120</v>
      </c>
      <c r="L828" s="993">
        <v>0</v>
      </c>
      <c r="M828" s="991">
        <v>120</v>
      </c>
      <c r="N828" s="992">
        <v>0</v>
      </c>
      <c r="O828" s="271">
        <f t="shared" ref="O828:O853" si="235">N828-L828</f>
        <v>0</v>
      </c>
      <c r="P828" s="271">
        <f t="shared" ref="P828:P853" si="236">M828-K828</f>
        <v>0</v>
      </c>
      <c r="Q828" s="271">
        <f t="shared" ref="Q828:Q853" si="237">R828-I828</f>
        <v>0</v>
      </c>
      <c r="R828" s="101">
        <f t="shared" ref="R828:R853" si="238">(H828-T828)</f>
        <v>120</v>
      </c>
      <c r="S828" s="261">
        <f t="shared" ref="S828:S853" si="239">+R828/H828</f>
        <v>1</v>
      </c>
      <c r="T828" s="700">
        <f t="shared" ref="T828:T853" si="240">H828-M828-N828</f>
        <v>0</v>
      </c>
      <c r="U828" s="949" t="s">
        <v>340</v>
      </c>
      <c r="V828" s="593" t="s">
        <v>831</v>
      </c>
    </row>
    <row r="829" spans="1:22" s="296" customFormat="1" ht="12.75" hidden="1" customHeight="1">
      <c r="A829" s="358" t="s">
        <v>553</v>
      </c>
      <c r="B829" s="61" t="s">
        <v>1433</v>
      </c>
      <c r="C829" s="139">
        <v>2006</v>
      </c>
      <c r="D829" s="259" t="s">
        <v>1238</v>
      </c>
      <c r="E829" s="152">
        <v>2658</v>
      </c>
      <c r="F829" s="480">
        <v>992658</v>
      </c>
      <c r="G829" s="460" t="s">
        <v>1399</v>
      </c>
      <c r="H829" s="260">
        <v>674000</v>
      </c>
      <c r="I829" s="99">
        <f>K829+L829</f>
        <v>674000</v>
      </c>
      <c r="J829" s="756">
        <f>I829/H829</f>
        <v>1</v>
      </c>
      <c r="K829" s="991">
        <v>674000</v>
      </c>
      <c r="L829" s="992">
        <v>0</v>
      </c>
      <c r="M829" s="991">
        <v>674000</v>
      </c>
      <c r="N829" s="992">
        <v>0</v>
      </c>
      <c r="O829" s="271">
        <f>N829-L829</f>
        <v>0</v>
      </c>
      <c r="P829" s="271">
        <f>M829-K829</f>
        <v>0</v>
      </c>
      <c r="Q829" s="271">
        <f>R829-I829</f>
        <v>0</v>
      </c>
      <c r="R829" s="101">
        <f>(H829-T829)</f>
        <v>674000</v>
      </c>
      <c r="S829" s="261">
        <f>+R829/H829</f>
        <v>1</v>
      </c>
      <c r="T829" s="866">
        <f>H829-M829-N829</f>
        <v>0</v>
      </c>
      <c r="U829" s="645" t="s">
        <v>340</v>
      </c>
      <c r="V829" s="593"/>
    </row>
    <row r="830" spans="1:22" s="296" customFormat="1" ht="12.75" hidden="1" customHeight="1">
      <c r="A830" s="358" t="s">
        <v>553</v>
      </c>
      <c r="B830" s="61" t="s">
        <v>1433</v>
      </c>
      <c r="C830" s="139">
        <v>2006</v>
      </c>
      <c r="D830" s="259" t="s">
        <v>1239</v>
      </c>
      <c r="E830" s="152">
        <v>2659</v>
      </c>
      <c r="F830" s="480">
        <v>992659</v>
      </c>
      <c r="G830" s="460" t="s">
        <v>1399</v>
      </c>
      <c r="H830" s="260">
        <v>84300</v>
      </c>
      <c r="I830" s="99">
        <f t="shared" si="218"/>
        <v>84300</v>
      </c>
      <c r="J830" s="756">
        <f t="shared" si="234"/>
        <v>1</v>
      </c>
      <c r="K830" s="991">
        <v>84300</v>
      </c>
      <c r="L830" s="992">
        <v>0</v>
      </c>
      <c r="M830" s="991">
        <v>84300</v>
      </c>
      <c r="N830" s="992">
        <v>0</v>
      </c>
      <c r="O830" s="271">
        <f t="shared" si="235"/>
        <v>0</v>
      </c>
      <c r="P830" s="271">
        <f t="shared" si="236"/>
        <v>0</v>
      </c>
      <c r="Q830" s="271">
        <f t="shared" si="237"/>
        <v>0</v>
      </c>
      <c r="R830" s="101">
        <f t="shared" si="238"/>
        <v>84300</v>
      </c>
      <c r="S830" s="261">
        <f t="shared" si="239"/>
        <v>1</v>
      </c>
      <c r="T830" s="866">
        <f t="shared" si="240"/>
        <v>0</v>
      </c>
      <c r="U830" s="949" t="s">
        <v>340</v>
      </c>
      <c r="V830" s="593"/>
    </row>
    <row r="831" spans="1:22" s="296" customFormat="1" ht="12.75" hidden="1" customHeight="1">
      <c r="A831" s="358" t="s">
        <v>507</v>
      </c>
      <c r="B831" s="61" t="s">
        <v>1485</v>
      </c>
      <c r="C831" s="139">
        <v>2006</v>
      </c>
      <c r="D831" s="259" t="s">
        <v>1240</v>
      </c>
      <c r="E831" s="152">
        <v>2660</v>
      </c>
      <c r="F831" s="480">
        <v>895071</v>
      </c>
      <c r="G831" s="460" t="s">
        <v>1399</v>
      </c>
      <c r="H831" s="260">
        <v>453883.8</v>
      </c>
      <c r="I831" s="99">
        <f t="shared" si="218"/>
        <v>453883.8</v>
      </c>
      <c r="J831" s="756">
        <f t="shared" si="234"/>
        <v>1</v>
      </c>
      <c r="K831" s="991">
        <v>453883.8</v>
      </c>
      <c r="L831" s="992">
        <v>0</v>
      </c>
      <c r="M831" s="991">
        <v>453883.8</v>
      </c>
      <c r="N831" s="992">
        <v>0</v>
      </c>
      <c r="O831" s="271">
        <f t="shared" si="235"/>
        <v>0</v>
      </c>
      <c r="P831" s="271">
        <f t="shared" si="236"/>
        <v>0</v>
      </c>
      <c r="Q831" s="271">
        <f t="shared" si="237"/>
        <v>0</v>
      </c>
      <c r="R831" s="101">
        <f t="shared" si="238"/>
        <v>453883.8</v>
      </c>
      <c r="S831" s="261">
        <f t="shared" si="239"/>
        <v>1</v>
      </c>
      <c r="T831" s="866">
        <f t="shared" si="240"/>
        <v>0</v>
      </c>
      <c r="U831" s="949" t="s">
        <v>340</v>
      </c>
      <c r="V831" s="593"/>
    </row>
    <row r="832" spans="1:22" s="296" customFormat="1" ht="12.75" hidden="1" customHeight="1">
      <c r="A832" s="358" t="s">
        <v>507</v>
      </c>
      <c r="B832" s="61" t="s">
        <v>1485</v>
      </c>
      <c r="C832" s="139">
        <v>2006</v>
      </c>
      <c r="D832" s="259" t="s">
        <v>1241</v>
      </c>
      <c r="E832" s="152">
        <v>2661</v>
      </c>
      <c r="F832" s="480">
        <v>895072</v>
      </c>
      <c r="G832" s="460" t="s">
        <v>1399</v>
      </c>
      <c r="H832" s="260">
        <v>148755.1</v>
      </c>
      <c r="I832" s="99">
        <f t="shared" si="218"/>
        <v>148755.1</v>
      </c>
      <c r="J832" s="756">
        <f t="shared" si="234"/>
        <v>1</v>
      </c>
      <c r="K832" s="991">
        <v>148755.1</v>
      </c>
      <c r="L832" s="992">
        <v>0</v>
      </c>
      <c r="M832" s="991">
        <v>148755.1</v>
      </c>
      <c r="N832" s="992">
        <v>0</v>
      </c>
      <c r="O832" s="271">
        <f t="shared" si="235"/>
        <v>0</v>
      </c>
      <c r="P832" s="271">
        <f t="shared" si="236"/>
        <v>0</v>
      </c>
      <c r="Q832" s="271">
        <f t="shared" si="237"/>
        <v>0</v>
      </c>
      <c r="R832" s="101">
        <f t="shared" si="238"/>
        <v>148755.1</v>
      </c>
      <c r="S832" s="261">
        <f t="shared" si="239"/>
        <v>1</v>
      </c>
      <c r="T832" s="866">
        <f t="shared" si="240"/>
        <v>0</v>
      </c>
      <c r="U832" s="949" t="s">
        <v>340</v>
      </c>
      <c r="V832" s="593"/>
    </row>
    <row r="833" spans="1:22" s="296" customFormat="1" ht="12.75" hidden="1" customHeight="1">
      <c r="A833" s="358" t="s">
        <v>507</v>
      </c>
      <c r="B833" s="61" t="s">
        <v>1485</v>
      </c>
      <c r="C833" s="139">
        <v>2006</v>
      </c>
      <c r="D833" s="259" t="s">
        <v>1242</v>
      </c>
      <c r="E833" s="152">
        <v>2662</v>
      </c>
      <c r="F833" s="480">
        <v>895073</v>
      </c>
      <c r="G833" s="460" t="s">
        <v>1399</v>
      </c>
      <c r="H833" s="260">
        <v>114342.55</v>
      </c>
      <c r="I833" s="99">
        <f t="shared" si="218"/>
        <v>114342.55</v>
      </c>
      <c r="J833" s="756">
        <f t="shared" si="234"/>
        <v>1</v>
      </c>
      <c r="K833" s="991">
        <v>114342.55</v>
      </c>
      <c r="L833" s="992">
        <v>0</v>
      </c>
      <c r="M833" s="991">
        <v>114342.55</v>
      </c>
      <c r="N833" s="992">
        <v>0</v>
      </c>
      <c r="O833" s="271">
        <f t="shared" si="235"/>
        <v>0</v>
      </c>
      <c r="P833" s="271">
        <f t="shared" si="236"/>
        <v>0</v>
      </c>
      <c r="Q833" s="271">
        <f t="shared" si="237"/>
        <v>0</v>
      </c>
      <c r="R833" s="101">
        <f t="shared" si="238"/>
        <v>114342.55</v>
      </c>
      <c r="S833" s="261">
        <f t="shared" si="239"/>
        <v>1</v>
      </c>
      <c r="T833" s="700">
        <f t="shared" si="240"/>
        <v>0</v>
      </c>
      <c r="U833" s="949" t="s">
        <v>340</v>
      </c>
      <c r="V833" s="593"/>
    </row>
    <row r="834" spans="1:22" s="296" customFormat="1" ht="12.75" hidden="1" customHeight="1">
      <c r="A834" s="358" t="s">
        <v>507</v>
      </c>
      <c r="B834" s="61" t="s">
        <v>1485</v>
      </c>
      <c r="C834" s="139">
        <v>2006</v>
      </c>
      <c r="D834" s="259" t="s">
        <v>1243</v>
      </c>
      <c r="E834" s="152">
        <v>2663</v>
      </c>
      <c r="F834" s="480">
        <v>895074</v>
      </c>
      <c r="G834" s="460" t="s">
        <v>1399</v>
      </c>
      <c r="H834" s="260">
        <v>146713.59</v>
      </c>
      <c r="I834" s="99">
        <f>K834+L834</f>
        <v>146713.59</v>
      </c>
      <c r="J834" s="756">
        <f t="shared" si="234"/>
        <v>1</v>
      </c>
      <c r="K834" s="991">
        <v>146713.59</v>
      </c>
      <c r="L834" s="992">
        <v>0</v>
      </c>
      <c r="M834" s="991">
        <v>146713.59</v>
      </c>
      <c r="N834" s="992">
        <v>0</v>
      </c>
      <c r="O834" s="271">
        <f t="shared" si="235"/>
        <v>0</v>
      </c>
      <c r="P834" s="271">
        <f t="shared" si="236"/>
        <v>0</v>
      </c>
      <c r="Q834" s="271">
        <f t="shared" si="237"/>
        <v>0</v>
      </c>
      <c r="R834" s="101">
        <f t="shared" si="238"/>
        <v>146713.59</v>
      </c>
      <c r="S834" s="261">
        <f t="shared" si="239"/>
        <v>1</v>
      </c>
      <c r="T834" s="700">
        <f t="shared" si="240"/>
        <v>0</v>
      </c>
      <c r="U834" s="949" t="s">
        <v>340</v>
      </c>
      <c r="V834" s="593" t="s">
        <v>831</v>
      </c>
    </row>
    <row r="835" spans="1:22" s="296" customFormat="1" ht="12.75" hidden="1" customHeight="1">
      <c r="A835" s="358" t="s">
        <v>507</v>
      </c>
      <c r="B835" s="61" t="s">
        <v>1485</v>
      </c>
      <c r="C835" s="139">
        <v>2006</v>
      </c>
      <c r="D835" s="259" t="s">
        <v>1244</v>
      </c>
      <c r="E835" s="152">
        <v>2664</v>
      </c>
      <c r="F835" s="480">
        <v>895075</v>
      </c>
      <c r="G835" s="460" t="s">
        <v>1399</v>
      </c>
      <c r="H835" s="260">
        <v>102129.24</v>
      </c>
      <c r="I835" s="99">
        <f t="shared" si="218"/>
        <v>102129.24</v>
      </c>
      <c r="J835" s="756">
        <f t="shared" si="234"/>
        <v>1</v>
      </c>
      <c r="K835" s="991">
        <v>102129.24</v>
      </c>
      <c r="L835" s="992">
        <v>0</v>
      </c>
      <c r="M835" s="991">
        <v>102129.24</v>
      </c>
      <c r="N835" s="992">
        <v>0</v>
      </c>
      <c r="O835" s="271">
        <f t="shared" si="235"/>
        <v>0</v>
      </c>
      <c r="P835" s="271">
        <f t="shared" si="236"/>
        <v>0</v>
      </c>
      <c r="Q835" s="271">
        <f t="shared" si="237"/>
        <v>0</v>
      </c>
      <c r="R835" s="101">
        <f t="shared" si="238"/>
        <v>102129.24</v>
      </c>
      <c r="S835" s="261">
        <f t="shared" si="239"/>
        <v>1</v>
      </c>
      <c r="T835" s="700">
        <f t="shared" si="240"/>
        <v>0</v>
      </c>
      <c r="U835" s="949" t="s">
        <v>340</v>
      </c>
      <c r="V835" s="593"/>
    </row>
    <row r="836" spans="1:22" s="296" customFormat="1" ht="12.75" hidden="1" customHeight="1">
      <c r="A836" s="358" t="s">
        <v>1095</v>
      </c>
      <c r="B836" s="61" t="s">
        <v>795</v>
      </c>
      <c r="C836" s="139">
        <v>2006</v>
      </c>
      <c r="D836" s="259" t="s">
        <v>1245</v>
      </c>
      <c r="E836" s="152">
        <v>2665</v>
      </c>
      <c r="F836" s="480">
        <v>992665</v>
      </c>
      <c r="G836" s="460" t="s">
        <v>1399</v>
      </c>
      <c r="H836" s="260">
        <v>335000</v>
      </c>
      <c r="I836" s="99">
        <f>K836+L836</f>
        <v>335000</v>
      </c>
      <c r="J836" s="756">
        <f>I836/H836</f>
        <v>1</v>
      </c>
      <c r="K836" s="991">
        <v>335000</v>
      </c>
      <c r="L836" s="992">
        <v>0</v>
      </c>
      <c r="M836" s="991">
        <v>335000</v>
      </c>
      <c r="N836" s="992">
        <v>0</v>
      </c>
      <c r="O836" s="271">
        <f>N836-L836</f>
        <v>0</v>
      </c>
      <c r="P836" s="271">
        <f>M836-K836</f>
        <v>0</v>
      </c>
      <c r="Q836" s="271">
        <f>R836-I836</f>
        <v>0</v>
      </c>
      <c r="R836" s="101">
        <f>(H836-T836)</f>
        <v>335000</v>
      </c>
      <c r="S836" s="261">
        <f>+R836/H836</f>
        <v>1</v>
      </c>
      <c r="T836" s="700">
        <f>H836-M836-N836</f>
        <v>0</v>
      </c>
      <c r="U836" s="949" t="s">
        <v>340</v>
      </c>
      <c r="V836" s="593"/>
    </row>
    <row r="837" spans="1:22" s="296" customFormat="1" ht="12.75" hidden="1" customHeight="1">
      <c r="A837" s="358" t="s">
        <v>1302</v>
      </c>
      <c r="B837" s="61" t="s">
        <v>135</v>
      </c>
      <c r="C837" s="139">
        <v>2006</v>
      </c>
      <c r="D837" s="259" t="s">
        <v>1262</v>
      </c>
      <c r="E837" s="152">
        <v>2666</v>
      </c>
      <c r="F837" s="480">
        <v>198376</v>
      </c>
      <c r="G837" s="460" t="s">
        <v>1399</v>
      </c>
      <c r="H837" s="260">
        <v>111664.75</v>
      </c>
      <c r="I837" s="99">
        <f>K837+L837</f>
        <v>111664.75</v>
      </c>
      <c r="J837" s="756">
        <f>I837/H837</f>
        <v>1</v>
      </c>
      <c r="K837" s="991">
        <v>111664.75</v>
      </c>
      <c r="L837" s="992">
        <v>0</v>
      </c>
      <c r="M837" s="991">
        <v>111664.75</v>
      </c>
      <c r="N837" s="992">
        <v>0</v>
      </c>
      <c r="O837" s="271">
        <f>N837-L837</f>
        <v>0</v>
      </c>
      <c r="P837" s="271">
        <f>M837-K837</f>
        <v>0</v>
      </c>
      <c r="Q837" s="271">
        <f>R837-I837</f>
        <v>0</v>
      </c>
      <c r="R837" s="101">
        <f>(H837-T837)</f>
        <v>111664.75</v>
      </c>
      <c r="S837" s="261">
        <f>+R837/H837</f>
        <v>1</v>
      </c>
      <c r="T837" s="700">
        <f>H837-M837-N837</f>
        <v>0</v>
      </c>
      <c r="U837" s="645" t="s">
        <v>340</v>
      </c>
      <c r="V837" s="593"/>
    </row>
    <row r="838" spans="1:22" s="296" customFormat="1" ht="12.75" hidden="1" customHeight="1">
      <c r="A838" s="358" t="s">
        <v>1302</v>
      </c>
      <c r="B838" s="61" t="s">
        <v>1447</v>
      </c>
      <c r="C838" s="139">
        <v>2006</v>
      </c>
      <c r="D838" s="259" t="s">
        <v>1263</v>
      </c>
      <c r="E838" s="152">
        <v>2667</v>
      </c>
      <c r="F838" s="480">
        <v>992667</v>
      </c>
      <c r="G838" s="460" t="s">
        <v>1399</v>
      </c>
      <c r="H838" s="260">
        <v>64999.09</v>
      </c>
      <c r="I838" s="99">
        <f>K838+L838</f>
        <v>64999.09</v>
      </c>
      <c r="J838" s="756">
        <f>I838/H838</f>
        <v>1</v>
      </c>
      <c r="K838" s="991">
        <v>64999.09</v>
      </c>
      <c r="L838" s="992">
        <v>0</v>
      </c>
      <c r="M838" s="991">
        <v>64999.09</v>
      </c>
      <c r="N838" s="992">
        <v>0</v>
      </c>
      <c r="O838" s="271">
        <f>N838-L838</f>
        <v>0</v>
      </c>
      <c r="P838" s="271">
        <f>M838-K838</f>
        <v>0</v>
      </c>
      <c r="Q838" s="271">
        <f>R838-I838</f>
        <v>0</v>
      </c>
      <c r="R838" s="101">
        <f>(H838-T838)</f>
        <v>64999.09</v>
      </c>
      <c r="S838" s="261">
        <f>+R838/H838</f>
        <v>1</v>
      </c>
      <c r="T838" s="700">
        <f>H838-M838-N838</f>
        <v>0</v>
      </c>
      <c r="U838" s="645" t="s">
        <v>340</v>
      </c>
      <c r="V838" s="593"/>
    </row>
    <row r="839" spans="1:22" s="296" customFormat="1" ht="12.75" hidden="1" customHeight="1">
      <c r="A839" s="358" t="s">
        <v>1501</v>
      </c>
      <c r="B839" s="61" t="s">
        <v>1427</v>
      </c>
      <c r="C839" s="139">
        <v>2006</v>
      </c>
      <c r="D839" s="259" t="s">
        <v>1246</v>
      </c>
      <c r="E839" s="152">
        <v>2668</v>
      </c>
      <c r="F839" s="480">
        <v>992668</v>
      </c>
      <c r="G839" s="460" t="s">
        <v>1399</v>
      </c>
      <c r="H839" s="260">
        <v>786743.26</v>
      </c>
      <c r="I839" s="99">
        <f t="shared" si="218"/>
        <v>786743.26</v>
      </c>
      <c r="J839" s="756">
        <f t="shared" si="234"/>
        <v>1</v>
      </c>
      <c r="K839" s="991">
        <v>786743.26</v>
      </c>
      <c r="L839" s="992">
        <v>0</v>
      </c>
      <c r="M839" s="991">
        <v>786743.26</v>
      </c>
      <c r="N839" s="992">
        <v>0</v>
      </c>
      <c r="O839" s="271">
        <f t="shared" si="235"/>
        <v>0</v>
      </c>
      <c r="P839" s="271">
        <f t="shared" si="236"/>
        <v>0</v>
      </c>
      <c r="Q839" s="271">
        <f t="shared" si="237"/>
        <v>0</v>
      </c>
      <c r="R839" s="101">
        <f t="shared" si="238"/>
        <v>786743.26</v>
      </c>
      <c r="S839" s="261">
        <f t="shared" si="239"/>
        <v>1</v>
      </c>
      <c r="T839" s="700">
        <f t="shared" si="240"/>
        <v>0</v>
      </c>
      <c r="U839" s="949" t="s">
        <v>340</v>
      </c>
      <c r="V839" s="593" t="s">
        <v>831</v>
      </c>
    </row>
    <row r="840" spans="1:22" s="296" customFormat="1" ht="12.75" hidden="1" customHeight="1">
      <c r="A840" s="358" t="s">
        <v>988</v>
      </c>
      <c r="B840" s="61" t="s">
        <v>1059</v>
      </c>
      <c r="C840" s="139">
        <v>2006</v>
      </c>
      <c r="D840" s="259" t="s">
        <v>1264</v>
      </c>
      <c r="E840" s="152">
        <v>2669</v>
      </c>
      <c r="F840" s="480">
        <v>181379</v>
      </c>
      <c r="G840" s="460" t="s">
        <v>1399</v>
      </c>
      <c r="H840" s="260">
        <v>819999.97</v>
      </c>
      <c r="I840" s="99">
        <f t="shared" si="218"/>
        <v>819999.97</v>
      </c>
      <c r="J840" s="756">
        <f t="shared" si="234"/>
        <v>1</v>
      </c>
      <c r="K840" s="991">
        <v>819999.97</v>
      </c>
      <c r="L840" s="992">
        <v>0</v>
      </c>
      <c r="M840" s="991">
        <v>819999.97</v>
      </c>
      <c r="N840" s="992">
        <v>0</v>
      </c>
      <c r="O840" s="271">
        <f t="shared" si="235"/>
        <v>0</v>
      </c>
      <c r="P840" s="271">
        <f t="shared" si="236"/>
        <v>0</v>
      </c>
      <c r="Q840" s="271">
        <f t="shared" si="237"/>
        <v>0</v>
      </c>
      <c r="R840" s="101">
        <f t="shared" si="238"/>
        <v>819999.97</v>
      </c>
      <c r="S840" s="261">
        <f t="shared" si="239"/>
        <v>1</v>
      </c>
      <c r="T840" s="700">
        <f t="shared" si="240"/>
        <v>0</v>
      </c>
      <c r="U840" s="949" t="s">
        <v>340</v>
      </c>
      <c r="V840" s="593" t="s">
        <v>831</v>
      </c>
    </row>
    <row r="841" spans="1:22" s="296" customFormat="1" ht="12.75" hidden="1" customHeight="1">
      <c r="A841" s="358" t="s">
        <v>1267</v>
      </c>
      <c r="B841" s="61" t="s">
        <v>1402</v>
      </c>
      <c r="C841" s="139">
        <v>2006</v>
      </c>
      <c r="D841" s="259" t="s">
        <v>1247</v>
      </c>
      <c r="E841" s="152">
        <v>2670</v>
      </c>
      <c r="F841" s="480">
        <v>701380</v>
      </c>
      <c r="G841" s="460" t="s">
        <v>1399</v>
      </c>
      <c r="H841" s="260">
        <v>60000</v>
      </c>
      <c r="I841" s="99">
        <f t="shared" si="218"/>
        <v>60000</v>
      </c>
      <c r="J841" s="756">
        <f t="shared" si="234"/>
        <v>1</v>
      </c>
      <c r="K841" s="991">
        <v>60000</v>
      </c>
      <c r="L841" s="992">
        <v>0</v>
      </c>
      <c r="M841" s="991">
        <v>60000</v>
      </c>
      <c r="N841" s="992">
        <v>0</v>
      </c>
      <c r="O841" s="271">
        <f t="shared" si="235"/>
        <v>0</v>
      </c>
      <c r="P841" s="271">
        <f t="shared" si="236"/>
        <v>0</v>
      </c>
      <c r="Q841" s="271">
        <f t="shared" si="237"/>
        <v>0</v>
      </c>
      <c r="R841" s="101">
        <f t="shared" si="238"/>
        <v>60000</v>
      </c>
      <c r="S841" s="261">
        <f t="shared" si="239"/>
        <v>1</v>
      </c>
      <c r="T841" s="700">
        <f t="shared" si="240"/>
        <v>0</v>
      </c>
      <c r="U841" s="949" t="s">
        <v>340</v>
      </c>
      <c r="V841" s="593"/>
    </row>
    <row r="842" spans="1:22" s="296" customFormat="1" ht="12.75" hidden="1" customHeight="1">
      <c r="A842" s="358" t="s">
        <v>1510</v>
      </c>
      <c r="B842" s="61" t="s">
        <v>1587</v>
      </c>
      <c r="C842" s="139">
        <v>2006</v>
      </c>
      <c r="D842" s="259" t="s">
        <v>1248</v>
      </c>
      <c r="E842" s="152">
        <v>2671</v>
      </c>
      <c r="F842" s="480">
        <v>871526</v>
      </c>
      <c r="G842" s="460" t="s">
        <v>1399</v>
      </c>
      <c r="H842" s="260">
        <v>83953.25</v>
      </c>
      <c r="I842" s="99">
        <f t="shared" si="218"/>
        <v>83953.25</v>
      </c>
      <c r="J842" s="756">
        <f t="shared" si="234"/>
        <v>1</v>
      </c>
      <c r="K842" s="991">
        <v>83953.25</v>
      </c>
      <c r="L842" s="992">
        <v>0</v>
      </c>
      <c r="M842" s="991">
        <v>83953.25</v>
      </c>
      <c r="N842" s="992">
        <v>0</v>
      </c>
      <c r="O842" s="271">
        <f t="shared" si="235"/>
        <v>0</v>
      </c>
      <c r="P842" s="271">
        <f t="shared" si="236"/>
        <v>0</v>
      </c>
      <c r="Q842" s="271">
        <f t="shared" si="237"/>
        <v>0</v>
      </c>
      <c r="R842" s="101">
        <f t="shared" si="238"/>
        <v>83953.25</v>
      </c>
      <c r="S842" s="261">
        <f t="shared" si="239"/>
        <v>1</v>
      </c>
      <c r="T842" s="700">
        <f t="shared" si="240"/>
        <v>0</v>
      </c>
      <c r="U842" s="949" t="s">
        <v>340</v>
      </c>
      <c r="V842" s="593"/>
    </row>
    <row r="843" spans="1:22" s="296" customFormat="1" ht="12.75" hidden="1" customHeight="1">
      <c r="A843" s="358" t="s">
        <v>562</v>
      </c>
      <c r="B843" s="61" t="s">
        <v>1455</v>
      </c>
      <c r="C843" s="139">
        <v>2006</v>
      </c>
      <c r="D843" s="259" t="s">
        <v>1249</v>
      </c>
      <c r="E843" s="152">
        <v>2672</v>
      </c>
      <c r="F843" s="480">
        <v>839490</v>
      </c>
      <c r="G843" s="460" t="s">
        <v>1399</v>
      </c>
      <c r="H843" s="260">
        <v>245109.74</v>
      </c>
      <c r="I843" s="99">
        <f t="shared" ref="I843:I851" si="241">K843+L843</f>
        <v>245109.74</v>
      </c>
      <c r="J843" s="756">
        <f t="shared" si="234"/>
        <v>1</v>
      </c>
      <c r="K843" s="991">
        <v>245109.74</v>
      </c>
      <c r="L843" s="992">
        <v>0</v>
      </c>
      <c r="M843" s="991">
        <v>245109.74</v>
      </c>
      <c r="N843" s="992">
        <v>0</v>
      </c>
      <c r="O843" s="271">
        <f t="shared" si="235"/>
        <v>0</v>
      </c>
      <c r="P843" s="271">
        <f t="shared" si="236"/>
        <v>0</v>
      </c>
      <c r="Q843" s="271">
        <f t="shared" si="237"/>
        <v>0</v>
      </c>
      <c r="R843" s="101">
        <f t="shared" si="238"/>
        <v>245109.74</v>
      </c>
      <c r="S843" s="261">
        <f t="shared" si="239"/>
        <v>1</v>
      </c>
      <c r="T843" s="700">
        <f t="shared" si="240"/>
        <v>0</v>
      </c>
      <c r="U843" s="949" t="s">
        <v>340</v>
      </c>
      <c r="V843" s="593" t="s">
        <v>831</v>
      </c>
    </row>
    <row r="844" spans="1:22" s="296" customFormat="1" ht="12.75" hidden="1" customHeight="1">
      <c r="A844" s="358" t="s">
        <v>562</v>
      </c>
      <c r="B844" s="61" t="s">
        <v>1473</v>
      </c>
      <c r="C844" s="139">
        <v>2006</v>
      </c>
      <c r="D844" s="259" t="s">
        <v>1265</v>
      </c>
      <c r="E844" s="152">
        <v>2673</v>
      </c>
      <c r="F844" s="480">
        <v>839480</v>
      </c>
      <c r="G844" s="460" t="s">
        <v>1399</v>
      </c>
      <c r="H844" s="260">
        <v>671890.26</v>
      </c>
      <c r="I844" s="99">
        <f t="shared" si="241"/>
        <v>671890.26</v>
      </c>
      <c r="J844" s="756">
        <f t="shared" ref="J844:J851" si="242">I844/H844</f>
        <v>1</v>
      </c>
      <c r="K844" s="991">
        <v>671890.26</v>
      </c>
      <c r="L844" s="992">
        <v>0</v>
      </c>
      <c r="M844" s="991">
        <v>671890.26</v>
      </c>
      <c r="N844" s="992">
        <v>0</v>
      </c>
      <c r="O844" s="271">
        <f t="shared" ref="O844:O851" si="243">N844-L844</f>
        <v>0</v>
      </c>
      <c r="P844" s="271">
        <f t="shared" ref="P844:P851" si="244">M844-K844</f>
        <v>0</v>
      </c>
      <c r="Q844" s="271">
        <f t="shared" ref="Q844:Q851" si="245">R844-I844</f>
        <v>0</v>
      </c>
      <c r="R844" s="101">
        <f t="shared" ref="R844:R851" si="246">(H844-T844)</f>
        <v>671890.26</v>
      </c>
      <c r="S844" s="261">
        <f t="shared" ref="S844:S851" si="247">+R844/H844</f>
        <v>1</v>
      </c>
      <c r="T844" s="700">
        <f t="shared" ref="T844:T851" si="248">H844-M844-N844</f>
        <v>0</v>
      </c>
      <c r="U844" s="949" t="s">
        <v>340</v>
      </c>
      <c r="V844" s="593" t="s">
        <v>831</v>
      </c>
    </row>
    <row r="845" spans="1:22" s="296" customFormat="1" ht="12.75" hidden="1" customHeight="1">
      <c r="A845" s="358" t="s">
        <v>1029</v>
      </c>
      <c r="B845" s="61" t="s">
        <v>791</v>
      </c>
      <c r="C845" s="139">
        <v>2006</v>
      </c>
      <c r="D845" s="259" t="s">
        <v>1266</v>
      </c>
      <c r="E845" s="152">
        <v>2674</v>
      </c>
      <c r="F845" s="480">
        <v>210267</v>
      </c>
      <c r="G845" s="460" t="s">
        <v>1399</v>
      </c>
      <c r="H845" s="260">
        <v>100000</v>
      </c>
      <c r="I845" s="99">
        <f t="shared" si="241"/>
        <v>100000</v>
      </c>
      <c r="J845" s="756">
        <f t="shared" si="242"/>
        <v>1</v>
      </c>
      <c r="K845" s="991">
        <v>100000</v>
      </c>
      <c r="L845" s="992">
        <v>0</v>
      </c>
      <c r="M845" s="991">
        <v>100000</v>
      </c>
      <c r="N845" s="992">
        <v>0</v>
      </c>
      <c r="O845" s="271">
        <f t="shared" si="243"/>
        <v>0</v>
      </c>
      <c r="P845" s="271">
        <f t="shared" si="244"/>
        <v>0</v>
      </c>
      <c r="Q845" s="271">
        <f t="shared" si="245"/>
        <v>0</v>
      </c>
      <c r="R845" s="101">
        <f t="shared" si="246"/>
        <v>100000</v>
      </c>
      <c r="S845" s="261">
        <f t="shared" si="247"/>
        <v>1</v>
      </c>
      <c r="T845" s="700">
        <f t="shared" si="248"/>
        <v>0</v>
      </c>
      <c r="U845" s="949" t="s">
        <v>340</v>
      </c>
      <c r="V845" s="593"/>
    </row>
    <row r="846" spans="1:22" s="296" customFormat="1" ht="12.75" hidden="1" customHeight="1">
      <c r="A846" s="358" t="s">
        <v>1117</v>
      </c>
      <c r="B846" s="61" t="s">
        <v>1461</v>
      </c>
      <c r="C846" s="139">
        <v>2006</v>
      </c>
      <c r="D846" s="259" t="s">
        <v>1250</v>
      </c>
      <c r="E846" s="152">
        <v>2675</v>
      </c>
      <c r="F846" s="480">
        <v>881028</v>
      </c>
      <c r="G846" s="460" t="s">
        <v>1399</v>
      </c>
      <c r="H846" s="260">
        <v>974635</v>
      </c>
      <c r="I846" s="99">
        <f t="shared" si="241"/>
        <v>974635</v>
      </c>
      <c r="J846" s="756">
        <f t="shared" si="242"/>
        <v>1</v>
      </c>
      <c r="K846" s="991">
        <v>974635</v>
      </c>
      <c r="L846" s="992">
        <v>0</v>
      </c>
      <c r="M846" s="991">
        <v>974635</v>
      </c>
      <c r="N846" s="992">
        <v>0</v>
      </c>
      <c r="O846" s="271">
        <f t="shared" si="243"/>
        <v>0</v>
      </c>
      <c r="P846" s="271">
        <f t="shared" si="244"/>
        <v>0</v>
      </c>
      <c r="Q846" s="271">
        <f t="shared" si="245"/>
        <v>0</v>
      </c>
      <c r="R846" s="101">
        <f t="shared" si="246"/>
        <v>974635</v>
      </c>
      <c r="S846" s="261">
        <f t="shared" si="247"/>
        <v>1</v>
      </c>
      <c r="T846" s="700">
        <f t="shared" si="248"/>
        <v>0</v>
      </c>
      <c r="U846" s="949" t="s">
        <v>340</v>
      </c>
      <c r="V846" s="593"/>
    </row>
    <row r="847" spans="1:22" s="296" customFormat="1" ht="12.75" hidden="1" customHeight="1">
      <c r="A847" s="358" t="s">
        <v>1404</v>
      </c>
      <c r="B847" s="61" t="s">
        <v>1405</v>
      </c>
      <c r="C847" s="139">
        <v>2006</v>
      </c>
      <c r="D847" s="259" t="s">
        <v>1251</v>
      </c>
      <c r="E847" s="152">
        <v>2676</v>
      </c>
      <c r="F847" s="480">
        <v>760032</v>
      </c>
      <c r="G847" s="460" t="s">
        <v>1399</v>
      </c>
      <c r="H847" s="260">
        <v>1225000</v>
      </c>
      <c r="I847" s="99">
        <f t="shared" si="241"/>
        <v>1225000</v>
      </c>
      <c r="J847" s="756">
        <f t="shared" si="242"/>
        <v>1</v>
      </c>
      <c r="K847" s="991">
        <v>1225000</v>
      </c>
      <c r="L847" s="992">
        <v>0</v>
      </c>
      <c r="M847" s="991">
        <v>1225000</v>
      </c>
      <c r="N847" s="992">
        <v>0</v>
      </c>
      <c r="O847" s="271">
        <f t="shared" si="243"/>
        <v>0</v>
      </c>
      <c r="P847" s="271">
        <f t="shared" si="244"/>
        <v>0</v>
      </c>
      <c r="Q847" s="271">
        <f t="shared" si="245"/>
        <v>0</v>
      </c>
      <c r="R847" s="101">
        <f t="shared" si="246"/>
        <v>1225000</v>
      </c>
      <c r="S847" s="261">
        <f t="shared" si="247"/>
        <v>1</v>
      </c>
      <c r="T847" s="700">
        <f t="shared" si="248"/>
        <v>0</v>
      </c>
      <c r="U847" s="949" t="s">
        <v>340</v>
      </c>
      <c r="V847" s="593"/>
    </row>
    <row r="848" spans="1:22" s="296" customFormat="1" ht="12.75" hidden="1" customHeight="1">
      <c r="A848" s="358" t="s">
        <v>1440</v>
      </c>
      <c r="B848" s="61" t="s">
        <v>1405</v>
      </c>
      <c r="C848" s="139">
        <v>2006</v>
      </c>
      <c r="D848" s="259" t="s">
        <v>1253</v>
      </c>
      <c r="E848" s="152">
        <v>2677</v>
      </c>
      <c r="F848" s="480">
        <v>790025</v>
      </c>
      <c r="G848" s="460" t="s">
        <v>1399</v>
      </c>
      <c r="H848" s="260">
        <v>349665.58</v>
      </c>
      <c r="I848" s="99">
        <f>K848+L848</f>
        <v>349665.58</v>
      </c>
      <c r="J848" s="756">
        <f>I848/H848</f>
        <v>1</v>
      </c>
      <c r="K848" s="991">
        <v>349665.58</v>
      </c>
      <c r="L848" s="992">
        <v>0</v>
      </c>
      <c r="M848" s="991">
        <v>349665.58</v>
      </c>
      <c r="N848" s="992">
        <v>0</v>
      </c>
      <c r="O848" s="271">
        <f>N848-L848</f>
        <v>0</v>
      </c>
      <c r="P848" s="271">
        <f>M848-K848</f>
        <v>0</v>
      </c>
      <c r="Q848" s="271">
        <f>R848-I848</f>
        <v>0</v>
      </c>
      <c r="R848" s="101">
        <f>(H848-T848)</f>
        <v>349665.58</v>
      </c>
      <c r="S848" s="261">
        <f>+R848/H848</f>
        <v>1</v>
      </c>
      <c r="T848" s="700">
        <f>H848-M848-N848</f>
        <v>0</v>
      </c>
      <c r="U848" s="645" t="s">
        <v>340</v>
      </c>
      <c r="V848" s="593"/>
    </row>
    <row r="849" spans="1:22" s="296" customFormat="1" ht="12.75" hidden="1" customHeight="1">
      <c r="A849" s="358" t="s">
        <v>922</v>
      </c>
      <c r="B849" s="61" t="s">
        <v>1435</v>
      </c>
      <c r="C849" s="139">
        <v>2006</v>
      </c>
      <c r="D849" s="259" t="s">
        <v>1254</v>
      </c>
      <c r="E849" s="152">
        <v>2678</v>
      </c>
      <c r="F849" s="480">
        <v>100903</v>
      </c>
      <c r="G849" s="460" t="s">
        <v>1399</v>
      </c>
      <c r="H849" s="260">
        <v>600000</v>
      </c>
      <c r="I849" s="99">
        <f t="shared" si="241"/>
        <v>600000</v>
      </c>
      <c r="J849" s="756">
        <f t="shared" si="242"/>
        <v>1</v>
      </c>
      <c r="K849" s="991">
        <v>600000</v>
      </c>
      <c r="L849" s="992">
        <v>0</v>
      </c>
      <c r="M849" s="991">
        <v>600000</v>
      </c>
      <c r="N849" s="992">
        <v>0</v>
      </c>
      <c r="O849" s="271">
        <f t="shared" si="243"/>
        <v>0</v>
      </c>
      <c r="P849" s="271">
        <f t="shared" si="244"/>
        <v>0</v>
      </c>
      <c r="Q849" s="271">
        <f t="shared" si="245"/>
        <v>0</v>
      </c>
      <c r="R849" s="101">
        <f t="shared" si="246"/>
        <v>600000</v>
      </c>
      <c r="S849" s="261">
        <f t="shared" si="247"/>
        <v>1</v>
      </c>
      <c r="T849" s="700">
        <f t="shared" si="248"/>
        <v>0</v>
      </c>
      <c r="U849" s="949" t="s">
        <v>340</v>
      </c>
      <c r="V849" s="593" t="s">
        <v>831</v>
      </c>
    </row>
    <row r="850" spans="1:22" s="296" customFormat="1" ht="12.75" hidden="1" customHeight="1">
      <c r="A850" s="358" t="s">
        <v>1397</v>
      </c>
      <c r="B850" s="61" t="s">
        <v>1398</v>
      </c>
      <c r="C850" s="139">
        <v>2006</v>
      </c>
      <c r="D850" s="259" t="s">
        <v>1255</v>
      </c>
      <c r="E850" s="152">
        <v>2679</v>
      </c>
      <c r="F850" s="480">
        <v>992679</v>
      </c>
      <c r="G850" s="460" t="s">
        <v>1399</v>
      </c>
      <c r="H850" s="260">
        <v>2300000</v>
      </c>
      <c r="I850" s="99">
        <f t="shared" si="241"/>
        <v>2300000</v>
      </c>
      <c r="J850" s="756">
        <f t="shared" si="242"/>
        <v>1</v>
      </c>
      <c r="K850" s="991">
        <v>2300000</v>
      </c>
      <c r="L850" s="992">
        <v>0</v>
      </c>
      <c r="M850" s="991">
        <v>2300000</v>
      </c>
      <c r="N850" s="992">
        <v>0</v>
      </c>
      <c r="O850" s="271">
        <f t="shared" si="243"/>
        <v>0</v>
      </c>
      <c r="P850" s="271">
        <f t="shared" si="244"/>
        <v>0</v>
      </c>
      <c r="Q850" s="271">
        <f t="shared" si="245"/>
        <v>0</v>
      </c>
      <c r="R850" s="101">
        <f t="shared" si="246"/>
        <v>2300000</v>
      </c>
      <c r="S850" s="261">
        <f t="shared" si="247"/>
        <v>1</v>
      </c>
      <c r="T850" s="700">
        <f t="shared" si="248"/>
        <v>0</v>
      </c>
      <c r="U850" s="949" t="s">
        <v>340</v>
      </c>
      <c r="V850" s="593" t="s">
        <v>831</v>
      </c>
    </row>
    <row r="851" spans="1:22" s="296" customFormat="1" ht="12.75" hidden="1" customHeight="1">
      <c r="A851" s="358" t="s">
        <v>585</v>
      </c>
      <c r="B851" s="61" t="s">
        <v>1419</v>
      </c>
      <c r="C851" s="139">
        <v>2006</v>
      </c>
      <c r="D851" s="259" t="s">
        <v>842</v>
      </c>
      <c r="E851" s="152">
        <v>2681</v>
      </c>
      <c r="F851" s="480">
        <v>871760</v>
      </c>
      <c r="G851" s="460" t="s">
        <v>1399</v>
      </c>
      <c r="H851" s="260">
        <v>2088763.66</v>
      </c>
      <c r="I851" s="99">
        <f t="shared" si="241"/>
        <v>2088763.66</v>
      </c>
      <c r="J851" s="756">
        <f t="shared" si="242"/>
        <v>1</v>
      </c>
      <c r="K851" s="991">
        <v>2088763.66</v>
      </c>
      <c r="L851" s="992">
        <v>0</v>
      </c>
      <c r="M851" s="991">
        <v>2088763.66</v>
      </c>
      <c r="N851" s="992">
        <v>0</v>
      </c>
      <c r="O851" s="271">
        <f t="shared" si="243"/>
        <v>0</v>
      </c>
      <c r="P851" s="271">
        <f t="shared" si="244"/>
        <v>0</v>
      </c>
      <c r="Q851" s="271">
        <f t="shared" si="245"/>
        <v>0</v>
      </c>
      <c r="R851" s="101">
        <f t="shared" si="246"/>
        <v>2088763.66</v>
      </c>
      <c r="S851" s="261">
        <f t="shared" si="247"/>
        <v>1</v>
      </c>
      <c r="T851" s="700">
        <f t="shared" si="248"/>
        <v>0</v>
      </c>
      <c r="U851" s="949" t="s">
        <v>340</v>
      </c>
      <c r="V851" s="593"/>
    </row>
    <row r="852" spans="1:22" s="296" customFormat="1" ht="12.75" hidden="1" customHeight="1">
      <c r="A852" s="358" t="s">
        <v>1094</v>
      </c>
      <c r="B852" s="61" t="s">
        <v>1433</v>
      </c>
      <c r="C852" s="139">
        <v>2006</v>
      </c>
      <c r="D852" s="259" t="s">
        <v>217</v>
      </c>
      <c r="E852" s="152">
        <v>2683</v>
      </c>
      <c r="F852" s="480">
        <v>600924</v>
      </c>
      <c r="G852" s="460" t="s">
        <v>1399</v>
      </c>
      <c r="H852" s="260">
        <v>280080.34000000003</v>
      </c>
      <c r="I852" s="99">
        <f>K852+L852</f>
        <v>280080.34000000003</v>
      </c>
      <c r="J852" s="756">
        <f>I852/H852</f>
        <v>1</v>
      </c>
      <c r="K852" s="991">
        <v>280080.34000000003</v>
      </c>
      <c r="L852" s="992">
        <v>0</v>
      </c>
      <c r="M852" s="991">
        <v>280080.34000000003</v>
      </c>
      <c r="N852" s="992">
        <v>0</v>
      </c>
      <c r="O852" s="271">
        <f>N852-L852</f>
        <v>0</v>
      </c>
      <c r="P852" s="271">
        <f>M852-K852</f>
        <v>0</v>
      </c>
      <c r="Q852" s="271">
        <f>R852-I852</f>
        <v>0</v>
      </c>
      <c r="R852" s="101">
        <f>(H852-T852)</f>
        <v>280080.34000000003</v>
      </c>
      <c r="S852" s="261">
        <f>+R852/H852</f>
        <v>1</v>
      </c>
      <c r="T852" s="700">
        <f>H852-M852-N852</f>
        <v>0</v>
      </c>
      <c r="U852" s="645" t="s">
        <v>340</v>
      </c>
      <c r="V852" s="593"/>
    </row>
    <row r="853" spans="1:22" s="296" customFormat="1" ht="12.75" hidden="1" customHeight="1">
      <c r="A853" s="358" t="s">
        <v>507</v>
      </c>
      <c r="B853" s="61" t="s">
        <v>1485</v>
      </c>
      <c r="C853" s="139">
        <v>2006</v>
      </c>
      <c r="D853" s="259" t="s">
        <v>1492</v>
      </c>
      <c r="E853" s="152">
        <v>2684</v>
      </c>
      <c r="F853" s="480">
        <v>895078</v>
      </c>
      <c r="G853" s="460" t="s">
        <v>1399</v>
      </c>
      <c r="H853" s="260">
        <v>76000</v>
      </c>
      <c r="I853" s="99">
        <f t="shared" si="218"/>
        <v>76000</v>
      </c>
      <c r="J853" s="756">
        <f t="shared" si="234"/>
        <v>1</v>
      </c>
      <c r="K853" s="991">
        <v>76000</v>
      </c>
      <c r="L853" s="992">
        <v>0</v>
      </c>
      <c r="M853" s="991">
        <v>76000</v>
      </c>
      <c r="N853" s="992">
        <v>0</v>
      </c>
      <c r="O853" s="271">
        <f t="shared" si="235"/>
        <v>0</v>
      </c>
      <c r="P853" s="271">
        <f t="shared" si="236"/>
        <v>0</v>
      </c>
      <c r="Q853" s="271">
        <f t="shared" si="237"/>
        <v>0</v>
      </c>
      <c r="R853" s="101">
        <f t="shared" si="238"/>
        <v>76000</v>
      </c>
      <c r="S853" s="261">
        <f t="shared" si="239"/>
        <v>1</v>
      </c>
      <c r="T853" s="866">
        <f t="shared" si="240"/>
        <v>0</v>
      </c>
      <c r="U853" s="949" t="s">
        <v>340</v>
      </c>
      <c r="V853" s="593"/>
    </row>
    <row r="854" spans="1:22" s="296" customFormat="1" ht="12.75" hidden="1" customHeight="1">
      <c r="A854" s="358" t="s">
        <v>507</v>
      </c>
      <c r="B854" s="61" t="s">
        <v>1485</v>
      </c>
      <c r="C854" s="139">
        <v>2006</v>
      </c>
      <c r="D854" s="259" t="s">
        <v>1493</v>
      </c>
      <c r="E854" s="152">
        <v>2685</v>
      </c>
      <c r="F854" s="480">
        <v>895079</v>
      </c>
      <c r="G854" s="460" t="s">
        <v>1399</v>
      </c>
      <c r="H854" s="260">
        <v>61778.28</v>
      </c>
      <c r="I854" s="99">
        <f t="shared" ref="I854:I863" si="249">K854+L854</f>
        <v>61778.28</v>
      </c>
      <c r="J854" s="756">
        <f t="shared" ref="J854:J863" si="250">I854/H854</f>
        <v>1</v>
      </c>
      <c r="K854" s="991">
        <v>61778.28</v>
      </c>
      <c r="L854" s="992">
        <v>0</v>
      </c>
      <c r="M854" s="991">
        <v>61778.28</v>
      </c>
      <c r="N854" s="992">
        <v>0</v>
      </c>
      <c r="O854" s="271">
        <f t="shared" ref="O854:O863" si="251">N854-L854</f>
        <v>0</v>
      </c>
      <c r="P854" s="271">
        <f t="shared" ref="P854:P863" si="252">M854-K854</f>
        <v>0</v>
      </c>
      <c r="Q854" s="271">
        <f t="shared" ref="Q854:Q863" si="253">R854-I854</f>
        <v>0</v>
      </c>
      <c r="R854" s="101">
        <f t="shared" ref="R854:R863" si="254">(H854-T854)</f>
        <v>61778.28</v>
      </c>
      <c r="S854" s="261">
        <f t="shared" ref="S854:S863" si="255">+R854/H854</f>
        <v>1</v>
      </c>
      <c r="T854" s="866">
        <f t="shared" ref="T854:T863" si="256">H854-M854-N854</f>
        <v>0</v>
      </c>
      <c r="U854" s="949" t="s">
        <v>340</v>
      </c>
      <c r="V854" s="593"/>
    </row>
    <row r="855" spans="1:22" s="296" customFormat="1" ht="12.75" hidden="1" customHeight="1">
      <c r="A855" s="358" t="s">
        <v>1115</v>
      </c>
      <c r="B855" s="61" t="s">
        <v>1410</v>
      </c>
      <c r="C855" s="139">
        <v>2006</v>
      </c>
      <c r="D855" s="259" t="s">
        <v>679</v>
      </c>
      <c r="E855" s="152">
        <v>2686</v>
      </c>
      <c r="F855" s="480">
        <v>871014</v>
      </c>
      <c r="G855" s="460" t="s">
        <v>1399</v>
      </c>
      <c r="H855" s="260">
        <v>280000</v>
      </c>
      <c r="I855" s="99">
        <f t="shared" si="249"/>
        <v>280000</v>
      </c>
      <c r="J855" s="756">
        <f t="shared" si="250"/>
        <v>1</v>
      </c>
      <c r="K855" s="991">
        <v>280000</v>
      </c>
      <c r="L855" s="992">
        <v>0</v>
      </c>
      <c r="M855" s="991">
        <v>280000</v>
      </c>
      <c r="N855" s="992">
        <v>0</v>
      </c>
      <c r="O855" s="271">
        <f t="shared" si="251"/>
        <v>0</v>
      </c>
      <c r="P855" s="271">
        <f t="shared" si="252"/>
        <v>0</v>
      </c>
      <c r="Q855" s="271">
        <f t="shared" si="253"/>
        <v>0</v>
      </c>
      <c r="R855" s="101">
        <f t="shared" si="254"/>
        <v>280000</v>
      </c>
      <c r="S855" s="261">
        <f t="shared" si="255"/>
        <v>1</v>
      </c>
      <c r="T855" s="866">
        <f t="shared" si="256"/>
        <v>0</v>
      </c>
      <c r="U855" s="949" t="s">
        <v>340</v>
      </c>
      <c r="V855" s="593"/>
    </row>
    <row r="856" spans="1:22" s="296" customFormat="1" ht="12.75" hidden="1" customHeight="1">
      <c r="A856" s="358" t="s">
        <v>1510</v>
      </c>
      <c r="B856" s="61" t="s">
        <v>1587</v>
      </c>
      <c r="C856" s="139">
        <v>2006</v>
      </c>
      <c r="D856" s="259" t="s">
        <v>1480</v>
      </c>
      <c r="E856" s="152">
        <v>2687</v>
      </c>
      <c r="F856" s="480">
        <v>871529</v>
      </c>
      <c r="G856" s="460" t="s">
        <v>1399</v>
      </c>
      <c r="H856" s="260">
        <v>14818.74</v>
      </c>
      <c r="I856" s="99">
        <f>K856+L856</f>
        <v>14818.74</v>
      </c>
      <c r="J856" s="756">
        <f t="shared" si="250"/>
        <v>1</v>
      </c>
      <c r="K856" s="991">
        <v>14818.74</v>
      </c>
      <c r="L856" s="992">
        <v>0</v>
      </c>
      <c r="M856" s="991">
        <v>14818.74</v>
      </c>
      <c r="N856" s="992">
        <v>0</v>
      </c>
      <c r="O856" s="271">
        <f t="shared" si="251"/>
        <v>0</v>
      </c>
      <c r="P856" s="271">
        <f t="shared" si="252"/>
        <v>0</v>
      </c>
      <c r="Q856" s="271">
        <f t="shared" si="253"/>
        <v>0</v>
      </c>
      <c r="R856" s="101">
        <f t="shared" si="254"/>
        <v>14818.74</v>
      </c>
      <c r="S856" s="261">
        <f t="shared" si="255"/>
        <v>1</v>
      </c>
      <c r="T856" s="866">
        <f t="shared" si="256"/>
        <v>0</v>
      </c>
      <c r="U856" s="949" t="s">
        <v>340</v>
      </c>
      <c r="V856" s="593"/>
    </row>
    <row r="857" spans="1:22" s="296" customFormat="1" ht="12.75" hidden="1" customHeight="1">
      <c r="A857" s="358" t="s">
        <v>1510</v>
      </c>
      <c r="B857" s="61" t="s">
        <v>1587</v>
      </c>
      <c r="C857" s="139">
        <v>2006</v>
      </c>
      <c r="D857" s="259" t="s">
        <v>941</v>
      </c>
      <c r="E857" s="152">
        <v>2688</v>
      </c>
      <c r="F857" s="480">
        <v>871530</v>
      </c>
      <c r="G857" s="460" t="s">
        <v>1399</v>
      </c>
      <c r="H857" s="260">
        <v>4160</v>
      </c>
      <c r="I857" s="99">
        <f t="shared" si="249"/>
        <v>4160</v>
      </c>
      <c r="J857" s="756">
        <f t="shared" si="250"/>
        <v>1</v>
      </c>
      <c r="K857" s="991">
        <v>4160</v>
      </c>
      <c r="L857" s="992">
        <v>0</v>
      </c>
      <c r="M857" s="991">
        <v>4160</v>
      </c>
      <c r="N857" s="992">
        <v>0</v>
      </c>
      <c r="O857" s="271">
        <f t="shared" si="251"/>
        <v>0</v>
      </c>
      <c r="P857" s="271">
        <f t="shared" si="252"/>
        <v>0</v>
      </c>
      <c r="Q857" s="271">
        <f t="shared" si="253"/>
        <v>0</v>
      </c>
      <c r="R857" s="101">
        <f t="shared" si="254"/>
        <v>4160</v>
      </c>
      <c r="S857" s="261">
        <f t="shared" si="255"/>
        <v>1</v>
      </c>
      <c r="T857" s="866">
        <f t="shared" si="256"/>
        <v>0</v>
      </c>
      <c r="U857" s="949" t="s">
        <v>340</v>
      </c>
      <c r="V857" s="593"/>
    </row>
    <row r="858" spans="1:22" s="296" customFormat="1" ht="12.75" hidden="1" customHeight="1">
      <c r="A858" s="358" t="s">
        <v>1545</v>
      </c>
      <c r="B858" s="61" t="s">
        <v>1546</v>
      </c>
      <c r="C858" s="139">
        <v>2006</v>
      </c>
      <c r="D858" s="259" t="s">
        <v>98</v>
      </c>
      <c r="E858" s="152">
        <v>2689</v>
      </c>
      <c r="F858" s="480">
        <v>171032</v>
      </c>
      <c r="G858" s="460" t="s">
        <v>1399</v>
      </c>
      <c r="H858" s="260">
        <v>674083.06</v>
      </c>
      <c r="I858" s="99">
        <f>K858+L858</f>
        <v>674083.06</v>
      </c>
      <c r="J858" s="756">
        <f t="shared" si="250"/>
        <v>1</v>
      </c>
      <c r="K858" s="991">
        <v>674083.06</v>
      </c>
      <c r="L858" s="992">
        <v>0</v>
      </c>
      <c r="M858" s="991">
        <v>674083.06</v>
      </c>
      <c r="N858" s="992">
        <v>0</v>
      </c>
      <c r="O858" s="271">
        <f t="shared" si="251"/>
        <v>0</v>
      </c>
      <c r="P858" s="271">
        <f t="shared" si="252"/>
        <v>0</v>
      </c>
      <c r="Q858" s="271">
        <f t="shared" si="253"/>
        <v>0</v>
      </c>
      <c r="R858" s="101">
        <f t="shared" si="254"/>
        <v>674083.06</v>
      </c>
      <c r="S858" s="261">
        <f t="shared" si="255"/>
        <v>1</v>
      </c>
      <c r="T858" s="866">
        <f t="shared" si="256"/>
        <v>0</v>
      </c>
      <c r="U858" s="949" t="s">
        <v>340</v>
      </c>
      <c r="V858" s="593"/>
    </row>
    <row r="859" spans="1:22" s="296" customFormat="1" ht="12.75" hidden="1" customHeight="1">
      <c r="A859" s="358" t="s">
        <v>507</v>
      </c>
      <c r="B859" s="61" t="s">
        <v>1485</v>
      </c>
      <c r="C859" s="139">
        <v>2006</v>
      </c>
      <c r="D859" s="259" t="s">
        <v>291</v>
      </c>
      <c r="E859" s="152">
        <v>2690</v>
      </c>
      <c r="F859" s="480">
        <v>895080</v>
      </c>
      <c r="G859" s="460" t="s">
        <v>1399</v>
      </c>
      <c r="H859" s="260">
        <v>181205.71</v>
      </c>
      <c r="I859" s="99">
        <f t="shared" si="249"/>
        <v>181205.71</v>
      </c>
      <c r="J859" s="756">
        <f t="shared" si="250"/>
        <v>1</v>
      </c>
      <c r="K859" s="991">
        <v>181205.71</v>
      </c>
      <c r="L859" s="992">
        <v>0</v>
      </c>
      <c r="M859" s="991">
        <v>181205.71</v>
      </c>
      <c r="N859" s="992">
        <v>0</v>
      </c>
      <c r="O859" s="271">
        <f t="shared" si="251"/>
        <v>0</v>
      </c>
      <c r="P859" s="271">
        <f t="shared" si="252"/>
        <v>0</v>
      </c>
      <c r="Q859" s="271">
        <f t="shared" si="253"/>
        <v>0</v>
      </c>
      <c r="R859" s="101">
        <f t="shared" si="254"/>
        <v>181205.71</v>
      </c>
      <c r="S859" s="261">
        <f t="shared" si="255"/>
        <v>1</v>
      </c>
      <c r="T859" s="866">
        <f t="shared" si="256"/>
        <v>0</v>
      </c>
      <c r="U859" s="949" t="s">
        <v>340</v>
      </c>
      <c r="V859" s="593"/>
    </row>
    <row r="860" spans="1:22" s="296" customFormat="1" ht="12.75" hidden="1" customHeight="1">
      <c r="A860" s="358" t="s">
        <v>1302</v>
      </c>
      <c r="B860" s="61" t="s">
        <v>1561</v>
      </c>
      <c r="C860" s="139">
        <v>2006</v>
      </c>
      <c r="D860" s="259" t="s">
        <v>1336</v>
      </c>
      <c r="E860" s="152">
        <v>2692</v>
      </c>
      <c r="F860" s="480">
        <v>992692</v>
      </c>
      <c r="G860" s="460" t="s">
        <v>1399</v>
      </c>
      <c r="H860" s="260">
        <v>22000</v>
      </c>
      <c r="I860" s="99">
        <f t="shared" si="249"/>
        <v>22000</v>
      </c>
      <c r="J860" s="756">
        <f t="shared" si="250"/>
        <v>1</v>
      </c>
      <c r="K860" s="991">
        <v>22000</v>
      </c>
      <c r="L860" s="992">
        <v>0</v>
      </c>
      <c r="M860" s="991">
        <v>22000</v>
      </c>
      <c r="N860" s="992">
        <v>0</v>
      </c>
      <c r="O860" s="271">
        <f t="shared" si="251"/>
        <v>0</v>
      </c>
      <c r="P860" s="271">
        <f t="shared" si="252"/>
        <v>0</v>
      </c>
      <c r="Q860" s="271">
        <f t="shared" si="253"/>
        <v>0</v>
      </c>
      <c r="R860" s="101">
        <f t="shared" si="254"/>
        <v>22000</v>
      </c>
      <c r="S860" s="261">
        <f t="shared" si="255"/>
        <v>1</v>
      </c>
      <c r="T860" s="866">
        <f t="shared" si="256"/>
        <v>0</v>
      </c>
      <c r="U860" s="949" t="s">
        <v>340</v>
      </c>
      <c r="V860" s="593"/>
    </row>
    <row r="861" spans="1:22" s="296" customFormat="1" ht="12.75" hidden="1" customHeight="1">
      <c r="A861" s="358" t="s">
        <v>988</v>
      </c>
      <c r="B861" s="61" t="s">
        <v>1059</v>
      </c>
      <c r="C861" s="139">
        <v>2006</v>
      </c>
      <c r="D861" s="259" t="s">
        <v>1269</v>
      </c>
      <c r="E861" s="152">
        <v>2693</v>
      </c>
      <c r="F861" s="480">
        <v>181405</v>
      </c>
      <c r="G861" s="460" t="s">
        <v>1399</v>
      </c>
      <c r="H861" s="260">
        <v>140000</v>
      </c>
      <c r="I861" s="99">
        <f>K861+L861</f>
        <v>140000</v>
      </c>
      <c r="J861" s="756">
        <f t="shared" si="250"/>
        <v>1</v>
      </c>
      <c r="K861" s="991">
        <v>140000</v>
      </c>
      <c r="L861" s="992">
        <v>0</v>
      </c>
      <c r="M861" s="991">
        <v>140000</v>
      </c>
      <c r="N861" s="992">
        <v>0</v>
      </c>
      <c r="O861" s="271">
        <f t="shared" si="251"/>
        <v>0</v>
      </c>
      <c r="P861" s="271">
        <f t="shared" si="252"/>
        <v>0</v>
      </c>
      <c r="Q861" s="271">
        <f t="shared" si="253"/>
        <v>0</v>
      </c>
      <c r="R861" s="101">
        <f t="shared" si="254"/>
        <v>140000</v>
      </c>
      <c r="S861" s="261">
        <f t="shared" si="255"/>
        <v>1</v>
      </c>
      <c r="T861" s="866">
        <f t="shared" si="256"/>
        <v>0</v>
      </c>
      <c r="U861" s="949" t="s">
        <v>340</v>
      </c>
      <c r="V861" s="593"/>
    </row>
    <row r="862" spans="1:22" s="296" customFormat="1" ht="12.75" hidden="1" customHeight="1">
      <c r="A862" s="358" t="s">
        <v>1501</v>
      </c>
      <c r="B862" s="61" t="s">
        <v>1427</v>
      </c>
      <c r="C862" s="139">
        <v>2006</v>
      </c>
      <c r="D862" s="259" t="s">
        <v>1413</v>
      </c>
      <c r="E862" s="152">
        <v>2694</v>
      </c>
      <c r="F862" s="480">
        <v>992694</v>
      </c>
      <c r="G862" s="460" t="s">
        <v>1399</v>
      </c>
      <c r="H862" s="260">
        <v>84885.4</v>
      </c>
      <c r="I862" s="99">
        <f>K862+L862</f>
        <v>84885.4</v>
      </c>
      <c r="J862" s="756">
        <f>I862/H862</f>
        <v>1</v>
      </c>
      <c r="K862" s="991">
        <v>84885.4</v>
      </c>
      <c r="L862" s="992">
        <v>0</v>
      </c>
      <c r="M862" s="991">
        <v>84885.4</v>
      </c>
      <c r="N862" s="992">
        <v>0</v>
      </c>
      <c r="O862" s="271">
        <f>N862-L862</f>
        <v>0</v>
      </c>
      <c r="P862" s="271">
        <f>M862-K862</f>
        <v>0</v>
      </c>
      <c r="Q862" s="271">
        <f>R862-I862</f>
        <v>0</v>
      </c>
      <c r="R862" s="101">
        <f>(H862-T862)</f>
        <v>84885.4</v>
      </c>
      <c r="S862" s="261">
        <f>+R862/H862</f>
        <v>1</v>
      </c>
      <c r="T862" s="866">
        <f>H862-M862-N862</f>
        <v>0</v>
      </c>
      <c r="U862" s="645" t="s">
        <v>340</v>
      </c>
      <c r="V862" s="593" t="s">
        <v>831</v>
      </c>
    </row>
    <row r="863" spans="1:22" s="296" customFormat="1" ht="12.75" hidden="1" customHeight="1">
      <c r="A863" s="358" t="s">
        <v>1545</v>
      </c>
      <c r="B863" s="61" t="s">
        <v>1546</v>
      </c>
      <c r="C863" s="139">
        <v>2006</v>
      </c>
      <c r="D863" s="259" t="s">
        <v>733</v>
      </c>
      <c r="E863" s="152">
        <v>2695</v>
      </c>
      <c r="F863" s="480">
        <v>171034</v>
      </c>
      <c r="G863" s="460" t="s">
        <v>1399</v>
      </c>
      <c r="H863" s="260">
        <v>14494</v>
      </c>
      <c r="I863" s="99">
        <f t="shared" si="249"/>
        <v>14494</v>
      </c>
      <c r="J863" s="756">
        <f t="shared" si="250"/>
        <v>1</v>
      </c>
      <c r="K863" s="991">
        <v>14494</v>
      </c>
      <c r="L863" s="992">
        <v>0</v>
      </c>
      <c r="M863" s="991">
        <v>14494</v>
      </c>
      <c r="N863" s="992">
        <v>0</v>
      </c>
      <c r="O863" s="271">
        <f t="shared" si="251"/>
        <v>0</v>
      </c>
      <c r="P863" s="271">
        <f t="shared" si="252"/>
        <v>0</v>
      </c>
      <c r="Q863" s="271">
        <f t="shared" si="253"/>
        <v>0</v>
      </c>
      <c r="R863" s="101">
        <f t="shared" si="254"/>
        <v>14494</v>
      </c>
      <c r="S863" s="261">
        <f t="shared" si="255"/>
        <v>1</v>
      </c>
      <c r="T863" s="866">
        <f t="shared" si="256"/>
        <v>0</v>
      </c>
      <c r="U863" s="949" t="s">
        <v>340</v>
      </c>
      <c r="V863" s="593"/>
    </row>
    <row r="864" spans="1:22" s="296" customFormat="1" ht="12.75" hidden="1" customHeight="1">
      <c r="A864" s="358" t="s">
        <v>922</v>
      </c>
      <c r="B864" s="61" t="s">
        <v>1435</v>
      </c>
      <c r="C864" s="139">
        <v>2006</v>
      </c>
      <c r="D864" s="259" t="s">
        <v>280</v>
      </c>
      <c r="E864" s="152">
        <v>2696</v>
      </c>
      <c r="F864" s="480">
        <v>100907</v>
      </c>
      <c r="G864" s="460" t="s">
        <v>1399</v>
      </c>
      <c r="H864" s="260">
        <v>35138.400000000001</v>
      </c>
      <c r="I864" s="99">
        <f t="shared" ref="I864:I879" si="257">K864+L864</f>
        <v>35138.400000000001</v>
      </c>
      <c r="J864" s="756">
        <f t="shared" ref="J864:J879" si="258">I864/H864</f>
        <v>1</v>
      </c>
      <c r="K864" s="991">
        <v>35138.400000000001</v>
      </c>
      <c r="L864" s="992">
        <v>0</v>
      </c>
      <c r="M864" s="991">
        <v>35138.400000000001</v>
      </c>
      <c r="N864" s="992">
        <v>0</v>
      </c>
      <c r="O864" s="271">
        <f t="shared" ref="O864:O879" si="259">N864-L864</f>
        <v>0</v>
      </c>
      <c r="P864" s="271">
        <f t="shared" ref="P864:P879" si="260">M864-K864</f>
        <v>0</v>
      </c>
      <c r="Q864" s="271">
        <f t="shared" ref="Q864:Q879" si="261">R864-I864</f>
        <v>0</v>
      </c>
      <c r="R864" s="101">
        <f t="shared" ref="R864:R879" si="262">(H864-T864)</f>
        <v>35138.400000000001</v>
      </c>
      <c r="S864" s="261">
        <f t="shared" ref="S864:S879" si="263">+R864/H864</f>
        <v>1</v>
      </c>
      <c r="T864" s="866">
        <f t="shared" ref="T864:T879" si="264">H864-M864-N864</f>
        <v>0</v>
      </c>
      <c r="U864" s="949" t="s">
        <v>340</v>
      </c>
      <c r="V864" s="593"/>
    </row>
    <row r="865" spans="1:22" s="296" customFormat="1" ht="12.75" hidden="1" customHeight="1">
      <c r="A865" s="358" t="s">
        <v>1404</v>
      </c>
      <c r="B865" s="61" t="s">
        <v>1405</v>
      </c>
      <c r="C865" s="139">
        <v>2006</v>
      </c>
      <c r="D865" s="259" t="s">
        <v>1434</v>
      </c>
      <c r="E865" s="152">
        <v>2697</v>
      </c>
      <c r="F865" s="480">
        <v>760035</v>
      </c>
      <c r="G865" s="460" t="s">
        <v>1399</v>
      </c>
      <c r="H865" s="260">
        <v>33000</v>
      </c>
      <c r="I865" s="99">
        <f t="shared" ref="I865:I870" si="265">K865+L865</f>
        <v>33000</v>
      </c>
      <c r="J865" s="756">
        <f t="shared" ref="J865:J870" si="266">I865/H865</f>
        <v>1</v>
      </c>
      <c r="K865" s="991">
        <v>33000</v>
      </c>
      <c r="L865" s="992">
        <v>0</v>
      </c>
      <c r="M865" s="991">
        <v>33000</v>
      </c>
      <c r="N865" s="992">
        <v>0</v>
      </c>
      <c r="O865" s="271">
        <f t="shared" ref="O865:O870" si="267">N865-L865</f>
        <v>0</v>
      </c>
      <c r="P865" s="271">
        <f t="shared" ref="P865:P870" si="268">M865-K865</f>
        <v>0</v>
      </c>
      <c r="Q865" s="271">
        <f t="shared" ref="Q865:Q870" si="269">R865-I865</f>
        <v>0</v>
      </c>
      <c r="R865" s="101">
        <f t="shared" ref="R865:R870" si="270">(H865-T865)</f>
        <v>33000</v>
      </c>
      <c r="S865" s="261">
        <f t="shared" ref="S865:S870" si="271">+R865/H865</f>
        <v>1</v>
      </c>
      <c r="T865" s="866">
        <f t="shared" ref="T865:T870" si="272">H865-M865-N865</f>
        <v>0</v>
      </c>
      <c r="U865" s="949" t="s">
        <v>340</v>
      </c>
      <c r="V865" s="593"/>
    </row>
    <row r="866" spans="1:22" s="296" customFormat="1" ht="12.75" hidden="1" customHeight="1">
      <c r="A866" s="358" t="s">
        <v>507</v>
      </c>
      <c r="B866" s="61" t="s">
        <v>1485</v>
      </c>
      <c r="C866" s="139">
        <v>2006</v>
      </c>
      <c r="D866" s="259" t="s">
        <v>699</v>
      </c>
      <c r="E866" s="152">
        <v>2698</v>
      </c>
      <c r="F866" s="480">
        <v>895081</v>
      </c>
      <c r="G866" s="460" t="s">
        <v>1399</v>
      </c>
      <c r="H866" s="260">
        <v>19000</v>
      </c>
      <c r="I866" s="99">
        <f t="shared" si="265"/>
        <v>19000</v>
      </c>
      <c r="J866" s="756">
        <f t="shared" si="266"/>
        <v>1</v>
      </c>
      <c r="K866" s="991">
        <v>19000</v>
      </c>
      <c r="L866" s="992">
        <v>0</v>
      </c>
      <c r="M866" s="991">
        <v>19000</v>
      </c>
      <c r="N866" s="992">
        <v>0</v>
      </c>
      <c r="O866" s="271">
        <f t="shared" si="267"/>
        <v>0</v>
      </c>
      <c r="P866" s="271">
        <f t="shared" si="268"/>
        <v>0</v>
      </c>
      <c r="Q866" s="271">
        <f t="shared" si="269"/>
        <v>0</v>
      </c>
      <c r="R866" s="101">
        <f t="shared" si="270"/>
        <v>19000</v>
      </c>
      <c r="S866" s="261">
        <f t="shared" si="271"/>
        <v>1</v>
      </c>
      <c r="T866" s="866">
        <f t="shared" si="272"/>
        <v>0</v>
      </c>
      <c r="U866" s="645" t="s">
        <v>340</v>
      </c>
      <c r="V866" s="593"/>
    </row>
    <row r="867" spans="1:22" s="296" customFormat="1" ht="12.75" hidden="1" customHeight="1">
      <c r="A867" s="358" t="s">
        <v>1029</v>
      </c>
      <c r="B867" s="61" t="s">
        <v>791</v>
      </c>
      <c r="C867" s="139">
        <v>2006</v>
      </c>
      <c r="D867" s="259" t="s">
        <v>266</v>
      </c>
      <c r="E867" s="152">
        <v>2699</v>
      </c>
      <c r="F867" s="480">
        <v>210269</v>
      </c>
      <c r="G867" s="460" t="s">
        <v>1399</v>
      </c>
      <c r="H867" s="260">
        <v>48000</v>
      </c>
      <c r="I867" s="99">
        <f t="shared" si="265"/>
        <v>48000</v>
      </c>
      <c r="J867" s="756">
        <f t="shared" si="266"/>
        <v>1</v>
      </c>
      <c r="K867" s="991">
        <v>48000</v>
      </c>
      <c r="L867" s="992">
        <v>0</v>
      </c>
      <c r="M867" s="991">
        <v>48000</v>
      </c>
      <c r="N867" s="992">
        <v>0</v>
      </c>
      <c r="O867" s="271">
        <f t="shared" si="267"/>
        <v>0</v>
      </c>
      <c r="P867" s="271">
        <f t="shared" si="268"/>
        <v>0</v>
      </c>
      <c r="Q867" s="271">
        <f t="shared" si="269"/>
        <v>0</v>
      </c>
      <c r="R867" s="101">
        <f t="shared" si="270"/>
        <v>48000</v>
      </c>
      <c r="S867" s="261">
        <f t="shared" si="271"/>
        <v>1</v>
      </c>
      <c r="T867" s="866">
        <f t="shared" si="272"/>
        <v>0</v>
      </c>
      <c r="U867" s="949" t="s">
        <v>340</v>
      </c>
      <c r="V867" s="593"/>
    </row>
    <row r="868" spans="1:22" s="296" customFormat="1" ht="12.75" hidden="1" customHeight="1">
      <c r="A868" s="358" t="s">
        <v>1440</v>
      </c>
      <c r="B868" s="61" t="s">
        <v>1405</v>
      </c>
      <c r="C868" s="139">
        <v>2006</v>
      </c>
      <c r="D868" s="259" t="s">
        <v>854</v>
      </c>
      <c r="E868" s="152">
        <v>2700</v>
      </c>
      <c r="F868" s="480">
        <v>790041</v>
      </c>
      <c r="G868" s="460" t="s">
        <v>1399</v>
      </c>
      <c r="H868" s="260">
        <v>61686.8</v>
      </c>
      <c r="I868" s="99">
        <f t="shared" si="265"/>
        <v>61686.8</v>
      </c>
      <c r="J868" s="756">
        <f t="shared" si="266"/>
        <v>1</v>
      </c>
      <c r="K868" s="991">
        <v>61686.8</v>
      </c>
      <c r="L868" s="992">
        <v>0</v>
      </c>
      <c r="M868" s="991">
        <v>61686.8</v>
      </c>
      <c r="N868" s="992">
        <v>0</v>
      </c>
      <c r="O868" s="271">
        <f t="shared" si="267"/>
        <v>0</v>
      </c>
      <c r="P868" s="271">
        <f t="shared" si="268"/>
        <v>0</v>
      </c>
      <c r="Q868" s="271">
        <f t="shared" si="269"/>
        <v>0</v>
      </c>
      <c r="R868" s="101">
        <f t="shared" si="270"/>
        <v>61686.8</v>
      </c>
      <c r="S868" s="261">
        <f t="shared" si="271"/>
        <v>1</v>
      </c>
      <c r="T868" s="866">
        <f t="shared" si="272"/>
        <v>0</v>
      </c>
      <c r="U868" s="645" t="s">
        <v>340</v>
      </c>
      <c r="V868" s="593"/>
    </row>
    <row r="869" spans="1:22" s="296" customFormat="1" ht="12.75" hidden="1" customHeight="1">
      <c r="A869" s="358" t="s">
        <v>1510</v>
      </c>
      <c r="B869" s="61" t="s">
        <v>1587</v>
      </c>
      <c r="C869" s="139">
        <v>2006</v>
      </c>
      <c r="D869" s="259" t="s">
        <v>855</v>
      </c>
      <c r="E869" s="152">
        <v>2701</v>
      </c>
      <c r="F869" s="480">
        <v>871532</v>
      </c>
      <c r="G869" s="460" t="s">
        <v>1399</v>
      </c>
      <c r="H869" s="260">
        <v>22409.29</v>
      </c>
      <c r="I869" s="99">
        <f t="shared" si="265"/>
        <v>22409.29</v>
      </c>
      <c r="J869" s="756">
        <f t="shared" si="266"/>
        <v>1</v>
      </c>
      <c r="K869" s="991">
        <v>22409.29</v>
      </c>
      <c r="L869" s="992">
        <v>0</v>
      </c>
      <c r="M869" s="991">
        <v>22409.29</v>
      </c>
      <c r="N869" s="992">
        <v>0</v>
      </c>
      <c r="O869" s="271">
        <f t="shared" si="267"/>
        <v>0</v>
      </c>
      <c r="P869" s="271">
        <f t="shared" si="268"/>
        <v>0</v>
      </c>
      <c r="Q869" s="271">
        <f t="shared" si="269"/>
        <v>0</v>
      </c>
      <c r="R869" s="101">
        <f t="shared" si="270"/>
        <v>22409.29</v>
      </c>
      <c r="S869" s="261">
        <f t="shared" si="271"/>
        <v>1</v>
      </c>
      <c r="T869" s="866">
        <f t="shared" si="272"/>
        <v>0</v>
      </c>
      <c r="U869" s="949" t="s">
        <v>340</v>
      </c>
      <c r="V869" s="593" t="s">
        <v>831</v>
      </c>
    </row>
    <row r="870" spans="1:22" s="296" customFormat="1" ht="12.75" hidden="1" customHeight="1">
      <c r="A870" s="358" t="s">
        <v>1421</v>
      </c>
      <c r="B870" s="61" t="s">
        <v>612</v>
      </c>
      <c r="C870" s="139">
        <v>2006</v>
      </c>
      <c r="D870" s="259" t="s">
        <v>1118</v>
      </c>
      <c r="E870" s="152">
        <v>2702</v>
      </c>
      <c r="F870" s="480">
        <v>602703</v>
      </c>
      <c r="G870" s="460" t="s">
        <v>1399</v>
      </c>
      <c r="H870" s="260">
        <v>14625</v>
      </c>
      <c r="I870" s="99">
        <f t="shared" si="265"/>
        <v>14625</v>
      </c>
      <c r="J870" s="756">
        <f t="shared" si="266"/>
        <v>1</v>
      </c>
      <c r="K870" s="991">
        <v>14625</v>
      </c>
      <c r="L870" s="992">
        <v>0</v>
      </c>
      <c r="M870" s="991">
        <v>14625</v>
      </c>
      <c r="N870" s="992">
        <v>0</v>
      </c>
      <c r="O870" s="271">
        <f t="shared" si="267"/>
        <v>0</v>
      </c>
      <c r="P870" s="271">
        <f t="shared" si="268"/>
        <v>0</v>
      </c>
      <c r="Q870" s="271">
        <f t="shared" si="269"/>
        <v>0</v>
      </c>
      <c r="R870" s="101">
        <f t="shared" si="270"/>
        <v>14625</v>
      </c>
      <c r="S870" s="261">
        <f t="shared" si="271"/>
        <v>1</v>
      </c>
      <c r="T870" s="866">
        <f t="shared" si="272"/>
        <v>0</v>
      </c>
      <c r="U870" s="949" t="s">
        <v>340</v>
      </c>
      <c r="V870" s="593"/>
    </row>
    <row r="871" spans="1:22" s="296" customFormat="1" ht="12.75" hidden="1" customHeight="1">
      <c r="A871" s="358" t="s">
        <v>507</v>
      </c>
      <c r="B871" s="61" t="s">
        <v>1485</v>
      </c>
      <c r="C871" s="139">
        <v>2006</v>
      </c>
      <c r="D871" s="259" t="s">
        <v>683</v>
      </c>
      <c r="E871" s="152">
        <v>2703</v>
      </c>
      <c r="F871" s="480">
        <v>895082</v>
      </c>
      <c r="G871" s="460" t="s">
        <v>1399</v>
      </c>
      <c r="H871" s="260">
        <v>42650</v>
      </c>
      <c r="I871" s="99">
        <f t="shared" si="257"/>
        <v>42650</v>
      </c>
      <c r="J871" s="756">
        <f t="shared" si="258"/>
        <v>1</v>
      </c>
      <c r="K871" s="991">
        <v>42650</v>
      </c>
      <c r="L871" s="992">
        <v>0</v>
      </c>
      <c r="M871" s="991">
        <v>42650</v>
      </c>
      <c r="N871" s="992">
        <v>0</v>
      </c>
      <c r="O871" s="271">
        <f t="shared" si="259"/>
        <v>0</v>
      </c>
      <c r="P871" s="271">
        <f t="shared" si="260"/>
        <v>0</v>
      </c>
      <c r="Q871" s="271">
        <f t="shared" si="261"/>
        <v>0</v>
      </c>
      <c r="R871" s="101">
        <f t="shared" si="262"/>
        <v>42650</v>
      </c>
      <c r="S871" s="261">
        <f t="shared" si="263"/>
        <v>1</v>
      </c>
      <c r="T871" s="866">
        <f t="shared" si="264"/>
        <v>0</v>
      </c>
      <c r="U871" s="949" t="s">
        <v>340</v>
      </c>
      <c r="V871" s="593"/>
    </row>
    <row r="872" spans="1:22" s="296" customFormat="1" ht="12.75" hidden="1" customHeight="1">
      <c r="A872" s="358" t="s">
        <v>507</v>
      </c>
      <c r="B872" s="61" t="s">
        <v>1485</v>
      </c>
      <c r="C872" s="139">
        <v>2006</v>
      </c>
      <c r="D872" s="259" t="s">
        <v>684</v>
      </c>
      <c r="E872" s="152">
        <v>2704</v>
      </c>
      <c r="F872" s="480">
        <v>895083</v>
      </c>
      <c r="G872" s="460" t="s">
        <v>1399</v>
      </c>
      <c r="H872" s="260">
        <v>85975.73</v>
      </c>
      <c r="I872" s="99">
        <f t="shared" si="257"/>
        <v>85975.73</v>
      </c>
      <c r="J872" s="756">
        <f t="shared" si="258"/>
        <v>1</v>
      </c>
      <c r="K872" s="991">
        <v>85975.73</v>
      </c>
      <c r="L872" s="992">
        <v>0</v>
      </c>
      <c r="M872" s="991">
        <v>85975.73</v>
      </c>
      <c r="N872" s="992">
        <v>0</v>
      </c>
      <c r="O872" s="271">
        <f t="shared" si="259"/>
        <v>0</v>
      </c>
      <c r="P872" s="271">
        <f t="shared" si="260"/>
        <v>0</v>
      </c>
      <c r="Q872" s="271">
        <f t="shared" si="261"/>
        <v>0</v>
      </c>
      <c r="R872" s="101">
        <f t="shared" si="262"/>
        <v>85975.73</v>
      </c>
      <c r="S872" s="261">
        <f t="shared" si="263"/>
        <v>1</v>
      </c>
      <c r="T872" s="866">
        <f t="shared" si="264"/>
        <v>0</v>
      </c>
      <c r="U872" s="949" t="s">
        <v>340</v>
      </c>
      <c r="V872" s="593"/>
    </row>
    <row r="873" spans="1:22" s="296" customFormat="1" ht="12.75" hidden="1" customHeight="1">
      <c r="A873" s="358" t="s">
        <v>1302</v>
      </c>
      <c r="B873" s="61" t="s">
        <v>1447</v>
      </c>
      <c r="C873" s="139">
        <v>2006</v>
      </c>
      <c r="D873" s="259" t="s">
        <v>712</v>
      </c>
      <c r="E873" s="152">
        <v>2705</v>
      </c>
      <c r="F873" s="480">
        <v>992668</v>
      </c>
      <c r="G873" s="460" t="s">
        <v>1399</v>
      </c>
      <c r="H873" s="260">
        <v>24830</v>
      </c>
      <c r="I873" s="99">
        <f>K873+L873</f>
        <v>24830</v>
      </c>
      <c r="J873" s="756">
        <f>I873/H873</f>
        <v>1</v>
      </c>
      <c r="K873" s="991">
        <v>24830</v>
      </c>
      <c r="L873" s="992">
        <v>0</v>
      </c>
      <c r="M873" s="991">
        <v>24830</v>
      </c>
      <c r="N873" s="992">
        <v>0</v>
      </c>
      <c r="O873" s="271">
        <f>N873-L873</f>
        <v>0</v>
      </c>
      <c r="P873" s="271">
        <f>M873-K873</f>
        <v>0</v>
      </c>
      <c r="Q873" s="271">
        <f>R873-I873</f>
        <v>0</v>
      </c>
      <c r="R873" s="101">
        <f>(H873-T873)</f>
        <v>24830</v>
      </c>
      <c r="S873" s="261">
        <f>+R873/H873</f>
        <v>1</v>
      </c>
      <c r="T873" s="866">
        <f>H873-M873-N873</f>
        <v>0</v>
      </c>
      <c r="U873" s="645" t="s">
        <v>340</v>
      </c>
      <c r="V873" s="593"/>
    </row>
    <row r="874" spans="1:22" s="296" customFormat="1" ht="12.75" hidden="1" customHeight="1">
      <c r="A874" s="358" t="s">
        <v>922</v>
      </c>
      <c r="B874" s="61" t="s">
        <v>1435</v>
      </c>
      <c r="C874" s="139">
        <v>2006</v>
      </c>
      <c r="D874" s="259" t="s">
        <v>1312</v>
      </c>
      <c r="E874" s="152">
        <v>2706</v>
      </c>
      <c r="F874" s="480">
        <v>520061</v>
      </c>
      <c r="G874" s="460" t="s">
        <v>1399</v>
      </c>
      <c r="H874" s="260">
        <v>14861.6</v>
      </c>
      <c r="I874" s="99">
        <f>K874+L874</f>
        <v>14861.6</v>
      </c>
      <c r="J874" s="756">
        <f>I874/H874</f>
        <v>1</v>
      </c>
      <c r="K874" s="991">
        <v>14861.6</v>
      </c>
      <c r="L874" s="992">
        <v>0</v>
      </c>
      <c r="M874" s="991">
        <v>14861.6</v>
      </c>
      <c r="N874" s="992">
        <v>0</v>
      </c>
      <c r="O874" s="271">
        <f>N874-L874</f>
        <v>0</v>
      </c>
      <c r="P874" s="271">
        <f>M874-K874</f>
        <v>0</v>
      </c>
      <c r="Q874" s="271">
        <f>R874-I874</f>
        <v>0</v>
      </c>
      <c r="R874" s="101">
        <f>(H874-T874)</f>
        <v>14861.6</v>
      </c>
      <c r="S874" s="261">
        <f>+R874/H874</f>
        <v>1</v>
      </c>
      <c r="T874" s="866">
        <f>H874-M874-N874</f>
        <v>0</v>
      </c>
      <c r="U874" s="949" t="s">
        <v>340</v>
      </c>
      <c r="V874" s="593" t="s">
        <v>831</v>
      </c>
    </row>
    <row r="875" spans="1:22" s="296" customFormat="1" ht="12.75" hidden="1" customHeight="1">
      <c r="A875" s="358" t="s">
        <v>988</v>
      </c>
      <c r="B875" s="61" t="s">
        <v>1314</v>
      </c>
      <c r="C875" s="139">
        <v>2006</v>
      </c>
      <c r="D875" s="259" t="s">
        <v>1315</v>
      </c>
      <c r="E875" s="152">
        <v>2707</v>
      </c>
      <c r="F875" s="480">
        <v>181604</v>
      </c>
      <c r="G875" s="460" t="s">
        <v>1399</v>
      </c>
      <c r="H875" s="260">
        <v>57000</v>
      </c>
      <c r="I875" s="99">
        <f>K875+L875</f>
        <v>57000</v>
      </c>
      <c r="J875" s="756">
        <f>I875/H875</f>
        <v>1</v>
      </c>
      <c r="K875" s="991">
        <v>57000</v>
      </c>
      <c r="L875" s="992">
        <v>0</v>
      </c>
      <c r="M875" s="991">
        <v>57000</v>
      </c>
      <c r="N875" s="992">
        <v>0</v>
      </c>
      <c r="O875" s="271">
        <f>N875-L875</f>
        <v>0</v>
      </c>
      <c r="P875" s="271">
        <f>M875-K875</f>
        <v>0</v>
      </c>
      <c r="Q875" s="271">
        <f>R875-I875</f>
        <v>0</v>
      </c>
      <c r="R875" s="101">
        <f>(H875-T875)</f>
        <v>57000</v>
      </c>
      <c r="S875" s="261">
        <f>+R875/H875</f>
        <v>1</v>
      </c>
      <c r="T875" s="866">
        <f>H875-M875-N875</f>
        <v>0</v>
      </c>
      <c r="U875" s="949" t="s">
        <v>340</v>
      </c>
      <c r="V875" s="593"/>
    </row>
    <row r="876" spans="1:22" s="296" customFormat="1" ht="12.75" hidden="1" customHeight="1">
      <c r="A876" s="358" t="s">
        <v>988</v>
      </c>
      <c r="B876" s="61" t="s">
        <v>1314</v>
      </c>
      <c r="C876" s="139">
        <v>2006</v>
      </c>
      <c r="D876" s="259" t="s">
        <v>1316</v>
      </c>
      <c r="E876" s="152">
        <v>2708</v>
      </c>
      <c r="F876" s="480">
        <v>181608</v>
      </c>
      <c r="G876" s="460" t="s">
        <v>1399</v>
      </c>
      <c r="H876" s="260">
        <v>25000</v>
      </c>
      <c r="I876" s="99">
        <f t="shared" si="257"/>
        <v>25000</v>
      </c>
      <c r="J876" s="756">
        <f t="shared" si="258"/>
        <v>1</v>
      </c>
      <c r="K876" s="991">
        <v>25000</v>
      </c>
      <c r="L876" s="992">
        <v>0</v>
      </c>
      <c r="M876" s="991">
        <v>25000</v>
      </c>
      <c r="N876" s="992">
        <v>0</v>
      </c>
      <c r="O876" s="271">
        <f t="shared" si="259"/>
        <v>0</v>
      </c>
      <c r="P876" s="271">
        <f t="shared" si="260"/>
        <v>0</v>
      </c>
      <c r="Q876" s="271">
        <f t="shared" si="261"/>
        <v>0</v>
      </c>
      <c r="R876" s="101">
        <f t="shared" si="262"/>
        <v>25000</v>
      </c>
      <c r="S876" s="261">
        <f t="shared" si="263"/>
        <v>1</v>
      </c>
      <c r="T876" s="866">
        <f t="shared" si="264"/>
        <v>0</v>
      </c>
      <c r="U876" s="949" t="s">
        <v>340</v>
      </c>
      <c r="V876" s="593"/>
    </row>
    <row r="877" spans="1:22" s="296" customFormat="1" ht="12.75" hidden="1" customHeight="1">
      <c r="A877" s="358" t="s">
        <v>1302</v>
      </c>
      <c r="B877" s="61" t="s">
        <v>1447</v>
      </c>
      <c r="C877" s="139">
        <v>2006</v>
      </c>
      <c r="D877" s="259" t="s">
        <v>1318</v>
      </c>
      <c r="E877" s="152">
        <v>2709</v>
      </c>
      <c r="F877" s="480">
        <v>992709</v>
      </c>
      <c r="G877" s="460" t="s">
        <v>1399</v>
      </c>
      <c r="H877" s="260">
        <v>48300</v>
      </c>
      <c r="I877" s="99">
        <f>K877+L877</f>
        <v>48300</v>
      </c>
      <c r="J877" s="756">
        <f>I877/H877</f>
        <v>1</v>
      </c>
      <c r="K877" s="991">
        <v>48300</v>
      </c>
      <c r="L877" s="992">
        <v>0</v>
      </c>
      <c r="M877" s="991">
        <v>48300</v>
      </c>
      <c r="N877" s="992">
        <v>0</v>
      </c>
      <c r="O877" s="271">
        <f>N877-L877</f>
        <v>0</v>
      </c>
      <c r="P877" s="271">
        <f>M877-K877</f>
        <v>0</v>
      </c>
      <c r="Q877" s="271">
        <f>R877-I877</f>
        <v>0</v>
      </c>
      <c r="R877" s="101">
        <f>(H877-T877)</f>
        <v>48300</v>
      </c>
      <c r="S877" s="261">
        <f>+R877/H877</f>
        <v>1</v>
      </c>
      <c r="T877" s="866">
        <f>H877-M877-N877</f>
        <v>0</v>
      </c>
      <c r="U877" s="645" t="s">
        <v>340</v>
      </c>
      <c r="V877" s="593"/>
    </row>
    <row r="878" spans="1:22" s="296" customFormat="1" ht="12.75" hidden="1" customHeight="1">
      <c r="A878" s="358" t="s">
        <v>1302</v>
      </c>
      <c r="B878" s="61" t="s">
        <v>1447</v>
      </c>
      <c r="C878" s="139">
        <v>2006</v>
      </c>
      <c r="D878" s="259" t="s">
        <v>1319</v>
      </c>
      <c r="E878" s="152">
        <v>2710</v>
      </c>
      <c r="F878" s="480">
        <v>992710</v>
      </c>
      <c r="G878" s="460" t="s">
        <v>1399</v>
      </c>
      <c r="H878" s="260">
        <v>17500</v>
      </c>
      <c r="I878" s="99">
        <f>K878+L878</f>
        <v>17500</v>
      </c>
      <c r="J878" s="756">
        <f>I878/H878</f>
        <v>1</v>
      </c>
      <c r="K878" s="991">
        <v>17500</v>
      </c>
      <c r="L878" s="992">
        <v>0</v>
      </c>
      <c r="M878" s="991">
        <v>17500</v>
      </c>
      <c r="N878" s="992">
        <v>0</v>
      </c>
      <c r="O878" s="271">
        <f>N878-L878</f>
        <v>0</v>
      </c>
      <c r="P878" s="271">
        <f>M878-K878</f>
        <v>0</v>
      </c>
      <c r="Q878" s="271">
        <f>R878-I878</f>
        <v>0</v>
      </c>
      <c r="R878" s="101">
        <f>(H878-T878)</f>
        <v>17500</v>
      </c>
      <c r="S878" s="261">
        <f>+R878/H878</f>
        <v>1</v>
      </c>
      <c r="T878" s="866">
        <f>H878-M878-N878</f>
        <v>0</v>
      </c>
      <c r="U878" s="949" t="s">
        <v>340</v>
      </c>
      <c r="V878" s="593"/>
    </row>
    <row r="879" spans="1:22" s="296" customFormat="1" ht="12.75" hidden="1" customHeight="1">
      <c r="A879" s="358" t="s">
        <v>1510</v>
      </c>
      <c r="B879" s="61" t="s">
        <v>1587</v>
      </c>
      <c r="C879" s="139">
        <v>2006</v>
      </c>
      <c r="D879" s="259" t="s">
        <v>1317</v>
      </c>
      <c r="E879" s="152">
        <v>2711</v>
      </c>
      <c r="F879" s="480">
        <v>871533</v>
      </c>
      <c r="G879" s="460" t="s">
        <v>1399</v>
      </c>
      <c r="H879" s="260">
        <v>24793.72</v>
      </c>
      <c r="I879" s="99">
        <f t="shared" si="257"/>
        <v>24793.72</v>
      </c>
      <c r="J879" s="756">
        <f t="shared" si="258"/>
        <v>1</v>
      </c>
      <c r="K879" s="991">
        <v>24793.72</v>
      </c>
      <c r="L879" s="992">
        <v>0</v>
      </c>
      <c r="M879" s="991">
        <v>24793.72</v>
      </c>
      <c r="N879" s="992">
        <v>0</v>
      </c>
      <c r="O879" s="271">
        <f t="shared" si="259"/>
        <v>0</v>
      </c>
      <c r="P879" s="271">
        <f t="shared" si="260"/>
        <v>0</v>
      </c>
      <c r="Q879" s="271">
        <f t="shared" si="261"/>
        <v>0</v>
      </c>
      <c r="R879" s="101">
        <f t="shared" si="262"/>
        <v>24793.72</v>
      </c>
      <c r="S879" s="261">
        <f t="shared" si="263"/>
        <v>1</v>
      </c>
      <c r="T879" s="866">
        <f t="shared" si="264"/>
        <v>0</v>
      </c>
      <c r="U879" s="949" t="s">
        <v>340</v>
      </c>
      <c r="V879" s="593"/>
    </row>
    <row r="880" spans="1:22" s="296" customFormat="1" ht="12.75" hidden="1" customHeight="1">
      <c r="A880" s="358" t="s">
        <v>1501</v>
      </c>
      <c r="B880" s="61" t="s">
        <v>1427</v>
      </c>
      <c r="C880" s="139">
        <v>2006</v>
      </c>
      <c r="D880" s="259" t="s">
        <v>1320</v>
      </c>
      <c r="E880" s="152">
        <v>2712</v>
      </c>
      <c r="F880" s="480">
        <v>992713</v>
      </c>
      <c r="G880" s="460" t="s">
        <v>1399</v>
      </c>
      <c r="H880" s="260">
        <v>14905.35</v>
      </c>
      <c r="I880" s="99">
        <f>K880+L880</f>
        <v>14905.35</v>
      </c>
      <c r="J880" s="756">
        <f>I880/H880</f>
        <v>1</v>
      </c>
      <c r="K880" s="991">
        <v>14905.35</v>
      </c>
      <c r="L880" s="992">
        <v>0</v>
      </c>
      <c r="M880" s="991">
        <v>14905.35</v>
      </c>
      <c r="N880" s="992">
        <v>0</v>
      </c>
      <c r="O880" s="271">
        <f t="shared" ref="O880:O887" si="273">N880-L880</f>
        <v>0</v>
      </c>
      <c r="P880" s="271">
        <f t="shared" ref="P880:P887" si="274">M880-K880</f>
        <v>0</v>
      </c>
      <c r="Q880" s="271">
        <f t="shared" ref="Q880:Q887" si="275">R880-I880</f>
        <v>0</v>
      </c>
      <c r="R880" s="101">
        <f t="shared" ref="R880:R887" si="276">(H880-T880)</f>
        <v>14905.35</v>
      </c>
      <c r="S880" s="261">
        <f>+R880/H880</f>
        <v>1</v>
      </c>
      <c r="T880" s="866">
        <f t="shared" ref="T880:T887" si="277">H880-M880-N880</f>
        <v>0</v>
      </c>
      <c r="U880" s="645" t="s">
        <v>340</v>
      </c>
      <c r="V880" s="593" t="s">
        <v>831</v>
      </c>
    </row>
    <row r="881" spans="1:79" s="296" customFormat="1" ht="12.75" hidden="1" customHeight="1">
      <c r="A881" s="358" t="s">
        <v>585</v>
      </c>
      <c r="B881" s="61" t="s">
        <v>1419</v>
      </c>
      <c r="C881" s="139">
        <v>2006</v>
      </c>
      <c r="D881" s="259" t="s">
        <v>1321</v>
      </c>
      <c r="E881" s="152">
        <v>2713</v>
      </c>
      <c r="F881" s="480">
        <v>871880</v>
      </c>
      <c r="G881" s="460" t="s">
        <v>1399</v>
      </c>
      <c r="H881" s="260">
        <v>926.8</v>
      </c>
      <c r="I881" s="99">
        <f>K881+L881</f>
        <v>926.8</v>
      </c>
      <c r="J881" s="756">
        <f t="shared" ref="J881:J888" si="278">I881/H881</f>
        <v>1</v>
      </c>
      <c r="K881" s="991">
        <v>926.8</v>
      </c>
      <c r="L881" s="992">
        <v>0</v>
      </c>
      <c r="M881" s="991">
        <v>926.8</v>
      </c>
      <c r="N881" s="992">
        <v>0</v>
      </c>
      <c r="O881" s="271">
        <f t="shared" si="273"/>
        <v>0</v>
      </c>
      <c r="P881" s="271">
        <f t="shared" si="274"/>
        <v>0</v>
      </c>
      <c r="Q881" s="271">
        <f t="shared" si="275"/>
        <v>0</v>
      </c>
      <c r="R881" s="101">
        <f t="shared" si="276"/>
        <v>926.8</v>
      </c>
      <c r="S881" s="261">
        <f t="shared" ref="S881:S888" si="279">+R881/H881</f>
        <v>1</v>
      </c>
      <c r="T881" s="866">
        <f t="shared" si="277"/>
        <v>0</v>
      </c>
      <c r="U881" s="949" t="s">
        <v>340</v>
      </c>
      <c r="V881" s="593" t="s">
        <v>831</v>
      </c>
    </row>
    <row r="882" spans="1:79" s="296" customFormat="1" ht="12.75" hidden="1" customHeight="1">
      <c r="A882" s="358" t="s">
        <v>1313</v>
      </c>
      <c r="B882" s="61" t="s">
        <v>1402</v>
      </c>
      <c r="C882" s="139">
        <v>2006</v>
      </c>
      <c r="D882" s="259" t="s">
        <v>1322</v>
      </c>
      <c r="E882" s="152">
        <v>2714</v>
      </c>
      <c r="F882" s="480">
        <v>701390</v>
      </c>
      <c r="G882" s="460" t="s">
        <v>1399</v>
      </c>
      <c r="H882" s="260">
        <v>60000</v>
      </c>
      <c r="I882" s="99">
        <f>K882+L882</f>
        <v>60000</v>
      </c>
      <c r="J882" s="756">
        <f t="shared" si="278"/>
        <v>1</v>
      </c>
      <c r="K882" s="991">
        <v>60000</v>
      </c>
      <c r="L882" s="992">
        <v>0</v>
      </c>
      <c r="M882" s="991">
        <v>60000</v>
      </c>
      <c r="N882" s="992">
        <v>0</v>
      </c>
      <c r="O882" s="271">
        <f t="shared" si="273"/>
        <v>0</v>
      </c>
      <c r="P882" s="271">
        <f t="shared" si="274"/>
        <v>0</v>
      </c>
      <c r="Q882" s="271">
        <f t="shared" si="275"/>
        <v>0</v>
      </c>
      <c r="R882" s="101">
        <f t="shared" si="276"/>
        <v>60000</v>
      </c>
      <c r="S882" s="261">
        <f t="shared" si="279"/>
        <v>1</v>
      </c>
      <c r="T882" s="866">
        <f t="shared" si="277"/>
        <v>0</v>
      </c>
      <c r="U882" s="949" t="s">
        <v>340</v>
      </c>
      <c r="V882" s="593"/>
    </row>
    <row r="883" spans="1:79" s="296" customFormat="1" ht="12.75" hidden="1" customHeight="1">
      <c r="A883" s="358" t="s">
        <v>1401</v>
      </c>
      <c r="B883" s="61" t="s">
        <v>1402</v>
      </c>
      <c r="C883" s="139">
        <v>2006</v>
      </c>
      <c r="D883" s="259" t="s">
        <v>1323</v>
      </c>
      <c r="E883" s="152">
        <v>2715</v>
      </c>
      <c r="F883" s="480">
        <v>875023</v>
      </c>
      <c r="G883" s="460" t="s">
        <v>1399</v>
      </c>
      <c r="H883" s="260">
        <v>294413.02</v>
      </c>
      <c r="I883" s="99">
        <f t="shared" ref="I883:I884" si="280">K883+L883</f>
        <v>294413.02</v>
      </c>
      <c r="J883" s="756">
        <f>I883/H883</f>
        <v>1</v>
      </c>
      <c r="K883" s="991">
        <v>294413.02</v>
      </c>
      <c r="L883" s="992">
        <v>0</v>
      </c>
      <c r="M883" s="991">
        <v>294413.02</v>
      </c>
      <c r="N883" s="992">
        <v>0</v>
      </c>
      <c r="O883" s="271">
        <f t="shared" si="273"/>
        <v>0</v>
      </c>
      <c r="P883" s="271">
        <f t="shared" si="274"/>
        <v>0</v>
      </c>
      <c r="Q883" s="271">
        <f t="shared" si="275"/>
        <v>0</v>
      </c>
      <c r="R883" s="101">
        <f t="shared" si="276"/>
        <v>294413.02</v>
      </c>
      <c r="S883" s="261">
        <f>+R883/H883</f>
        <v>1</v>
      </c>
      <c r="T883" s="866">
        <f t="shared" si="277"/>
        <v>0</v>
      </c>
      <c r="U883" s="645" t="s">
        <v>340</v>
      </c>
      <c r="V883" s="593"/>
    </row>
    <row r="884" spans="1:79" s="296" customFormat="1" ht="12.75" hidden="1" customHeight="1">
      <c r="A884" s="358" t="s">
        <v>1094</v>
      </c>
      <c r="B884" s="61" t="s">
        <v>1433</v>
      </c>
      <c r="C884" s="139">
        <v>2006</v>
      </c>
      <c r="D884" s="259" t="s">
        <v>1325</v>
      </c>
      <c r="E884" s="152">
        <v>2716</v>
      </c>
      <c r="F884" s="480">
        <v>600934</v>
      </c>
      <c r="G884" s="460" t="s">
        <v>1399</v>
      </c>
      <c r="H884" s="260">
        <v>60000</v>
      </c>
      <c r="I884" s="99">
        <f t="shared" si="280"/>
        <v>60000</v>
      </c>
      <c r="J884" s="756">
        <f>I884/H884</f>
        <v>1</v>
      </c>
      <c r="K884" s="991">
        <v>60000</v>
      </c>
      <c r="L884" s="992">
        <v>0</v>
      </c>
      <c r="M884" s="991">
        <v>60000</v>
      </c>
      <c r="N884" s="992">
        <v>0</v>
      </c>
      <c r="O884" s="271">
        <f t="shared" si="273"/>
        <v>0</v>
      </c>
      <c r="P884" s="271">
        <f t="shared" si="274"/>
        <v>0</v>
      </c>
      <c r="Q884" s="271">
        <f t="shared" si="275"/>
        <v>0</v>
      </c>
      <c r="R884" s="101">
        <f t="shared" si="276"/>
        <v>60000</v>
      </c>
      <c r="S884" s="261">
        <f>+R884/H884</f>
        <v>1</v>
      </c>
      <c r="T884" s="866">
        <f t="shared" si="277"/>
        <v>0</v>
      </c>
      <c r="U884" s="949" t="s">
        <v>340</v>
      </c>
      <c r="V884" s="593"/>
    </row>
    <row r="885" spans="1:79" s="296" customFormat="1" ht="12.75" hidden="1" customHeight="1">
      <c r="A885" s="358" t="s">
        <v>1545</v>
      </c>
      <c r="B885" s="61" t="s">
        <v>1546</v>
      </c>
      <c r="C885" s="139">
        <v>2006</v>
      </c>
      <c r="D885" s="259" t="s">
        <v>1324</v>
      </c>
      <c r="E885" s="152">
        <v>2717</v>
      </c>
      <c r="F885" s="480">
        <v>171035</v>
      </c>
      <c r="G885" s="460" t="s">
        <v>1399</v>
      </c>
      <c r="H885" s="260">
        <v>248782.78</v>
      </c>
      <c r="I885" s="99">
        <f>K885+L885</f>
        <v>248782.78</v>
      </c>
      <c r="J885" s="756">
        <f t="shared" si="278"/>
        <v>1</v>
      </c>
      <c r="K885" s="991">
        <v>248782.78</v>
      </c>
      <c r="L885" s="992">
        <v>0</v>
      </c>
      <c r="M885" s="991">
        <v>248782.78</v>
      </c>
      <c r="N885" s="992">
        <v>0</v>
      </c>
      <c r="O885" s="271">
        <f t="shared" si="273"/>
        <v>0</v>
      </c>
      <c r="P885" s="271">
        <f t="shared" si="274"/>
        <v>0</v>
      </c>
      <c r="Q885" s="271">
        <f t="shared" si="275"/>
        <v>0</v>
      </c>
      <c r="R885" s="101">
        <f t="shared" si="276"/>
        <v>248782.78</v>
      </c>
      <c r="S885" s="261">
        <f t="shared" si="279"/>
        <v>1</v>
      </c>
      <c r="T885" s="866">
        <f t="shared" si="277"/>
        <v>0</v>
      </c>
      <c r="U885" s="949" t="s">
        <v>340</v>
      </c>
      <c r="V885" s="593" t="s">
        <v>831</v>
      </c>
    </row>
    <row r="886" spans="1:79" s="296" customFormat="1" ht="12.75" hidden="1" customHeight="1">
      <c r="A886" s="358" t="s">
        <v>1510</v>
      </c>
      <c r="B886" s="61" t="s">
        <v>1587</v>
      </c>
      <c r="C886" s="139">
        <v>2006</v>
      </c>
      <c r="D886" s="259" t="s">
        <v>1027</v>
      </c>
      <c r="E886" s="152">
        <v>2719</v>
      </c>
      <c r="F886" s="480">
        <v>871535</v>
      </c>
      <c r="G886" s="460" t="s">
        <v>1399</v>
      </c>
      <c r="H886" s="260">
        <v>23940</v>
      </c>
      <c r="I886" s="99">
        <f>K886+L886</f>
        <v>23940</v>
      </c>
      <c r="J886" s="756">
        <f t="shared" si="278"/>
        <v>1</v>
      </c>
      <c r="K886" s="991">
        <v>23940</v>
      </c>
      <c r="L886" s="992">
        <v>0</v>
      </c>
      <c r="M886" s="991">
        <v>23940</v>
      </c>
      <c r="N886" s="992">
        <v>0</v>
      </c>
      <c r="O886" s="271">
        <f t="shared" si="273"/>
        <v>0</v>
      </c>
      <c r="P886" s="271">
        <f t="shared" si="274"/>
        <v>0</v>
      </c>
      <c r="Q886" s="271">
        <f t="shared" si="275"/>
        <v>0</v>
      </c>
      <c r="R886" s="101">
        <f t="shared" si="276"/>
        <v>23940</v>
      </c>
      <c r="S886" s="261">
        <f t="shared" si="279"/>
        <v>1</v>
      </c>
      <c r="T886" s="866">
        <f t="shared" si="277"/>
        <v>0</v>
      </c>
      <c r="U886" s="949" t="s">
        <v>340</v>
      </c>
      <c r="V886" s="593"/>
    </row>
    <row r="887" spans="1:79" s="296" customFormat="1" ht="12.75" customHeight="1" thickBot="1">
      <c r="A887" s="127" t="s">
        <v>1569</v>
      </c>
      <c r="B887" s="827"/>
      <c r="C887" s="139">
        <v>2006</v>
      </c>
      <c r="E887" s="796"/>
      <c r="F887" s="487"/>
      <c r="G887" s="797"/>
      <c r="H887" s="798">
        <f>SUM(H814:H886)</f>
        <v>23247730.719999999</v>
      </c>
      <c r="I887" s="160">
        <f>SUM(I814:I886)</f>
        <v>23247730.719999999</v>
      </c>
      <c r="J887" s="757">
        <f t="shared" si="278"/>
        <v>1</v>
      </c>
      <c r="K887" s="998">
        <f>SUM(K814:K886)</f>
        <v>23247730.719999999</v>
      </c>
      <c r="L887" s="999">
        <f>SUM(L814:L886)</f>
        <v>0</v>
      </c>
      <c r="M887" s="998">
        <f>SUM(M814:M886)</f>
        <v>23247730.719999999</v>
      </c>
      <c r="N887" s="1000">
        <f>SUM(N814:N886)</f>
        <v>0</v>
      </c>
      <c r="O887" s="271">
        <f t="shared" si="273"/>
        <v>0</v>
      </c>
      <c r="P887" s="271">
        <f t="shared" si="274"/>
        <v>0</v>
      </c>
      <c r="Q887" s="271">
        <f t="shared" si="275"/>
        <v>0</v>
      </c>
      <c r="R887" s="101">
        <f t="shared" si="276"/>
        <v>23247730.719999999</v>
      </c>
      <c r="S887" s="261">
        <f t="shared" si="279"/>
        <v>1</v>
      </c>
      <c r="T887" s="700">
        <f t="shared" si="277"/>
        <v>0</v>
      </c>
      <c r="U887" s="645"/>
    </row>
    <row r="888" spans="1:79" s="562" customFormat="1" ht="12.75" customHeight="1" thickTop="1" thickBot="1">
      <c r="A888" s="663"/>
      <c r="B888" s="683"/>
      <c r="C888" s="469"/>
      <c r="D888" s="474" t="s">
        <v>1256</v>
      </c>
      <c r="E888" s="87"/>
      <c r="F888" s="492"/>
      <c r="G888" s="489"/>
      <c r="H888" s="115">
        <f>SUM(H814:H886)</f>
        <v>23247730.719999999</v>
      </c>
      <c r="I888" s="96">
        <f>SUM(I814:I886)</f>
        <v>23247730.719999999</v>
      </c>
      <c r="J888" s="106">
        <f t="shared" si="278"/>
        <v>1</v>
      </c>
      <c r="K888" s="996">
        <f t="shared" ref="K888:R888" si="281">SUM(K814:K886)</f>
        <v>23247730.719999999</v>
      </c>
      <c r="L888" s="96">
        <f t="shared" si="281"/>
        <v>0</v>
      </c>
      <c r="M888" s="996">
        <f t="shared" si="281"/>
        <v>23247730.719999999</v>
      </c>
      <c r="N888" s="96">
        <f t="shared" si="281"/>
        <v>0</v>
      </c>
      <c r="O888" s="473">
        <f t="shared" si="281"/>
        <v>0</v>
      </c>
      <c r="P888" s="471">
        <f t="shared" si="281"/>
        <v>0</v>
      </c>
      <c r="Q888" s="471">
        <f t="shared" si="281"/>
        <v>0</v>
      </c>
      <c r="R888" s="471">
        <f t="shared" si="281"/>
        <v>23247730.719999999</v>
      </c>
      <c r="S888" s="475">
        <f t="shared" si="279"/>
        <v>1</v>
      </c>
      <c r="T888" s="704">
        <f>SUM(T814:T886)</f>
        <v>0</v>
      </c>
      <c r="U888" s="650"/>
    </row>
    <row r="889" spans="1:79" s="340" customFormat="1" ht="14.25" thickTop="1" thickBot="1">
      <c r="A889" s="690"/>
      <c r="B889" s="782"/>
      <c r="C889" s="782"/>
      <c r="D889" s="782"/>
      <c r="E889" s="782"/>
      <c r="F889" s="789"/>
      <c r="G889" s="789"/>
      <c r="H889" s="790"/>
      <c r="I889" s="782"/>
      <c r="J889" s="782"/>
      <c r="K889" s="782"/>
      <c r="L889" s="782"/>
      <c r="M889" s="782"/>
      <c r="N889" s="782"/>
      <c r="O889" s="782"/>
      <c r="P889" s="782"/>
      <c r="Q889" s="782"/>
      <c r="R889" s="782"/>
      <c r="S889" s="782"/>
      <c r="T889" s="783"/>
      <c r="U889" s="784"/>
      <c r="V889" s="782"/>
      <c r="W889" s="782"/>
      <c r="X889" s="782"/>
      <c r="Y889" s="782"/>
      <c r="Z889" s="782"/>
      <c r="AA889" s="782"/>
      <c r="AB889" s="782"/>
      <c r="AC889" s="782"/>
      <c r="AD889" s="782"/>
      <c r="AE889" s="782"/>
      <c r="AF889" s="782"/>
      <c r="AG889" s="782"/>
      <c r="AH889" s="782"/>
      <c r="AI889" s="782"/>
      <c r="AJ889" s="782"/>
      <c r="AK889" s="782"/>
      <c r="AL889" s="782"/>
      <c r="AM889" s="782"/>
      <c r="AN889" s="782"/>
      <c r="AO889" s="782"/>
      <c r="AP889" s="782"/>
      <c r="AQ889" s="782"/>
      <c r="AR889" s="782"/>
      <c r="AS889" s="782"/>
      <c r="AT889" s="782"/>
      <c r="AU889" s="782"/>
      <c r="AV889" s="782"/>
      <c r="AW889" s="782"/>
      <c r="AX889" s="782"/>
      <c r="AY889" s="782"/>
      <c r="AZ889" s="782"/>
      <c r="BA889" s="782"/>
      <c r="BB889" s="782"/>
      <c r="BC889" s="782"/>
      <c r="BD889" s="782"/>
      <c r="BE889" s="782"/>
      <c r="BF889" s="782"/>
      <c r="BG889" s="782"/>
      <c r="BH889" s="782"/>
      <c r="BI889" s="782"/>
      <c r="BJ889" s="782"/>
      <c r="BK889" s="782"/>
      <c r="BL889" s="782"/>
      <c r="BM889" s="782"/>
      <c r="BN889" s="782"/>
      <c r="BO889" s="782"/>
      <c r="BP889" s="782"/>
      <c r="BQ889" s="782"/>
      <c r="BR889" s="782"/>
      <c r="BS889" s="782"/>
      <c r="BT889" s="782"/>
      <c r="BU889" s="782"/>
      <c r="BV889" s="782"/>
      <c r="BW889" s="782"/>
      <c r="BX889" s="782"/>
      <c r="BY889" s="782"/>
      <c r="BZ889" s="782"/>
      <c r="CA889" s="782"/>
    </row>
    <row r="890" spans="1:79" s="563" customFormat="1" ht="13.5" customHeight="1" thickTop="1" thickBot="1">
      <c r="A890" s="725"/>
      <c r="B890" s="476"/>
      <c r="C890" s="477"/>
      <c r="D890" s="479" t="s">
        <v>1257</v>
      </c>
      <c r="E890" s="478"/>
      <c r="F890" s="494"/>
      <c r="G890" s="495"/>
      <c r="H890" s="361">
        <f>SUM(H811+H888)</f>
        <v>40000000</v>
      </c>
      <c r="I890" s="309">
        <f>SUM(I888,I811)</f>
        <v>40000000</v>
      </c>
      <c r="J890" s="107">
        <f>I890/H890</f>
        <v>1</v>
      </c>
      <c r="K890" s="1001">
        <f>K811+K888</f>
        <v>39999025.599999994</v>
      </c>
      <c r="L890" s="309">
        <f>SUM(L811+L888)</f>
        <v>974.4</v>
      </c>
      <c r="M890" s="1001">
        <f>M811+M888</f>
        <v>40000000</v>
      </c>
      <c r="N890" s="309">
        <f>SUM(N811+N888)</f>
        <v>0</v>
      </c>
      <c r="O890" s="309">
        <f>SUM(O888,O811)</f>
        <v>-974.4</v>
      </c>
      <c r="P890" s="309">
        <f>SUM(P888,P811)</f>
        <v>974.39999999999418</v>
      </c>
      <c r="Q890" s="309">
        <f>SUM(Q888,Q811)</f>
        <v>0</v>
      </c>
      <c r="R890" s="309">
        <f>SUM(R888,R811)</f>
        <v>40000000</v>
      </c>
      <c r="S890" s="95">
        <f>+R890/H890</f>
        <v>1</v>
      </c>
      <c r="T890" s="706">
        <f>SUM(T811+T888)</f>
        <v>0</v>
      </c>
      <c r="U890" s="651"/>
    </row>
    <row r="891" spans="1:79" s="563" customFormat="1" ht="13.5" customHeight="1" thickTop="1">
      <c r="A891" s="725"/>
      <c r="B891" s="476"/>
      <c r="C891" s="812"/>
      <c r="D891" s="813"/>
      <c r="E891" s="812"/>
      <c r="F891" s="814"/>
      <c r="G891" s="814"/>
      <c r="H891" s="299"/>
      <c r="I891" s="299"/>
      <c r="J891" s="301"/>
      <c r="K891" s="300"/>
      <c r="L891" s="300"/>
      <c r="M891" s="300"/>
      <c r="N891" s="300"/>
      <c r="O891" s="300"/>
      <c r="P891" s="299"/>
      <c r="Q891" s="299"/>
      <c r="R891" s="299"/>
      <c r="S891" s="301"/>
      <c r="T891" s="815"/>
      <c r="U891" s="651"/>
    </row>
    <row r="892" spans="1:79" s="296" customFormat="1" ht="12.75" customHeight="1">
      <c r="A892" s="1110" t="s">
        <v>1127</v>
      </c>
      <c r="B892" s="1109"/>
      <c r="C892" s="668"/>
      <c r="D892" s="860"/>
      <c r="E892" s="668"/>
      <c r="F892" s="497"/>
      <c r="G892" s="497"/>
      <c r="H892" s="341"/>
      <c r="I892" s="341"/>
      <c r="J892" s="342"/>
      <c r="K892" s="399"/>
      <c r="L892" s="399"/>
      <c r="M892" s="399"/>
      <c r="N892" s="399"/>
      <c r="O892" s="718"/>
      <c r="P892" s="718"/>
      <c r="Q892" s="718"/>
      <c r="R892" s="341"/>
      <c r="S892" s="342"/>
      <c r="T892" s="707"/>
      <c r="U892" s="645"/>
      <c r="V892" s="672"/>
    </row>
    <row r="893" spans="1:79" s="296" customFormat="1" ht="12.75" customHeight="1">
      <c r="A893" s="358" t="s">
        <v>1545</v>
      </c>
      <c r="B893" s="61" t="s">
        <v>1546</v>
      </c>
      <c r="C893" s="139">
        <v>2008</v>
      </c>
      <c r="D893" s="259" t="s">
        <v>1128</v>
      </c>
      <c r="E893" s="152">
        <v>2842</v>
      </c>
      <c r="F893" s="480">
        <v>992843</v>
      </c>
      <c r="G893" s="1050"/>
      <c r="H893" s="260">
        <v>1275000</v>
      </c>
      <c r="I893" s="99">
        <f t="shared" ref="I893:I914" si="282">K893+L893</f>
        <v>690973</v>
      </c>
      <c r="J893" s="756">
        <f t="shared" ref="J893:J914" si="283">I893/H893</f>
        <v>0.54193960784313722</v>
      </c>
      <c r="K893" s="991">
        <v>324395</v>
      </c>
      <c r="L893" s="992">
        <v>366578</v>
      </c>
      <c r="M893" s="991">
        <v>589837.5</v>
      </c>
      <c r="N893" s="992">
        <v>101135.5</v>
      </c>
      <c r="O893" s="271">
        <f t="shared" ref="O893:O915" si="284">N893-L893</f>
        <v>-265442.5</v>
      </c>
      <c r="P893" s="271">
        <f t="shared" ref="P893:P915" si="285">M893-K893</f>
        <v>265442.5</v>
      </c>
      <c r="Q893" s="271">
        <f t="shared" ref="Q893:Q915" si="286">R893-I893</f>
        <v>0</v>
      </c>
      <c r="R893" s="101">
        <f t="shared" ref="R893:R915" si="287">(H893-T893)</f>
        <v>690973</v>
      </c>
      <c r="S893" s="261">
        <f t="shared" ref="S893:S914" si="288">+R893/H893</f>
        <v>0.54193960784313722</v>
      </c>
      <c r="T893" s="700">
        <f t="shared" ref="T893:T915" si="289">H893-M893-N893</f>
        <v>584027</v>
      </c>
      <c r="U893" s="645"/>
    </row>
    <row r="894" spans="1:79" s="296" customFormat="1" ht="12.75" customHeight="1">
      <c r="A894" s="358" t="s">
        <v>1280</v>
      </c>
      <c r="B894" s="61"/>
      <c r="C894" s="139">
        <v>2008</v>
      </c>
      <c r="D894" s="259" t="s">
        <v>1281</v>
      </c>
      <c r="E894" s="152">
        <v>2842</v>
      </c>
      <c r="F894" s="480">
        <v>992842</v>
      </c>
      <c r="G894" s="499"/>
      <c r="H894" s="260">
        <v>539592.89</v>
      </c>
      <c r="I894" s="99">
        <f t="shared" si="282"/>
        <v>18075</v>
      </c>
      <c r="J894" s="756">
        <f t="shared" si="283"/>
        <v>3.3497476217672177E-2</v>
      </c>
      <c r="K894" s="991">
        <v>18000</v>
      </c>
      <c r="L894" s="992">
        <v>75</v>
      </c>
      <c r="M894" s="991">
        <v>20324.099999999999</v>
      </c>
      <c r="N894" s="992">
        <v>15922.5</v>
      </c>
      <c r="O894" s="271">
        <f t="shared" si="284"/>
        <v>15847.5</v>
      </c>
      <c r="P894" s="271">
        <f t="shared" si="285"/>
        <v>2324.0999999999985</v>
      </c>
      <c r="Q894" s="271">
        <f t="shared" si="286"/>
        <v>18171.599999999977</v>
      </c>
      <c r="R894" s="101">
        <f t="shared" si="287"/>
        <v>36246.599999999977</v>
      </c>
      <c r="S894" s="261">
        <f t="shared" si="288"/>
        <v>6.7173976291644566E-2</v>
      </c>
      <c r="T894" s="700">
        <f t="shared" si="289"/>
        <v>503346.29000000004</v>
      </c>
      <c r="U894" s="645"/>
    </row>
    <row r="895" spans="1:79" s="296" customFormat="1" ht="12.75" customHeight="1">
      <c r="A895" s="358" t="s">
        <v>507</v>
      </c>
      <c r="B895" s="61" t="s">
        <v>1485</v>
      </c>
      <c r="C895" s="139">
        <v>2008</v>
      </c>
      <c r="D895" s="259" t="s">
        <v>1134</v>
      </c>
      <c r="E895" s="152">
        <v>2842</v>
      </c>
      <c r="F895" s="480">
        <v>992849</v>
      </c>
      <c r="G895" s="1050"/>
      <c r="H895" s="260">
        <v>1473000</v>
      </c>
      <c r="I895" s="99">
        <f t="shared" si="282"/>
        <v>1133929.3999999999</v>
      </c>
      <c r="J895" s="756">
        <f t="shared" si="283"/>
        <v>0.76980950441276297</v>
      </c>
      <c r="K895" s="991">
        <v>535872.5</v>
      </c>
      <c r="L895" s="992">
        <v>598056.9</v>
      </c>
      <c r="M895" s="991">
        <v>1029374.3</v>
      </c>
      <c r="N895" s="992">
        <v>104555.1</v>
      </c>
      <c r="O895" s="271">
        <f t="shared" si="284"/>
        <v>-493501.80000000005</v>
      </c>
      <c r="P895" s="271">
        <f t="shared" si="285"/>
        <v>493501.80000000005</v>
      </c>
      <c r="Q895" s="271">
        <f t="shared" si="286"/>
        <v>0</v>
      </c>
      <c r="R895" s="101">
        <f t="shared" si="287"/>
        <v>1133929.3999999999</v>
      </c>
      <c r="S895" s="261">
        <f t="shared" si="288"/>
        <v>0.76980950441276297</v>
      </c>
      <c r="T895" s="700">
        <f t="shared" si="289"/>
        <v>339070.6</v>
      </c>
      <c r="U895" s="645"/>
    </row>
    <row r="896" spans="1:79" s="296" customFormat="1" ht="12.75" customHeight="1">
      <c r="A896" s="358" t="s">
        <v>1401</v>
      </c>
      <c r="B896" s="61" t="s">
        <v>1402</v>
      </c>
      <c r="C896" s="139">
        <v>2008</v>
      </c>
      <c r="D896" s="259" t="s">
        <v>1129</v>
      </c>
      <c r="E896" s="152">
        <v>2842</v>
      </c>
      <c r="F896" s="480">
        <v>992844</v>
      </c>
      <c r="G896" s="1050"/>
      <c r="H896" s="260">
        <v>540000</v>
      </c>
      <c r="I896" s="99">
        <f t="shared" si="282"/>
        <v>221391</v>
      </c>
      <c r="J896" s="756">
        <f t="shared" si="283"/>
        <v>0.40998333333333331</v>
      </c>
      <c r="K896" s="991">
        <v>19571.849999999999</v>
      </c>
      <c r="L896" s="992">
        <v>201819.15</v>
      </c>
      <c r="M896" s="991">
        <v>74991</v>
      </c>
      <c r="N896" s="992">
        <v>146400</v>
      </c>
      <c r="O896" s="271">
        <f t="shared" si="284"/>
        <v>-55419.149999999994</v>
      </c>
      <c r="P896" s="271">
        <f t="shared" si="285"/>
        <v>55419.15</v>
      </c>
      <c r="Q896" s="271">
        <f t="shared" si="286"/>
        <v>0</v>
      </c>
      <c r="R896" s="101">
        <f t="shared" si="287"/>
        <v>221391</v>
      </c>
      <c r="S896" s="261">
        <f t="shared" si="288"/>
        <v>0.40998333333333331</v>
      </c>
      <c r="T896" s="700">
        <f t="shared" si="289"/>
        <v>318609</v>
      </c>
      <c r="U896" s="645"/>
    </row>
    <row r="897" spans="1:21" s="296" customFormat="1" ht="12.75" customHeight="1">
      <c r="A897" s="358" t="s">
        <v>1095</v>
      </c>
      <c r="B897" s="61" t="s">
        <v>271</v>
      </c>
      <c r="C897" s="139">
        <v>2008</v>
      </c>
      <c r="D897" s="259" t="s">
        <v>1131</v>
      </c>
      <c r="E897" s="152">
        <v>2842</v>
      </c>
      <c r="F897" s="480">
        <v>992846</v>
      </c>
      <c r="G897" s="1050"/>
      <c r="H897" s="260">
        <v>745000</v>
      </c>
      <c r="I897" s="99">
        <f t="shared" si="282"/>
        <v>462112</v>
      </c>
      <c r="J897" s="756">
        <f t="shared" si="283"/>
        <v>0.62028456375838925</v>
      </c>
      <c r="K897" s="991">
        <v>302482.5</v>
      </c>
      <c r="L897" s="992">
        <v>159629.5</v>
      </c>
      <c r="M897" s="991">
        <v>426821.15</v>
      </c>
      <c r="N897" s="992">
        <v>35290.85</v>
      </c>
      <c r="O897" s="271">
        <f t="shared" si="284"/>
        <v>-124338.65</v>
      </c>
      <c r="P897" s="271">
        <f t="shared" si="285"/>
        <v>124338.65000000002</v>
      </c>
      <c r="Q897" s="271">
        <f t="shared" si="286"/>
        <v>0</v>
      </c>
      <c r="R897" s="101">
        <f t="shared" si="287"/>
        <v>462112</v>
      </c>
      <c r="S897" s="261">
        <f t="shared" si="288"/>
        <v>0.62028456375838925</v>
      </c>
      <c r="T897" s="700">
        <f t="shared" si="289"/>
        <v>282888</v>
      </c>
      <c r="U897" s="645"/>
    </row>
    <row r="898" spans="1:21" s="296" customFormat="1" ht="12.75" customHeight="1">
      <c r="A898" s="358" t="s">
        <v>585</v>
      </c>
      <c r="B898" s="61" t="s">
        <v>1419</v>
      </c>
      <c r="C898" s="139">
        <v>2008</v>
      </c>
      <c r="D898" s="259" t="s">
        <v>1141</v>
      </c>
      <c r="E898" s="152">
        <v>2842</v>
      </c>
      <c r="F898" s="480">
        <v>992857</v>
      </c>
      <c r="G898" s="1050"/>
      <c r="H898" s="260">
        <v>2960445.23</v>
      </c>
      <c r="I898" s="99">
        <f t="shared" si="282"/>
        <v>2750692.66</v>
      </c>
      <c r="J898" s="756">
        <f t="shared" si="283"/>
        <v>0.92914830246665303</v>
      </c>
      <c r="K898" s="991">
        <v>83602.490000000005</v>
      </c>
      <c r="L898" s="992">
        <v>2667090.17</v>
      </c>
      <c r="M898" s="991">
        <v>1689314.59</v>
      </c>
      <c r="N898" s="992">
        <v>1063711.8600000001</v>
      </c>
      <c r="O898" s="271">
        <f t="shared" si="284"/>
        <v>-1603378.3099999998</v>
      </c>
      <c r="P898" s="271">
        <f t="shared" si="285"/>
        <v>1605712.1</v>
      </c>
      <c r="Q898" s="271">
        <f t="shared" si="286"/>
        <v>2333.7900000000373</v>
      </c>
      <c r="R898" s="101">
        <f t="shared" si="287"/>
        <v>2753026.45</v>
      </c>
      <c r="S898" s="261">
        <f t="shared" si="288"/>
        <v>0.92993662645804132</v>
      </c>
      <c r="T898" s="700">
        <f t="shared" si="289"/>
        <v>207418.7799999998</v>
      </c>
      <c r="U898" s="645"/>
    </row>
    <row r="899" spans="1:21" s="296" customFormat="1" ht="12.75" customHeight="1">
      <c r="A899" s="358" t="s">
        <v>631</v>
      </c>
      <c r="B899" s="61" t="s">
        <v>1597</v>
      </c>
      <c r="C899" s="139">
        <v>2008</v>
      </c>
      <c r="D899" s="259" t="s">
        <v>1140</v>
      </c>
      <c r="E899" s="152">
        <v>2842</v>
      </c>
      <c r="F899" s="480">
        <v>992856</v>
      </c>
      <c r="G899" s="1050"/>
      <c r="H899" s="260">
        <v>1400000</v>
      </c>
      <c r="I899" s="99">
        <f t="shared" si="282"/>
        <v>775948</v>
      </c>
      <c r="J899" s="756">
        <f t="shared" si="283"/>
        <v>0.55424857142857142</v>
      </c>
      <c r="K899" s="991">
        <v>316005</v>
      </c>
      <c r="L899" s="992">
        <v>459943</v>
      </c>
      <c r="M899" s="991">
        <v>632995.5</v>
      </c>
      <c r="N899" s="992">
        <v>584664.5</v>
      </c>
      <c r="O899" s="271">
        <f t="shared" si="284"/>
        <v>124721.5</v>
      </c>
      <c r="P899" s="271">
        <f t="shared" si="285"/>
        <v>316990.5</v>
      </c>
      <c r="Q899" s="271">
        <f t="shared" si="286"/>
        <v>441712</v>
      </c>
      <c r="R899" s="101">
        <f t="shared" si="287"/>
        <v>1217660</v>
      </c>
      <c r="S899" s="261">
        <f t="shared" si="288"/>
        <v>0.8697571428571429</v>
      </c>
      <c r="T899" s="700">
        <f t="shared" si="289"/>
        <v>182340</v>
      </c>
      <c r="U899" s="645"/>
    </row>
    <row r="900" spans="1:21" s="296" customFormat="1" ht="12.75" customHeight="1">
      <c r="A900" s="358" t="s">
        <v>720</v>
      </c>
      <c r="B900" s="61" t="s">
        <v>1485</v>
      </c>
      <c r="C900" s="139">
        <v>2008</v>
      </c>
      <c r="D900" s="259" t="s">
        <v>1142</v>
      </c>
      <c r="E900" s="152">
        <v>2842</v>
      </c>
      <c r="F900" s="480">
        <v>992858</v>
      </c>
      <c r="G900" s="1050"/>
      <c r="H900" s="260">
        <v>986000</v>
      </c>
      <c r="I900" s="99">
        <f t="shared" si="282"/>
        <v>825799.73</v>
      </c>
      <c r="J900" s="756">
        <f t="shared" si="283"/>
        <v>0.83752508113590263</v>
      </c>
      <c r="K900" s="991">
        <v>688916.87</v>
      </c>
      <c r="L900" s="992">
        <v>136882.85999999999</v>
      </c>
      <c r="M900" s="991">
        <v>780731.83</v>
      </c>
      <c r="N900" s="992">
        <v>46920.47</v>
      </c>
      <c r="O900" s="271">
        <f t="shared" si="284"/>
        <v>-89962.389999999985</v>
      </c>
      <c r="P900" s="271">
        <f t="shared" si="285"/>
        <v>91814.959999999963</v>
      </c>
      <c r="Q900" s="271">
        <f t="shared" si="286"/>
        <v>1852.5699999999488</v>
      </c>
      <c r="R900" s="101">
        <f t="shared" si="287"/>
        <v>827652.29999999993</v>
      </c>
      <c r="S900" s="261">
        <f t="shared" si="288"/>
        <v>0.83940395537525347</v>
      </c>
      <c r="T900" s="700">
        <f t="shared" si="289"/>
        <v>158347.70000000004</v>
      </c>
      <c r="U900" s="645"/>
    </row>
    <row r="901" spans="1:21" s="296" customFormat="1" ht="12.75" customHeight="1">
      <c r="A901" s="358" t="s">
        <v>1302</v>
      </c>
      <c r="B901" s="61" t="s">
        <v>1447</v>
      </c>
      <c r="C901" s="139">
        <v>2008</v>
      </c>
      <c r="D901" s="259" t="s">
        <v>1137</v>
      </c>
      <c r="E901" s="152">
        <v>2842</v>
      </c>
      <c r="F901" s="480">
        <v>992852</v>
      </c>
      <c r="G901" s="1050"/>
      <c r="H901" s="260">
        <v>268000</v>
      </c>
      <c r="I901" s="99">
        <f t="shared" si="282"/>
        <v>174715</v>
      </c>
      <c r="J901" s="756">
        <f t="shared" si="283"/>
        <v>0.65192164179104473</v>
      </c>
      <c r="K901" s="991">
        <v>121231.41</v>
      </c>
      <c r="L901" s="992">
        <v>53483.59</v>
      </c>
      <c r="M901" s="991">
        <v>164225</v>
      </c>
      <c r="N901" s="992">
        <v>10490</v>
      </c>
      <c r="O901" s="271">
        <f t="shared" si="284"/>
        <v>-42993.59</v>
      </c>
      <c r="P901" s="271">
        <f t="shared" si="285"/>
        <v>42993.59</v>
      </c>
      <c r="Q901" s="271">
        <f t="shared" si="286"/>
        <v>0</v>
      </c>
      <c r="R901" s="101">
        <f t="shared" si="287"/>
        <v>174715</v>
      </c>
      <c r="S901" s="261">
        <f t="shared" si="288"/>
        <v>0.65192164179104473</v>
      </c>
      <c r="T901" s="700">
        <f t="shared" si="289"/>
        <v>93285</v>
      </c>
      <c r="U901" s="645"/>
    </row>
    <row r="902" spans="1:21" s="296" customFormat="1" ht="12.75" customHeight="1">
      <c r="A902" s="358" t="s">
        <v>1409</v>
      </c>
      <c r="B902" s="61" t="s">
        <v>1410</v>
      </c>
      <c r="C902" s="139">
        <v>2008</v>
      </c>
      <c r="D902" s="259" t="s">
        <v>1130</v>
      </c>
      <c r="E902" s="152">
        <v>2842</v>
      </c>
      <c r="F902" s="480">
        <v>992845</v>
      </c>
      <c r="G902" s="1050"/>
      <c r="H902" s="260">
        <v>4332575.93</v>
      </c>
      <c r="I902" s="99">
        <f t="shared" si="282"/>
        <v>4242730.17</v>
      </c>
      <c r="J902" s="756">
        <f t="shared" si="283"/>
        <v>0.97926273850669721</v>
      </c>
      <c r="K902" s="991">
        <v>3934501.54</v>
      </c>
      <c r="L902" s="992">
        <v>308228.63</v>
      </c>
      <c r="M902" s="991">
        <v>4007421.9</v>
      </c>
      <c r="N902" s="992">
        <v>235844.03</v>
      </c>
      <c r="O902" s="271">
        <f t="shared" si="284"/>
        <v>-72384.600000000006</v>
      </c>
      <c r="P902" s="271">
        <f t="shared" si="285"/>
        <v>72920.35999999987</v>
      </c>
      <c r="Q902" s="271">
        <f t="shared" si="286"/>
        <v>535.75999999977648</v>
      </c>
      <c r="R902" s="101">
        <f t="shared" si="287"/>
        <v>4243265.93</v>
      </c>
      <c r="S902" s="261">
        <f t="shared" si="288"/>
        <v>0.97938639704347896</v>
      </c>
      <c r="T902" s="700">
        <f t="shared" si="289"/>
        <v>89309.999999999796</v>
      </c>
      <c r="U902" s="645"/>
    </row>
    <row r="903" spans="1:21" s="296" customFormat="1" ht="12.75" customHeight="1">
      <c r="A903" s="358" t="s">
        <v>1520</v>
      </c>
      <c r="B903" s="61" t="s">
        <v>1145</v>
      </c>
      <c r="C903" s="139">
        <v>2008</v>
      </c>
      <c r="D903" s="259" t="s">
        <v>1143</v>
      </c>
      <c r="E903" s="152">
        <v>2842</v>
      </c>
      <c r="F903" s="480">
        <v>992859</v>
      </c>
      <c r="G903" s="1050"/>
      <c r="H903" s="260">
        <v>1983186.53</v>
      </c>
      <c r="I903" s="99">
        <f t="shared" si="282"/>
        <v>1876182.71</v>
      </c>
      <c r="J903" s="756">
        <f t="shared" si="283"/>
        <v>0.946044500413181</v>
      </c>
      <c r="K903" s="991">
        <v>1182352.3600000001</v>
      </c>
      <c r="L903" s="992">
        <v>693830.35</v>
      </c>
      <c r="M903" s="991">
        <v>1821904.41</v>
      </c>
      <c r="N903" s="992">
        <v>121724.3</v>
      </c>
      <c r="O903" s="271">
        <f t="shared" si="284"/>
        <v>-572106.04999999993</v>
      </c>
      <c r="P903" s="271">
        <f t="shared" si="285"/>
        <v>639552.04999999981</v>
      </c>
      <c r="Q903" s="271">
        <f t="shared" si="286"/>
        <v>67446</v>
      </c>
      <c r="R903" s="101">
        <f t="shared" si="287"/>
        <v>1943628.71</v>
      </c>
      <c r="S903" s="261">
        <f t="shared" si="288"/>
        <v>0.9800534042554232</v>
      </c>
      <c r="T903" s="700">
        <f t="shared" si="289"/>
        <v>39557.820000000109</v>
      </c>
      <c r="U903" s="645"/>
    </row>
    <row r="904" spans="1:21" s="296" customFormat="1" ht="12.75" customHeight="1">
      <c r="A904" s="358" t="s">
        <v>1421</v>
      </c>
      <c r="B904" s="61"/>
      <c r="C904" s="139">
        <v>2008</v>
      </c>
      <c r="D904" s="259" t="s">
        <v>1604</v>
      </c>
      <c r="E904" s="152">
        <v>2842</v>
      </c>
      <c r="F904" s="480">
        <v>992863</v>
      </c>
      <c r="G904" s="1050"/>
      <c r="H904" s="260">
        <v>15000</v>
      </c>
      <c r="I904" s="99">
        <f t="shared" si="282"/>
        <v>10150</v>
      </c>
      <c r="J904" s="756">
        <f t="shared" si="283"/>
        <v>0.67666666666666664</v>
      </c>
      <c r="K904" s="991">
        <v>8885.0499999999993</v>
      </c>
      <c r="L904" s="992">
        <v>1264.95</v>
      </c>
      <c r="M904" s="991">
        <v>8885.0499999999993</v>
      </c>
      <c r="N904" s="992">
        <v>1264.95</v>
      </c>
      <c r="O904" s="271">
        <f t="shared" si="284"/>
        <v>0</v>
      </c>
      <c r="P904" s="271">
        <f t="shared" si="285"/>
        <v>0</v>
      </c>
      <c r="Q904" s="271">
        <f t="shared" si="286"/>
        <v>0</v>
      </c>
      <c r="R904" s="101">
        <f t="shared" si="287"/>
        <v>10150</v>
      </c>
      <c r="S904" s="261">
        <f t="shared" si="288"/>
        <v>0.67666666666666664</v>
      </c>
      <c r="T904" s="700">
        <f t="shared" si="289"/>
        <v>4850.0000000000009</v>
      </c>
      <c r="U904" s="645"/>
    </row>
    <row r="905" spans="1:21" s="296" customFormat="1" ht="12.75" customHeight="1">
      <c r="A905" s="358" t="s">
        <v>562</v>
      </c>
      <c r="B905" s="61" t="s">
        <v>1473</v>
      </c>
      <c r="C905" s="139">
        <v>2008</v>
      </c>
      <c r="D905" s="259" t="s">
        <v>1139</v>
      </c>
      <c r="E905" s="152">
        <v>2842</v>
      </c>
      <c r="F905" s="480">
        <v>992855</v>
      </c>
      <c r="G905" s="1050"/>
      <c r="H905" s="260">
        <v>183115.92</v>
      </c>
      <c r="I905" s="99">
        <f t="shared" si="282"/>
        <v>189316.76</v>
      </c>
      <c r="J905" s="756">
        <f t="shared" si="283"/>
        <v>1.0338629213669679</v>
      </c>
      <c r="K905" s="991">
        <v>167973.22</v>
      </c>
      <c r="L905" s="992">
        <v>21343.54</v>
      </c>
      <c r="M905" s="991">
        <v>181078.26</v>
      </c>
      <c r="N905" s="992">
        <v>2037.66</v>
      </c>
      <c r="O905" s="271">
        <f t="shared" si="284"/>
        <v>-19305.88</v>
      </c>
      <c r="P905" s="271">
        <f t="shared" si="285"/>
        <v>13105.040000000008</v>
      </c>
      <c r="Q905" s="271">
        <f t="shared" si="286"/>
        <v>-6200.8399999999965</v>
      </c>
      <c r="R905" s="101">
        <f t="shared" si="287"/>
        <v>183115.92</v>
      </c>
      <c r="S905" s="261">
        <f t="shared" si="288"/>
        <v>1</v>
      </c>
      <c r="T905" s="700">
        <f t="shared" si="289"/>
        <v>3.4106051316484809E-12</v>
      </c>
      <c r="U905" s="645"/>
    </row>
    <row r="906" spans="1:21" s="296" customFormat="1" ht="12.75" customHeight="1">
      <c r="A906" s="358" t="s">
        <v>553</v>
      </c>
      <c r="B906" s="61" t="s">
        <v>1433</v>
      </c>
      <c r="C906" s="139">
        <v>2008</v>
      </c>
      <c r="D906" s="259" t="s">
        <v>1132</v>
      </c>
      <c r="E906" s="152">
        <v>2842</v>
      </c>
      <c r="F906" s="480">
        <v>992847</v>
      </c>
      <c r="G906" s="1050"/>
      <c r="H906" s="260">
        <v>826087.73</v>
      </c>
      <c r="I906" s="99">
        <f t="shared" si="282"/>
        <v>827749.36</v>
      </c>
      <c r="J906" s="756">
        <f t="shared" si="283"/>
        <v>1.0020114449587576</v>
      </c>
      <c r="K906" s="991">
        <v>822081.85</v>
      </c>
      <c r="L906" s="992">
        <v>5667.51</v>
      </c>
      <c r="M906" s="991">
        <v>826087.73</v>
      </c>
      <c r="N906" s="992">
        <v>0</v>
      </c>
      <c r="O906" s="271">
        <f t="shared" si="284"/>
        <v>-5667.51</v>
      </c>
      <c r="P906" s="271">
        <f t="shared" si="285"/>
        <v>4005.8800000000047</v>
      </c>
      <c r="Q906" s="271">
        <f t="shared" si="286"/>
        <v>-1661.6300000000047</v>
      </c>
      <c r="R906" s="101">
        <f t="shared" si="287"/>
        <v>826087.73</v>
      </c>
      <c r="S906" s="261">
        <f t="shared" si="288"/>
        <v>1</v>
      </c>
      <c r="T906" s="700">
        <f t="shared" si="289"/>
        <v>0</v>
      </c>
      <c r="U906" s="645"/>
    </row>
    <row r="907" spans="1:21" s="296" customFormat="1" ht="12.75" customHeight="1">
      <c r="A907" s="358" t="s">
        <v>553</v>
      </c>
      <c r="B907" s="61" t="s">
        <v>1433</v>
      </c>
      <c r="C907" s="139">
        <v>2008</v>
      </c>
      <c r="D907" s="259" t="s">
        <v>1133</v>
      </c>
      <c r="E907" s="152">
        <v>2842</v>
      </c>
      <c r="F907" s="480">
        <v>992848</v>
      </c>
      <c r="G907" s="1050"/>
      <c r="H907" s="260">
        <v>354837.37</v>
      </c>
      <c r="I907" s="99">
        <f t="shared" si="282"/>
        <v>354889</v>
      </c>
      <c r="J907" s="756">
        <f t="shared" si="283"/>
        <v>1.0001455032766138</v>
      </c>
      <c r="K907" s="991">
        <v>353089</v>
      </c>
      <c r="L907" s="992">
        <v>1800</v>
      </c>
      <c r="M907" s="991">
        <v>354837.37</v>
      </c>
      <c r="N907" s="992">
        <v>0</v>
      </c>
      <c r="O907" s="271">
        <f t="shared" si="284"/>
        <v>-1800</v>
      </c>
      <c r="P907" s="271">
        <f t="shared" si="285"/>
        <v>1748.3699999999953</v>
      </c>
      <c r="Q907" s="271">
        <f t="shared" si="286"/>
        <v>-51.630000000004657</v>
      </c>
      <c r="R907" s="101">
        <f t="shared" si="287"/>
        <v>354837.37</v>
      </c>
      <c r="S907" s="261">
        <f t="shared" si="288"/>
        <v>1</v>
      </c>
      <c r="T907" s="700">
        <f t="shared" si="289"/>
        <v>0</v>
      </c>
      <c r="U907" s="645"/>
    </row>
    <row r="908" spans="1:21" s="296" customFormat="1" ht="12.75" customHeight="1">
      <c r="A908" s="358" t="s">
        <v>1302</v>
      </c>
      <c r="B908" s="61" t="s">
        <v>149</v>
      </c>
      <c r="C908" s="139">
        <v>2008</v>
      </c>
      <c r="D908" s="259" t="s">
        <v>1136</v>
      </c>
      <c r="E908" s="152">
        <v>2842</v>
      </c>
      <c r="F908" s="480">
        <v>992851</v>
      </c>
      <c r="G908" s="1050"/>
      <c r="H908" s="260">
        <v>287982.09000000003</v>
      </c>
      <c r="I908" s="99">
        <f t="shared" si="282"/>
        <v>278409.09000000003</v>
      </c>
      <c r="J908" s="756">
        <f t="shared" si="283"/>
        <v>0.96675834945152317</v>
      </c>
      <c r="K908" s="991">
        <v>278409.09000000003</v>
      </c>
      <c r="L908" s="992">
        <v>0</v>
      </c>
      <c r="M908" s="991">
        <v>278409.09000000003</v>
      </c>
      <c r="N908" s="992">
        <v>9573</v>
      </c>
      <c r="O908" s="271">
        <f t="shared" si="284"/>
        <v>9573</v>
      </c>
      <c r="P908" s="271">
        <f t="shared" si="285"/>
        <v>0</v>
      </c>
      <c r="Q908" s="271">
        <f t="shared" si="286"/>
        <v>9573</v>
      </c>
      <c r="R908" s="101">
        <f t="shared" si="287"/>
        <v>287982.09000000003</v>
      </c>
      <c r="S908" s="261">
        <f t="shared" si="288"/>
        <v>1</v>
      </c>
      <c r="T908" s="700">
        <f t="shared" si="289"/>
        <v>0</v>
      </c>
      <c r="U908" s="645"/>
    </row>
    <row r="909" spans="1:21" s="296" customFormat="1" ht="12.75" customHeight="1">
      <c r="A909" s="358" t="s">
        <v>1510</v>
      </c>
      <c r="B909" s="61" t="s">
        <v>1587</v>
      </c>
      <c r="C909" s="139">
        <v>2008</v>
      </c>
      <c r="D909" s="259" t="s">
        <v>1146</v>
      </c>
      <c r="E909" s="152">
        <v>2842</v>
      </c>
      <c r="F909" s="480">
        <v>992854</v>
      </c>
      <c r="G909" s="1050"/>
      <c r="H909" s="260">
        <v>644831.43999999994</v>
      </c>
      <c r="I909" s="99">
        <f t="shared" si="282"/>
        <v>646108</v>
      </c>
      <c r="J909" s="756">
        <f t="shared" si="283"/>
        <v>1.0019796801471095</v>
      </c>
      <c r="K909" s="991">
        <v>641946.75</v>
      </c>
      <c r="L909" s="992">
        <v>4161.25</v>
      </c>
      <c r="M909" s="991">
        <v>644831.43999999994</v>
      </c>
      <c r="N909" s="992">
        <v>0</v>
      </c>
      <c r="O909" s="271">
        <f t="shared" si="284"/>
        <v>-4161.25</v>
      </c>
      <c r="P909" s="271">
        <f t="shared" si="285"/>
        <v>2884.6899999999441</v>
      </c>
      <c r="Q909" s="271">
        <f t="shared" si="286"/>
        <v>-1276.5600000000559</v>
      </c>
      <c r="R909" s="101">
        <f t="shared" si="287"/>
        <v>644831.43999999994</v>
      </c>
      <c r="S909" s="261">
        <f t="shared" si="288"/>
        <v>1</v>
      </c>
      <c r="T909" s="700">
        <f t="shared" si="289"/>
        <v>0</v>
      </c>
      <c r="U909" s="645"/>
    </row>
    <row r="910" spans="1:21" s="296" customFormat="1" ht="12.75" customHeight="1">
      <c r="A910" s="358" t="s">
        <v>1510</v>
      </c>
      <c r="B910" s="61" t="s">
        <v>1587</v>
      </c>
      <c r="C910" s="139">
        <v>2008</v>
      </c>
      <c r="D910" s="259" t="s">
        <v>1751</v>
      </c>
      <c r="E910" s="152">
        <v>2842</v>
      </c>
      <c r="F910" s="480">
        <v>992862</v>
      </c>
      <c r="G910" s="499"/>
      <c r="H910" s="260">
        <v>56138</v>
      </c>
      <c r="I910" s="99">
        <f t="shared" si="282"/>
        <v>40250</v>
      </c>
      <c r="J910" s="756">
        <f t="shared" si="283"/>
        <v>0.71698314866935053</v>
      </c>
      <c r="K910" s="991">
        <v>35275.5</v>
      </c>
      <c r="L910" s="992">
        <v>4974.5</v>
      </c>
      <c r="M910" s="991">
        <v>52371.1</v>
      </c>
      <c r="N910" s="992">
        <v>3766.9</v>
      </c>
      <c r="O910" s="271">
        <f t="shared" si="284"/>
        <v>-1207.5999999999999</v>
      </c>
      <c r="P910" s="271">
        <f t="shared" si="285"/>
        <v>17095.599999999999</v>
      </c>
      <c r="Q910" s="271">
        <f t="shared" si="286"/>
        <v>15888</v>
      </c>
      <c r="R910" s="101">
        <f t="shared" si="287"/>
        <v>56138</v>
      </c>
      <c r="S910" s="261">
        <f t="shared" si="288"/>
        <v>1</v>
      </c>
      <c r="T910" s="700">
        <f t="shared" si="289"/>
        <v>0</v>
      </c>
      <c r="U910" s="645"/>
    </row>
    <row r="911" spans="1:21" s="296" customFormat="1" ht="12.75" customHeight="1">
      <c r="A911" s="358" t="s">
        <v>1302</v>
      </c>
      <c r="B911" s="61" t="s">
        <v>520</v>
      </c>
      <c r="C911" s="139">
        <v>2008</v>
      </c>
      <c r="D911" s="259" t="s">
        <v>521</v>
      </c>
      <c r="E911" s="152">
        <v>2842</v>
      </c>
      <c r="F911" s="480">
        <v>992861</v>
      </c>
      <c r="G911" s="1050"/>
      <c r="H911" s="260">
        <v>53378.43</v>
      </c>
      <c r="I911" s="99">
        <f t="shared" si="282"/>
        <v>53450.71</v>
      </c>
      <c r="J911" s="756">
        <f t="shared" si="283"/>
        <v>1.0013541050195744</v>
      </c>
      <c r="K911" s="991">
        <v>46349.11</v>
      </c>
      <c r="L911" s="992">
        <v>7101.6</v>
      </c>
      <c r="M911" s="991">
        <v>53223.44</v>
      </c>
      <c r="N911" s="992">
        <v>154.99</v>
      </c>
      <c r="O911" s="271">
        <f t="shared" si="284"/>
        <v>-6946.6100000000006</v>
      </c>
      <c r="P911" s="271">
        <f t="shared" si="285"/>
        <v>6874.3300000000017</v>
      </c>
      <c r="Q911" s="271">
        <f t="shared" si="286"/>
        <v>-72.279999999998836</v>
      </c>
      <c r="R911" s="101">
        <f t="shared" si="287"/>
        <v>53378.43</v>
      </c>
      <c r="S911" s="261">
        <f t="shared" si="288"/>
        <v>1</v>
      </c>
      <c r="T911" s="700">
        <f t="shared" si="289"/>
        <v>-2.0463630789890885E-12</v>
      </c>
      <c r="U911" s="645"/>
    </row>
    <row r="912" spans="1:21" s="296" customFormat="1" ht="12.75" hidden="1" customHeight="1">
      <c r="A912" s="358" t="s">
        <v>1501</v>
      </c>
      <c r="B912" s="61" t="s">
        <v>1427</v>
      </c>
      <c r="C912" s="139">
        <v>2008</v>
      </c>
      <c r="D912" s="259" t="s">
        <v>1135</v>
      </c>
      <c r="E912" s="152">
        <v>2842</v>
      </c>
      <c r="F912" s="480">
        <v>992850</v>
      </c>
      <c r="G912" s="499"/>
      <c r="H912" s="260">
        <v>718586.87</v>
      </c>
      <c r="I912" s="99">
        <f t="shared" si="282"/>
        <v>718586.87</v>
      </c>
      <c r="J912" s="756">
        <f t="shared" si="283"/>
        <v>1</v>
      </c>
      <c r="K912" s="991">
        <v>718586.87</v>
      </c>
      <c r="L912" s="992">
        <v>0</v>
      </c>
      <c r="M912" s="991">
        <v>718586.87</v>
      </c>
      <c r="N912" s="992">
        <v>0</v>
      </c>
      <c r="O912" s="271">
        <f t="shared" si="284"/>
        <v>0</v>
      </c>
      <c r="P912" s="271">
        <f t="shared" si="285"/>
        <v>0</v>
      </c>
      <c r="Q912" s="271">
        <f t="shared" si="286"/>
        <v>0</v>
      </c>
      <c r="R912" s="101">
        <f t="shared" si="287"/>
        <v>718586.87</v>
      </c>
      <c r="S912" s="261">
        <f t="shared" si="288"/>
        <v>1</v>
      </c>
      <c r="T912" s="700">
        <f t="shared" si="289"/>
        <v>0</v>
      </c>
      <c r="U912" s="645" t="s">
        <v>340</v>
      </c>
    </row>
    <row r="913" spans="1:79" s="296" customFormat="1" ht="12.75" hidden="1" customHeight="1">
      <c r="A913" s="358" t="s">
        <v>1302</v>
      </c>
      <c r="B913" s="61" t="s">
        <v>1464</v>
      </c>
      <c r="C913" s="139">
        <v>2008</v>
      </c>
      <c r="D913" s="259" t="s">
        <v>1138</v>
      </c>
      <c r="E913" s="152">
        <v>2842</v>
      </c>
      <c r="F913" s="480">
        <v>992853</v>
      </c>
      <c r="G913" s="499"/>
      <c r="H913" s="260">
        <v>393207.41</v>
      </c>
      <c r="I913" s="99">
        <f t="shared" si="282"/>
        <v>393207.41</v>
      </c>
      <c r="J913" s="756">
        <f t="shared" si="283"/>
        <v>1</v>
      </c>
      <c r="K913" s="991">
        <v>393207.41</v>
      </c>
      <c r="L913" s="992">
        <v>0</v>
      </c>
      <c r="M913" s="991">
        <v>393207.41</v>
      </c>
      <c r="N913" s="992">
        <v>0</v>
      </c>
      <c r="O913" s="271">
        <f t="shared" si="284"/>
        <v>0</v>
      </c>
      <c r="P913" s="271">
        <f t="shared" si="285"/>
        <v>0</v>
      </c>
      <c r="Q913" s="271">
        <f t="shared" si="286"/>
        <v>0</v>
      </c>
      <c r="R913" s="101">
        <f t="shared" si="287"/>
        <v>393207.41</v>
      </c>
      <c r="S913" s="261">
        <f t="shared" si="288"/>
        <v>1</v>
      </c>
      <c r="T913" s="700">
        <f t="shared" si="289"/>
        <v>0</v>
      </c>
      <c r="U913" s="645" t="s">
        <v>340</v>
      </c>
    </row>
    <row r="914" spans="1:79" s="296" customFormat="1" ht="12.75" hidden="1" customHeight="1">
      <c r="A914" s="358" t="s">
        <v>1522</v>
      </c>
      <c r="B914" s="61" t="s">
        <v>1145</v>
      </c>
      <c r="C914" s="139">
        <v>2008</v>
      </c>
      <c r="D914" s="259" t="s">
        <v>1144</v>
      </c>
      <c r="E914" s="152">
        <v>2842</v>
      </c>
      <c r="F914" s="480">
        <v>992860</v>
      </c>
      <c r="G914" s="499"/>
      <c r="H914" s="260">
        <v>622794.94999999995</v>
      </c>
      <c r="I914" s="99">
        <f t="shared" si="282"/>
        <v>622794.94999999995</v>
      </c>
      <c r="J914" s="756">
        <f t="shared" si="283"/>
        <v>1</v>
      </c>
      <c r="K914" s="991">
        <v>622794.94999999995</v>
      </c>
      <c r="L914" s="992">
        <v>0</v>
      </c>
      <c r="M914" s="991">
        <v>622794.94999999995</v>
      </c>
      <c r="N914" s="992">
        <v>0</v>
      </c>
      <c r="O914" s="271">
        <f t="shared" si="284"/>
        <v>0</v>
      </c>
      <c r="P914" s="271">
        <f t="shared" si="285"/>
        <v>0</v>
      </c>
      <c r="Q914" s="271">
        <f t="shared" si="286"/>
        <v>0</v>
      </c>
      <c r="R914" s="101">
        <f t="shared" si="287"/>
        <v>622794.94999999995</v>
      </c>
      <c r="S914" s="261">
        <f t="shared" si="288"/>
        <v>1</v>
      </c>
      <c r="T914" s="700">
        <f t="shared" si="289"/>
        <v>0</v>
      </c>
      <c r="U914" s="645" t="s">
        <v>340</v>
      </c>
    </row>
    <row r="915" spans="1:79" s="296" customFormat="1" ht="12.75" customHeight="1" thickBot="1">
      <c r="A915" s="358" t="s">
        <v>1569</v>
      </c>
      <c r="B915" s="61"/>
      <c r="C915" s="139">
        <v>2008</v>
      </c>
      <c r="D915" s="259"/>
      <c r="E915" s="152"/>
      <c r="F915" s="480"/>
      <c r="G915" s="499"/>
      <c r="H915" s="260">
        <f>SUM(H912:H914)</f>
        <v>1734589.23</v>
      </c>
      <c r="I915" s="260">
        <f>SUM(I912:I914)</f>
        <v>1734589.23</v>
      </c>
      <c r="J915" s="756">
        <f t="shared" ref="J915:J916" si="290">I915/H915</f>
        <v>1</v>
      </c>
      <c r="K915" s="991">
        <f>SUM(K912:K914)</f>
        <v>1734589.23</v>
      </c>
      <c r="L915" s="992">
        <f>SUM(L912:L914)</f>
        <v>0</v>
      </c>
      <c r="M915" s="991">
        <f>SUM(M912:M914)</f>
        <v>1734589.23</v>
      </c>
      <c r="N915" s="992">
        <f>SUM(N912:N914)</f>
        <v>0</v>
      </c>
      <c r="O915" s="271">
        <f t="shared" si="284"/>
        <v>0</v>
      </c>
      <c r="P915" s="271">
        <f t="shared" si="285"/>
        <v>0</v>
      </c>
      <c r="Q915" s="271">
        <f t="shared" si="286"/>
        <v>0</v>
      </c>
      <c r="R915" s="101">
        <f t="shared" si="287"/>
        <v>1734589.23</v>
      </c>
      <c r="S915" s="261">
        <f t="shared" ref="S915" si="291">+R915/H915</f>
        <v>1</v>
      </c>
      <c r="T915" s="700">
        <f t="shared" si="289"/>
        <v>0</v>
      </c>
      <c r="U915" s="645"/>
    </row>
    <row r="916" spans="1:79" s="562" customFormat="1" ht="12.75" customHeight="1" thickTop="1" thickBot="1">
      <c r="A916" s="663"/>
      <c r="B916" s="683"/>
      <c r="C916" s="469"/>
      <c r="D916" s="86" t="s">
        <v>1126</v>
      </c>
      <c r="E916" s="87"/>
      <c r="F916" s="492"/>
      <c r="G916" s="472"/>
      <c r="H916" s="115">
        <f>SUM(H893:H914)</f>
        <v>20658760.790000003</v>
      </c>
      <c r="I916" s="96">
        <f>SUM(I893:I914)</f>
        <v>17307460.82</v>
      </c>
      <c r="J916" s="921">
        <f t="shared" si="290"/>
        <v>0.83777826733817362</v>
      </c>
      <c r="K916" s="996">
        <f t="shared" ref="K916:R916" si="292">SUM(K893:K914)</f>
        <v>11615530.319999998</v>
      </c>
      <c r="L916" s="997">
        <f t="shared" si="292"/>
        <v>5691930.4999999991</v>
      </c>
      <c r="M916" s="115">
        <f t="shared" si="292"/>
        <v>15372253.989999996</v>
      </c>
      <c r="N916" s="997">
        <f t="shared" si="292"/>
        <v>2483456.6100000003</v>
      </c>
      <c r="O916" s="473">
        <f t="shared" si="292"/>
        <v>-3208473.8899999997</v>
      </c>
      <c r="P916" s="471">
        <f t="shared" si="292"/>
        <v>3756723.67</v>
      </c>
      <c r="Q916" s="471">
        <f t="shared" si="292"/>
        <v>548249.77999999968</v>
      </c>
      <c r="R916" s="471">
        <f t="shared" si="292"/>
        <v>17855710.599999998</v>
      </c>
      <c r="S916" s="467">
        <f>R916/H916</f>
        <v>0.86431663455066299</v>
      </c>
      <c r="T916" s="720">
        <f>SUM(T893:T914)</f>
        <v>2803050.1900000004</v>
      </c>
      <c r="U916" s="650"/>
    </row>
    <row r="917" spans="1:79" s="340" customFormat="1" ht="13.5" thickTop="1">
      <c r="A917" s="690"/>
      <c r="B917" s="782"/>
      <c r="C917" s="782"/>
      <c r="D917" s="782"/>
      <c r="E917" s="782"/>
      <c r="F917" s="789"/>
      <c r="G917" s="789"/>
      <c r="H917" s="790"/>
      <c r="I917" s="782"/>
      <c r="J917" s="782"/>
      <c r="K917" s="782"/>
      <c r="L917" s="782"/>
      <c r="M917" s="782"/>
      <c r="N917" s="782"/>
      <c r="O917" s="782"/>
      <c r="P917" s="782"/>
      <c r="Q917" s="782"/>
      <c r="R917" s="782"/>
      <c r="S917" s="782"/>
      <c r="T917" s="1051"/>
      <c r="U917" s="782"/>
      <c r="V917" s="782"/>
      <c r="W917" s="782"/>
      <c r="X917" s="782"/>
      <c r="Y917" s="782"/>
      <c r="Z917" s="782"/>
      <c r="AA917" s="782"/>
      <c r="AB917" s="782"/>
      <c r="AC917" s="782"/>
      <c r="AD917" s="782"/>
      <c r="AE917" s="782"/>
      <c r="AF917" s="782"/>
      <c r="AG917" s="782"/>
      <c r="AH917" s="782"/>
      <c r="AI917" s="782"/>
      <c r="AJ917" s="782"/>
      <c r="AK917" s="782"/>
      <c r="AL917" s="782"/>
      <c r="AM917" s="782"/>
      <c r="AN917" s="782"/>
      <c r="AO917" s="782"/>
      <c r="AP917" s="782"/>
      <c r="AQ917" s="782"/>
      <c r="AR917" s="782"/>
      <c r="AS917" s="782"/>
      <c r="AT917" s="782"/>
      <c r="AU917" s="782"/>
      <c r="AV917" s="782"/>
      <c r="AW917" s="782"/>
      <c r="AX917" s="782"/>
      <c r="AY917" s="782"/>
      <c r="AZ917" s="782"/>
      <c r="BA917" s="782"/>
      <c r="BB917" s="782"/>
      <c r="BC917" s="782"/>
      <c r="BD917" s="782"/>
      <c r="BE917" s="782"/>
      <c r="BF917" s="782"/>
      <c r="BG917" s="782"/>
      <c r="BH917" s="782"/>
      <c r="BI917" s="782"/>
      <c r="BJ917" s="782"/>
      <c r="BK917" s="782"/>
      <c r="BL917" s="782"/>
      <c r="BM917" s="782"/>
      <c r="BN917" s="782"/>
      <c r="BO917" s="782"/>
      <c r="BP917" s="782"/>
      <c r="BQ917" s="782"/>
      <c r="BR917" s="782"/>
      <c r="BS917" s="782"/>
      <c r="BT917" s="782"/>
      <c r="BU917" s="782"/>
      <c r="BV917" s="782"/>
      <c r="BW917" s="782"/>
      <c r="BX917" s="782"/>
      <c r="BY917" s="782"/>
      <c r="BZ917" s="782"/>
      <c r="CA917" s="782"/>
    </row>
    <row r="918" spans="1:79" s="340" customFormat="1">
      <c r="A918" s="1110" t="s">
        <v>1608</v>
      </c>
      <c r="B918" s="1109"/>
      <c r="C918" s="786"/>
      <c r="D918" s="786"/>
      <c r="E918" s="786"/>
      <c r="F918" s="635"/>
      <c r="G918" s="635"/>
      <c r="H918" s="787"/>
      <c r="I918" s="786"/>
      <c r="J918" s="786"/>
      <c r="K918" s="786"/>
      <c r="L918" s="786"/>
      <c r="M918" s="786"/>
      <c r="N918" s="786"/>
      <c r="O918" s="786"/>
      <c r="P918" s="786"/>
      <c r="Q918" s="786"/>
      <c r="R918" s="786"/>
      <c r="S918" s="786"/>
      <c r="T918" s="791"/>
      <c r="U918" s="782"/>
      <c r="V918" s="782"/>
      <c r="W918" s="782"/>
      <c r="X918" s="782"/>
      <c r="Y918" s="782"/>
      <c r="Z918" s="782"/>
      <c r="AA918" s="782"/>
      <c r="AB918" s="782"/>
      <c r="AC918" s="782"/>
      <c r="AD918" s="782"/>
      <c r="AE918" s="782"/>
      <c r="AF918" s="782"/>
      <c r="AG918" s="782"/>
      <c r="AH918" s="782"/>
      <c r="AI918" s="782"/>
      <c r="AJ918" s="782"/>
      <c r="AK918" s="782"/>
      <c r="AL918" s="782"/>
      <c r="AM918" s="782"/>
      <c r="AN918" s="782"/>
      <c r="AO918" s="782"/>
      <c r="AP918" s="782"/>
      <c r="AQ918" s="782"/>
      <c r="AR918" s="782"/>
      <c r="AS918" s="782"/>
      <c r="AT918" s="782"/>
      <c r="AU918" s="782"/>
      <c r="AV918" s="782"/>
      <c r="AW918" s="782"/>
      <c r="AX918" s="782"/>
      <c r="AY918" s="782"/>
      <c r="AZ918" s="782"/>
      <c r="BA918" s="782"/>
      <c r="BB918" s="782"/>
      <c r="BC918" s="782"/>
      <c r="BD918" s="782"/>
      <c r="BE918" s="782"/>
      <c r="BF918" s="782"/>
      <c r="BG918" s="782"/>
      <c r="BH918" s="782"/>
      <c r="BI918" s="782"/>
      <c r="BJ918" s="782"/>
      <c r="BK918" s="782"/>
      <c r="BL918" s="782"/>
      <c r="BM918" s="782"/>
      <c r="BN918" s="782"/>
      <c r="BO918" s="782"/>
      <c r="BP918" s="782"/>
      <c r="BQ918" s="782"/>
      <c r="BR918" s="782"/>
      <c r="BS918" s="782"/>
      <c r="BT918" s="782"/>
      <c r="BU918" s="782"/>
      <c r="BV918" s="782"/>
      <c r="BW918" s="782"/>
      <c r="BX918" s="782"/>
      <c r="BY918" s="782"/>
      <c r="BZ918" s="782"/>
      <c r="CA918" s="782"/>
    </row>
    <row r="919" spans="1:79" s="296" customFormat="1" ht="12.75" customHeight="1">
      <c r="A919" s="358" t="s">
        <v>1535</v>
      </c>
      <c r="B919" s="61" t="s">
        <v>1427</v>
      </c>
      <c r="C919" s="139">
        <v>2008</v>
      </c>
      <c r="D919" s="259" t="s">
        <v>1155</v>
      </c>
      <c r="E919" s="152">
        <v>2855</v>
      </c>
      <c r="F919" s="480">
        <v>710230</v>
      </c>
      <c r="G919" s="460" t="s">
        <v>1399</v>
      </c>
      <c r="H919" s="260">
        <v>2700000</v>
      </c>
      <c r="I919" s="99">
        <f t="shared" ref="I919:I950" si="293">K919+L919</f>
        <v>272806.75</v>
      </c>
      <c r="J919" s="756">
        <f t="shared" ref="J919:J950" si="294">I919/H919</f>
        <v>0.10103953703703704</v>
      </c>
      <c r="K919" s="991">
        <v>51321.35</v>
      </c>
      <c r="L919" s="992">
        <v>221485.4</v>
      </c>
      <c r="M919" s="991">
        <v>153298.43</v>
      </c>
      <c r="N919" s="992">
        <v>151281.32</v>
      </c>
      <c r="O919" s="271">
        <f t="shared" ref="O919:O950" si="295">N919-L919</f>
        <v>-70204.079999999987</v>
      </c>
      <c r="P919" s="271">
        <f t="shared" ref="P919:P950" si="296">M919-K919</f>
        <v>101977.07999999999</v>
      </c>
      <c r="Q919" s="271">
        <f t="shared" ref="Q919:Q950" si="297">R919-I919</f>
        <v>31773</v>
      </c>
      <c r="R919" s="101">
        <f t="shared" ref="R919:R950" si="298">(H919-T919)</f>
        <v>304579.75</v>
      </c>
      <c r="S919" s="261">
        <f t="shared" ref="S919:S950" si="299">+R919/H919</f>
        <v>0.11280731481481482</v>
      </c>
      <c r="T919" s="700">
        <f t="shared" ref="T919:T950" si="300">H919-M919-N919</f>
        <v>2395420.25</v>
      </c>
      <c r="U919" s="949"/>
      <c r="V919" s="593"/>
    </row>
    <row r="920" spans="1:79" s="296" customFormat="1" ht="12.75" customHeight="1">
      <c r="A920" s="358" t="s">
        <v>553</v>
      </c>
      <c r="B920" s="61" t="s">
        <v>1433</v>
      </c>
      <c r="C920" s="139">
        <v>2008</v>
      </c>
      <c r="D920" s="259" t="s">
        <v>1166</v>
      </c>
      <c r="E920" s="152">
        <v>2867</v>
      </c>
      <c r="F920" s="480">
        <v>992867</v>
      </c>
      <c r="G920" s="460" t="s">
        <v>1399</v>
      </c>
      <c r="H920" s="260">
        <v>1795000</v>
      </c>
      <c r="I920" s="99">
        <f t="shared" si="293"/>
        <v>154955</v>
      </c>
      <c r="J920" s="756">
        <f t="shared" si="294"/>
        <v>8.6325905292479105E-2</v>
      </c>
      <c r="K920" s="991">
        <v>8975</v>
      </c>
      <c r="L920" s="992">
        <v>145980</v>
      </c>
      <c r="M920" s="991">
        <v>15235.74</v>
      </c>
      <c r="N920" s="992">
        <v>139719.26</v>
      </c>
      <c r="O920" s="271">
        <f t="shared" si="295"/>
        <v>-6260.7399999999907</v>
      </c>
      <c r="P920" s="271">
        <f t="shared" si="296"/>
        <v>6260.74</v>
      </c>
      <c r="Q920" s="271">
        <f t="shared" si="297"/>
        <v>0</v>
      </c>
      <c r="R920" s="101">
        <f t="shared" si="298"/>
        <v>154955</v>
      </c>
      <c r="S920" s="261">
        <f t="shared" si="299"/>
        <v>8.6325905292479105E-2</v>
      </c>
      <c r="T920" s="866">
        <f t="shared" si="300"/>
        <v>1640045</v>
      </c>
      <c r="U920" s="949"/>
      <c r="V920" s="593"/>
    </row>
    <row r="921" spans="1:79" s="296" customFormat="1" ht="12.75" customHeight="1">
      <c r="A921" s="1083" t="s">
        <v>1520</v>
      </c>
      <c r="B921" s="1084" t="s">
        <v>1521</v>
      </c>
      <c r="C921" s="1085">
        <v>2008</v>
      </c>
      <c r="D921" s="1086" t="s">
        <v>1188</v>
      </c>
      <c r="E921" s="1087">
        <v>2887</v>
      </c>
      <c r="F921" s="1088">
        <v>760041</v>
      </c>
      <c r="G921" s="1089" t="s">
        <v>1399</v>
      </c>
      <c r="H921" s="1090">
        <v>825000</v>
      </c>
      <c r="I921" s="1091">
        <f t="shared" si="293"/>
        <v>4125</v>
      </c>
      <c r="J921" s="1092">
        <f t="shared" si="294"/>
        <v>5.0000000000000001E-3</v>
      </c>
      <c r="K921" s="1093">
        <v>2062.5</v>
      </c>
      <c r="L921" s="1094">
        <v>2062.5</v>
      </c>
      <c r="M921" s="1093">
        <v>2062.5</v>
      </c>
      <c r="N921" s="1094">
        <v>2062.5</v>
      </c>
      <c r="O921" s="1095">
        <f t="shared" si="295"/>
        <v>0</v>
      </c>
      <c r="P921" s="1095">
        <f t="shared" si="296"/>
        <v>0</v>
      </c>
      <c r="Q921" s="1095">
        <f t="shared" si="297"/>
        <v>0</v>
      </c>
      <c r="R921" s="1091">
        <f t="shared" si="298"/>
        <v>4125</v>
      </c>
      <c r="S921" s="1096">
        <f t="shared" si="299"/>
        <v>5.0000000000000001E-3</v>
      </c>
      <c r="T921" s="1097">
        <f t="shared" si="300"/>
        <v>820875</v>
      </c>
      <c r="U921" s="949"/>
      <c r="V921" s="593"/>
    </row>
    <row r="922" spans="1:79" s="296" customFormat="1" ht="12.75" customHeight="1">
      <c r="A922" s="358" t="s">
        <v>553</v>
      </c>
      <c r="B922" s="61" t="s">
        <v>1433</v>
      </c>
      <c r="C922" s="139">
        <v>2008</v>
      </c>
      <c r="D922" s="259" t="s">
        <v>1165</v>
      </c>
      <c r="E922" s="152">
        <v>2866</v>
      </c>
      <c r="F922" s="480">
        <v>992866</v>
      </c>
      <c r="G922" s="460" t="s">
        <v>1399</v>
      </c>
      <c r="H922" s="260">
        <v>963700</v>
      </c>
      <c r="I922" s="99">
        <f t="shared" si="293"/>
        <v>273320.13</v>
      </c>
      <c r="J922" s="756">
        <f t="shared" si="294"/>
        <v>0.28361536785306629</v>
      </c>
      <c r="K922" s="991">
        <v>33020.19</v>
      </c>
      <c r="L922" s="992">
        <v>240299.94</v>
      </c>
      <c r="M922" s="991">
        <v>268568.5</v>
      </c>
      <c r="N922" s="992">
        <v>65351.87</v>
      </c>
      <c r="O922" s="271">
        <f t="shared" si="295"/>
        <v>-174948.07</v>
      </c>
      <c r="P922" s="271">
        <f t="shared" si="296"/>
        <v>235548.31</v>
      </c>
      <c r="Q922" s="271">
        <f t="shared" si="297"/>
        <v>60600.239999999991</v>
      </c>
      <c r="R922" s="101">
        <f t="shared" si="298"/>
        <v>333920.37</v>
      </c>
      <c r="S922" s="261">
        <f t="shared" si="299"/>
        <v>0.34649825671889589</v>
      </c>
      <c r="T922" s="866">
        <f t="shared" si="300"/>
        <v>629779.63</v>
      </c>
      <c r="U922" s="949"/>
      <c r="V922" s="593"/>
    </row>
    <row r="923" spans="1:79" s="296" customFormat="1" ht="12.75" customHeight="1">
      <c r="A923" s="358" t="s">
        <v>622</v>
      </c>
      <c r="B923" s="61" t="s">
        <v>1458</v>
      </c>
      <c r="C923" s="139">
        <v>2008</v>
      </c>
      <c r="D923" s="259" t="s">
        <v>1161</v>
      </c>
      <c r="E923" s="152">
        <v>2861</v>
      </c>
      <c r="F923" s="480">
        <v>992860</v>
      </c>
      <c r="G923" s="460" t="s">
        <v>1399</v>
      </c>
      <c r="H923" s="260">
        <v>1750000</v>
      </c>
      <c r="I923" s="99">
        <f t="shared" si="293"/>
        <v>1324335.4600000002</v>
      </c>
      <c r="J923" s="756">
        <f t="shared" si="294"/>
        <v>0.75676312000000012</v>
      </c>
      <c r="K923" s="991">
        <v>1247049.6100000001</v>
      </c>
      <c r="L923" s="992">
        <v>77285.850000000006</v>
      </c>
      <c r="M923" s="991">
        <v>1297066.83</v>
      </c>
      <c r="N923" s="992">
        <v>55024.63</v>
      </c>
      <c r="O923" s="271">
        <f t="shared" si="295"/>
        <v>-22261.220000000008</v>
      </c>
      <c r="P923" s="271">
        <f t="shared" si="296"/>
        <v>50017.219999999972</v>
      </c>
      <c r="Q923" s="271">
        <f t="shared" si="297"/>
        <v>27755.999999999767</v>
      </c>
      <c r="R923" s="101">
        <f t="shared" si="298"/>
        <v>1352091.46</v>
      </c>
      <c r="S923" s="261">
        <f t="shared" si="299"/>
        <v>0.77262369142857146</v>
      </c>
      <c r="T923" s="700">
        <f t="shared" si="300"/>
        <v>397908.53999999992</v>
      </c>
      <c r="U923" s="949"/>
      <c r="V923" s="593"/>
    </row>
    <row r="924" spans="1:79" s="296" customFormat="1" ht="12.75" customHeight="1">
      <c r="A924" s="358" t="s">
        <v>1444</v>
      </c>
      <c r="B924" s="61" t="s">
        <v>482</v>
      </c>
      <c r="C924" s="139">
        <v>2008</v>
      </c>
      <c r="D924" s="259" t="s">
        <v>1148</v>
      </c>
      <c r="E924" s="152">
        <v>2844</v>
      </c>
      <c r="F924" s="480">
        <v>992844</v>
      </c>
      <c r="G924" s="460" t="s">
        <v>1399</v>
      </c>
      <c r="H924" s="260">
        <v>885822</v>
      </c>
      <c r="I924" s="99">
        <f t="shared" si="293"/>
        <v>565329.11</v>
      </c>
      <c r="J924" s="756">
        <f t="shared" si="294"/>
        <v>0.63819718859996699</v>
      </c>
      <c r="K924" s="991">
        <v>91806.74</v>
      </c>
      <c r="L924" s="992">
        <v>473522.37</v>
      </c>
      <c r="M924" s="991">
        <v>533719.12</v>
      </c>
      <c r="N924" s="992">
        <v>34370.14</v>
      </c>
      <c r="O924" s="271">
        <f t="shared" si="295"/>
        <v>-439152.23</v>
      </c>
      <c r="P924" s="271">
        <f t="shared" si="296"/>
        <v>441912.38</v>
      </c>
      <c r="Q924" s="271">
        <f t="shared" si="297"/>
        <v>2760.1500000000233</v>
      </c>
      <c r="R924" s="101">
        <f t="shared" si="298"/>
        <v>568089.26</v>
      </c>
      <c r="S924" s="261">
        <f t="shared" si="299"/>
        <v>0.64131310805105313</v>
      </c>
      <c r="T924" s="700">
        <f t="shared" si="300"/>
        <v>317732.74</v>
      </c>
      <c r="U924" s="949"/>
      <c r="V924" s="593"/>
    </row>
    <row r="925" spans="1:79" s="296" customFormat="1" ht="12.75" customHeight="1">
      <c r="A925" s="358" t="s">
        <v>1302</v>
      </c>
      <c r="B925" s="61" t="s">
        <v>135</v>
      </c>
      <c r="C925" s="139">
        <v>2008</v>
      </c>
      <c r="D925" s="259" t="s">
        <v>1172</v>
      </c>
      <c r="E925" s="152">
        <v>2872</v>
      </c>
      <c r="F925" s="480">
        <v>198386</v>
      </c>
      <c r="G925" s="460" t="s">
        <v>1399</v>
      </c>
      <c r="H925" s="260">
        <v>1612583.37</v>
      </c>
      <c r="I925" s="99">
        <f t="shared" si="293"/>
        <v>1000008.1599999999</v>
      </c>
      <c r="J925" s="756">
        <f t="shared" si="294"/>
        <v>0.62012803716312659</v>
      </c>
      <c r="K925" s="991">
        <v>161286.46</v>
      </c>
      <c r="L925" s="992">
        <v>838721.7</v>
      </c>
      <c r="M925" s="991">
        <v>978818.95</v>
      </c>
      <c r="N925" s="992">
        <v>339128.42</v>
      </c>
      <c r="O925" s="271">
        <f t="shared" si="295"/>
        <v>-499593.27999999997</v>
      </c>
      <c r="P925" s="271">
        <f t="shared" si="296"/>
        <v>817532.49</v>
      </c>
      <c r="Q925" s="271">
        <f t="shared" si="297"/>
        <v>317939.20999999996</v>
      </c>
      <c r="R925" s="101">
        <f t="shared" si="298"/>
        <v>1317947.3699999999</v>
      </c>
      <c r="S925" s="261">
        <f t="shared" si="299"/>
        <v>0.81728944656052094</v>
      </c>
      <c r="T925" s="866">
        <f t="shared" si="300"/>
        <v>294636.00000000017</v>
      </c>
      <c r="U925" s="949"/>
      <c r="V925" s="593"/>
    </row>
    <row r="926" spans="1:79" s="296" customFormat="1" ht="12.75" customHeight="1">
      <c r="A926" s="358" t="s">
        <v>507</v>
      </c>
      <c r="B926" s="61" t="s">
        <v>1485</v>
      </c>
      <c r="C926" s="139">
        <v>2008</v>
      </c>
      <c r="D926" s="259" t="s">
        <v>1169</v>
      </c>
      <c r="E926" s="152">
        <v>2869</v>
      </c>
      <c r="F926" s="480">
        <v>895088</v>
      </c>
      <c r="G926" s="460" t="s">
        <v>1399</v>
      </c>
      <c r="H926" s="260">
        <v>491000</v>
      </c>
      <c r="I926" s="99">
        <f t="shared" si="293"/>
        <v>241824.27</v>
      </c>
      <c r="J926" s="756">
        <f t="shared" si="294"/>
        <v>0.49251378818737268</v>
      </c>
      <c r="K926" s="991">
        <v>20885.18</v>
      </c>
      <c r="L926" s="992">
        <v>220939.09</v>
      </c>
      <c r="M926" s="991">
        <v>198536.18</v>
      </c>
      <c r="N926" s="992">
        <v>42715.45</v>
      </c>
      <c r="O926" s="271">
        <f t="shared" si="295"/>
        <v>-178223.64</v>
      </c>
      <c r="P926" s="271">
        <f t="shared" si="296"/>
        <v>177651</v>
      </c>
      <c r="Q926" s="271">
        <f t="shared" si="297"/>
        <v>-572.63999999998487</v>
      </c>
      <c r="R926" s="101">
        <f t="shared" si="298"/>
        <v>241251.63</v>
      </c>
      <c r="S926" s="261">
        <f t="shared" si="299"/>
        <v>0.49134751527494908</v>
      </c>
      <c r="T926" s="866">
        <f t="shared" si="300"/>
        <v>249748.37</v>
      </c>
      <c r="U926" s="949"/>
      <c r="V926" s="593"/>
    </row>
    <row r="927" spans="1:79" s="296" customFormat="1" ht="12.75" customHeight="1">
      <c r="A927" s="358" t="s">
        <v>1094</v>
      </c>
      <c r="B927" s="61" t="s">
        <v>171</v>
      </c>
      <c r="C927" s="139">
        <v>2008</v>
      </c>
      <c r="D927" s="259" t="s">
        <v>1163</v>
      </c>
      <c r="E927" s="152">
        <v>2863</v>
      </c>
      <c r="F927" s="480">
        <v>600942</v>
      </c>
      <c r="G927" s="460" t="s">
        <v>1399</v>
      </c>
      <c r="H927" s="260">
        <v>250000</v>
      </c>
      <c r="I927" s="99">
        <f t="shared" si="293"/>
        <v>32250</v>
      </c>
      <c r="J927" s="756">
        <f t="shared" si="294"/>
        <v>0.129</v>
      </c>
      <c r="K927" s="991">
        <v>625</v>
      </c>
      <c r="L927" s="992">
        <v>31625</v>
      </c>
      <c r="M927" s="991">
        <v>625</v>
      </c>
      <c r="N927" s="992">
        <v>34985</v>
      </c>
      <c r="O927" s="271">
        <f t="shared" si="295"/>
        <v>3360</v>
      </c>
      <c r="P927" s="271">
        <f t="shared" si="296"/>
        <v>0</v>
      </c>
      <c r="Q927" s="271">
        <f t="shared" si="297"/>
        <v>3360</v>
      </c>
      <c r="R927" s="101">
        <f t="shared" si="298"/>
        <v>35610</v>
      </c>
      <c r="S927" s="261">
        <f t="shared" si="299"/>
        <v>0.14244000000000001</v>
      </c>
      <c r="T927" s="700">
        <f t="shared" si="300"/>
        <v>214390</v>
      </c>
      <c r="U927" s="949"/>
      <c r="V927" s="593"/>
    </row>
    <row r="928" spans="1:79" s="296" customFormat="1" ht="12.75" customHeight="1">
      <c r="A928" s="1083" t="s">
        <v>1535</v>
      </c>
      <c r="B928" s="1084" t="s">
        <v>1747</v>
      </c>
      <c r="C928" s="1085">
        <v>2008</v>
      </c>
      <c r="D928" s="1086" t="s">
        <v>607</v>
      </c>
      <c r="E928" s="1087">
        <v>2908</v>
      </c>
      <c r="F928" s="1088">
        <v>710240</v>
      </c>
      <c r="G928" s="1089" t="s">
        <v>1399</v>
      </c>
      <c r="H928" s="1090">
        <v>205000</v>
      </c>
      <c r="I928" s="1091">
        <f t="shared" si="293"/>
        <v>0</v>
      </c>
      <c r="J928" s="1092">
        <f t="shared" si="294"/>
        <v>0</v>
      </c>
      <c r="K928" s="1093">
        <v>0</v>
      </c>
      <c r="L928" s="1094">
        <v>0</v>
      </c>
      <c r="M928" s="1093">
        <v>0</v>
      </c>
      <c r="N928" s="1094">
        <v>0</v>
      </c>
      <c r="O928" s="1095">
        <f t="shared" si="295"/>
        <v>0</v>
      </c>
      <c r="P928" s="1095">
        <f t="shared" si="296"/>
        <v>0</v>
      </c>
      <c r="Q928" s="1095">
        <f t="shared" si="297"/>
        <v>0</v>
      </c>
      <c r="R928" s="1091">
        <f t="shared" si="298"/>
        <v>0</v>
      </c>
      <c r="S928" s="1096">
        <f t="shared" si="299"/>
        <v>0</v>
      </c>
      <c r="T928" s="1097">
        <f t="shared" si="300"/>
        <v>205000</v>
      </c>
      <c r="U928" s="949"/>
      <c r="V928" s="593"/>
    </row>
    <row r="929" spans="1:22" s="296" customFormat="1" ht="12.75" customHeight="1">
      <c r="A929" s="358" t="s">
        <v>1449</v>
      </c>
      <c r="B929" s="61" t="s">
        <v>575</v>
      </c>
      <c r="C929" s="139">
        <v>2008</v>
      </c>
      <c r="D929" s="259" t="s">
        <v>1757</v>
      </c>
      <c r="E929" s="152">
        <v>2910</v>
      </c>
      <c r="F929" s="480">
        <v>871222</v>
      </c>
      <c r="G929" s="460" t="s">
        <v>1399</v>
      </c>
      <c r="H929" s="260">
        <v>230007.82</v>
      </c>
      <c r="I929" s="99">
        <f t="shared" si="293"/>
        <v>0</v>
      </c>
      <c r="J929" s="756">
        <f t="shared" si="294"/>
        <v>0</v>
      </c>
      <c r="K929" s="991">
        <v>0</v>
      </c>
      <c r="L929" s="992">
        <v>0</v>
      </c>
      <c r="M929" s="991">
        <v>25000</v>
      </c>
      <c r="N929" s="992">
        <v>33500</v>
      </c>
      <c r="O929" s="271">
        <f t="shared" si="295"/>
        <v>33500</v>
      </c>
      <c r="P929" s="271">
        <f t="shared" si="296"/>
        <v>25000</v>
      </c>
      <c r="Q929" s="271">
        <f t="shared" si="297"/>
        <v>58500</v>
      </c>
      <c r="R929" s="101">
        <f t="shared" si="298"/>
        <v>58500</v>
      </c>
      <c r="S929" s="261">
        <f t="shared" si="299"/>
        <v>0.25433917855488564</v>
      </c>
      <c r="T929" s="866">
        <f t="shared" si="300"/>
        <v>171507.82</v>
      </c>
      <c r="U929" s="949"/>
      <c r="V929" s="593"/>
    </row>
    <row r="930" spans="1:22" s="296" customFormat="1" ht="12.75" customHeight="1">
      <c r="A930" s="1083" t="s">
        <v>1025</v>
      </c>
      <c r="B930" s="1084" t="s">
        <v>1419</v>
      </c>
      <c r="C930" s="1085">
        <v>2008</v>
      </c>
      <c r="D930" s="1086" t="s">
        <v>1748</v>
      </c>
      <c r="E930" s="1087">
        <v>2909</v>
      </c>
      <c r="F930" s="1088">
        <v>871905</v>
      </c>
      <c r="G930" s="1089" t="s">
        <v>1399</v>
      </c>
      <c r="H930" s="1090">
        <v>164000</v>
      </c>
      <c r="I930" s="1091">
        <f t="shared" si="293"/>
        <v>0</v>
      </c>
      <c r="J930" s="1092">
        <f t="shared" si="294"/>
        <v>0</v>
      </c>
      <c r="K930" s="1093">
        <v>0</v>
      </c>
      <c r="L930" s="1094">
        <v>0</v>
      </c>
      <c r="M930" s="1093">
        <v>0</v>
      </c>
      <c r="N930" s="1094">
        <v>820</v>
      </c>
      <c r="O930" s="1095">
        <f t="shared" si="295"/>
        <v>820</v>
      </c>
      <c r="P930" s="1095">
        <f t="shared" si="296"/>
        <v>0</v>
      </c>
      <c r="Q930" s="1095">
        <f t="shared" si="297"/>
        <v>820</v>
      </c>
      <c r="R930" s="1091">
        <f t="shared" si="298"/>
        <v>820</v>
      </c>
      <c r="S930" s="1096">
        <f t="shared" si="299"/>
        <v>5.0000000000000001E-3</v>
      </c>
      <c r="T930" s="1097">
        <f t="shared" si="300"/>
        <v>163180</v>
      </c>
      <c r="U930" s="949"/>
      <c r="V930" s="593"/>
    </row>
    <row r="931" spans="1:22" s="296" customFormat="1" ht="12.75" customHeight="1">
      <c r="A931" s="358" t="s">
        <v>839</v>
      </c>
      <c r="B931" s="61" t="s">
        <v>592</v>
      </c>
      <c r="C931" s="139">
        <v>2008</v>
      </c>
      <c r="D931" s="259" t="s">
        <v>1119</v>
      </c>
      <c r="E931" s="152">
        <v>2845</v>
      </c>
      <c r="F931" s="480">
        <v>710024</v>
      </c>
      <c r="G931" s="460" t="s">
        <v>1399</v>
      </c>
      <c r="H931" s="260">
        <v>1155478.8899999999</v>
      </c>
      <c r="I931" s="99">
        <f t="shared" si="293"/>
        <v>1002640.92</v>
      </c>
      <c r="J931" s="756">
        <f t="shared" si="294"/>
        <v>0.86772759647733599</v>
      </c>
      <c r="K931" s="991">
        <v>834336.63</v>
      </c>
      <c r="L931" s="992">
        <v>168304.29</v>
      </c>
      <c r="M931" s="991">
        <v>945837.33</v>
      </c>
      <c r="N931" s="992">
        <v>56803.59</v>
      </c>
      <c r="O931" s="271">
        <f t="shared" si="295"/>
        <v>-111500.70000000001</v>
      </c>
      <c r="P931" s="271">
        <f t="shared" si="296"/>
        <v>111500.69999999995</v>
      </c>
      <c r="Q931" s="271">
        <f t="shared" si="297"/>
        <v>0</v>
      </c>
      <c r="R931" s="101">
        <f t="shared" si="298"/>
        <v>1002640.9199999999</v>
      </c>
      <c r="S931" s="261">
        <f t="shared" si="299"/>
        <v>0.86772759647733588</v>
      </c>
      <c r="T931" s="700">
        <f t="shared" si="300"/>
        <v>152837.96999999994</v>
      </c>
      <c r="U931" s="949"/>
      <c r="V931" s="593"/>
    </row>
    <row r="932" spans="1:22" s="296" customFormat="1" ht="12.75" customHeight="1">
      <c r="A932" s="358" t="s">
        <v>1599</v>
      </c>
      <c r="B932" s="61" t="s">
        <v>71</v>
      </c>
      <c r="C932" s="139">
        <v>2008</v>
      </c>
      <c r="D932" s="259" t="s">
        <v>1603</v>
      </c>
      <c r="E932" s="152">
        <v>2897</v>
      </c>
      <c r="F932" s="480">
        <v>896670</v>
      </c>
      <c r="G932" s="460" t="s">
        <v>1399</v>
      </c>
      <c r="H932" s="260">
        <v>750000</v>
      </c>
      <c r="I932" s="99">
        <f t="shared" si="293"/>
        <v>3750</v>
      </c>
      <c r="J932" s="756">
        <f t="shared" si="294"/>
        <v>5.0000000000000001E-3</v>
      </c>
      <c r="K932" s="991">
        <v>1250</v>
      </c>
      <c r="L932" s="992">
        <v>2500</v>
      </c>
      <c r="M932" s="991">
        <v>109236.5</v>
      </c>
      <c r="N932" s="992">
        <v>499885.5</v>
      </c>
      <c r="O932" s="271">
        <f t="shared" si="295"/>
        <v>497385.5</v>
      </c>
      <c r="P932" s="271">
        <f t="shared" si="296"/>
        <v>107986.5</v>
      </c>
      <c r="Q932" s="271">
        <f t="shared" si="297"/>
        <v>605372</v>
      </c>
      <c r="R932" s="101">
        <f t="shared" si="298"/>
        <v>609122</v>
      </c>
      <c r="S932" s="261">
        <f t="shared" si="299"/>
        <v>0.8121626666666667</v>
      </c>
      <c r="T932" s="866">
        <f t="shared" si="300"/>
        <v>140878</v>
      </c>
      <c r="U932" s="949"/>
      <c r="V932" s="593"/>
    </row>
    <row r="933" spans="1:22" s="296" customFormat="1" ht="12.75" customHeight="1">
      <c r="A933" s="358" t="s">
        <v>1401</v>
      </c>
      <c r="B933" s="61" t="s">
        <v>1402</v>
      </c>
      <c r="C933" s="139">
        <v>2008</v>
      </c>
      <c r="D933" s="259" t="s">
        <v>1149</v>
      </c>
      <c r="E933" s="152">
        <v>2847</v>
      </c>
      <c r="F933" s="480">
        <v>875026</v>
      </c>
      <c r="G933" s="460" t="s">
        <v>1399</v>
      </c>
      <c r="H933" s="260">
        <v>500000</v>
      </c>
      <c r="I933" s="99">
        <f t="shared" si="293"/>
        <v>367648</v>
      </c>
      <c r="J933" s="756">
        <f t="shared" si="294"/>
        <v>0.73529599999999995</v>
      </c>
      <c r="K933" s="991">
        <v>52397.89</v>
      </c>
      <c r="L933" s="992">
        <v>315250.11</v>
      </c>
      <c r="M933" s="991">
        <v>209607.89</v>
      </c>
      <c r="N933" s="992">
        <v>165600.10999999999</v>
      </c>
      <c r="O933" s="271">
        <f t="shared" si="295"/>
        <v>-149650</v>
      </c>
      <c r="P933" s="271">
        <f t="shared" si="296"/>
        <v>157210</v>
      </c>
      <c r="Q933" s="271">
        <f t="shared" si="297"/>
        <v>7560</v>
      </c>
      <c r="R933" s="101">
        <f t="shared" si="298"/>
        <v>375208</v>
      </c>
      <c r="S933" s="261">
        <f t="shared" si="299"/>
        <v>0.75041599999999997</v>
      </c>
      <c r="T933" s="700">
        <f t="shared" si="300"/>
        <v>124792</v>
      </c>
      <c r="U933" s="949"/>
      <c r="V933" s="593"/>
    </row>
    <row r="934" spans="1:22" s="296" customFormat="1" ht="12.75" customHeight="1">
      <c r="A934" s="358" t="s">
        <v>562</v>
      </c>
      <c r="B934" s="61" t="s">
        <v>1473</v>
      </c>
      <c r="C934" s="139">
        <v>2008</v>
      </c>
      <c r="D934" s="259" t="s">
        <v>1177</v>
      </c>
      <c r="E934" s="152">
        <v>2877</v>
      </c>
      <c r="F934" s="480">
        <v>839520</v>
      </c>
      <c r="G934" s="460" t="s">
        <v>1399</v>
      </c>
      <c r="H934" s="260">
        <v>200000</v>
      </c>
      <c r="I934" s="99">
        <f t="shared" si="293"/>
        <v>81349.23</v>
      </c>
      <c r="J934" s="756">
        <f t="shared" si="294"/>
        <v>0.40674614999999997</v>
      </c>
      <c r="K934" s="991">
        <v>17619.23</v>
      </c>
      <c r="L934" s="992">
        <v>63730</v>
      </c>
      <c r="M934" s="991">
        <v>75373.119999999995</v>
      </c>
      <c r="N934" s="992">
        <v>5976.11</v>
      </c>
      <c r="O934" s="271">
        <f t="shared" si="295"/>
        <v>-57753.89</v>
      </c>
      <c r="P934" s="271">
        <f t="shared" si="296"/>
        <v>57753.89</v>
      </c>
      <c r="Q934" s="271">
        <f t="shared" si="297"/>
        <v>0</v>
      </c>
      <c r="R934" s="101">
        <f t="shared" si="298"/>
        <v>81349.23</v>
      </c>
      <c r="S934" s="261">
        <f t="shared" si="299"/>
        <v>0.40674614999999997</v>
      </c>
      <c r="T934" s="866">
        <f t="shared" si="300"/>
        <v>118650.77</v>
      </c>
      <c r="U934" s="949"/>
      <c r="V934" s="593"/>
    </row>
    <row r="935" spans="1:22" s="296" customFormat="1" ht="12.75" customHeight="1">
      <c r="A935" s="358" t="s">
        <v>1449</v>
      </c>
      <c r="B935" s="61" t="s">
        <v>575</v>
      </c>
      <c r="C935" s="139">
        <v>2008</v>
      </c>
      <c r="D935" s="259" t="s">
        <v>1153</v>
      </c>
      <c r="E935" s="152">
        <v>2856</v>
      </c>
      <c r="F935" s="480">
        <v>871216</v>
      </c>
      <c r="G935" s="460" t="s">
        <v>1399</v>
      </c>
      <c r="H935" s="260">
        <v>137000</v>
      </c>
      <c r="I935" s="99">
        <f t="shared" si="293"/>
        <v>31759</v>
      </c>
      <c r="J935" s="756">
        <f t="shared" si="294"/>
        <v>0.23181751824817518</v>
      </c>
      <c r="K935" s="991">
        <v>4997.5</v>
      </c>
      <c r="L935" s="992">
        <v>26761.5</v>
      </c>
      <c r="M935" s="991">
        <v>17322.8</v>
      </c>
      <c r="N935" s="992">
        <v>14436.2</v>
      </c>
      <c r="O935" s="271">
        <f t="shared" si="295"/>
        <v>-12325.3</v>
      </c>
      <c r="P935" s="271">
        <f t="shared" si="296"/>
        <v>12325.3</v>
      </c>
      <c r="Q935" s="271">
        <f t="shared" si="297"/>
        <v>0</v>
      </c>
      <c r="R935" s="101">
        <f t="shared" si="298"/>
        <v>31759</v>
      </c>
      <c r="S935" s="261">
        <f t="shared" si="299"/>
        <v>0.23181751824817518</v>
      </c>
      <c r="T935" s="700">
        <f t="shared" si="300"/>
        <v>105241</v>
      </c>
      <c r="U935" s="949"/>
      <c r="V935" s="593"/>
    </row>
    <row r="936" spans="1:22" s="296" customFormat="1" ht="12.75" customHeight="1">
      <c r="A936" s="358" t="s">
        <v>507</v>
      </c>
      <c r="B936" s="61" t="s">
        <v>1485</v>
      </c>
      <c r="C936" s="139">
        <v>2008</v>
      </c>
      <c r="D936" s="259" t="s">
        <v>1170</v>
      </c>
      <c r="E936" s="152">
        <v>2870</v>
      </c>
      <c r="F936" s="480">
        <v>895085</v>
      </c>
      <c r="G936" s="460" t="s">
        <v>1399</v>
      </c>
      <c r="H936" s="260">
        <v>342376.97</v>
      </c>
      <c r="I936" s="99">
        <f t="shared" si="293"/>
        <v>233081.5</v>
      </c>
      <c r="J936" s="756">
        <f t="shared" si="294"/>
        <v>0.6807744691472678</v>
      </c>
      <c r="K936" s="991">
        <v>74953.72</v>
      </c>
      <c r="L936" s="992">
        <v>158127.78</v>
      </c>
      <c r="M936" s="991">
        <v>178615.63</v>
      </c>
      <c r="N936" s="992">
        <v>70482.09</v>
      </c>
      <c r="O936" s="271">
        <f t="shared" si="295"/>
        <v>-87645.69</v>
      </c>
      <c r="P936" s="271">
        <f t="shared" si="296"/>
        <v>103661.91</v>
      </c>
      <c r="Q936" s="271">
        <f t="shared" si="297"/>
        <v>16016.220000000001</v>
      </c>
      <c r="R936" s="101">
        <f t="shared" si="298"/>
        <v>249097.72</v>
      </c>
      <c r="S936" s="261">
        <f t="shared" si="299"/>
        <v>0.72755395901774589</v>
      </c>
      <c r="T936" s="866">
        <f t="shared" si="300"/>
        <v>93279.249999999971</v>
      </c>
      <c r="U936" s="949"/>
      <c r="V936" s="593"/>
    </row>
    <row r="937" spans="1:22" s="296" customFormat="1" ht="12.75" customHeight="1">
      <c r="A937" s="358" t="s">
        <v>1185</v>
      </c>
      <c r="B937" s="61" t="s">
        <v>1549</v>
      </c>
      <c r="C937" s="139">
        <v>2008</v>
      </c>
      <c r="D937" s="259" t="s">
        <v>280</v>
      </c>
      <c r="E937" s="152">
        <v>2890</v>
      </c>
      <c r="F937" s="480">
        <v>520081</v>
      </c>
      <c r="G937" s="460" t="s">
        <v>1399</v>
      </c>
      <c r="H937" s="260">
        <v>766000</v>
      </c>
      <c r="I937" s="99">
        <f t="shared" si="293"/>
        <v>664602</v>
      </c>
      <c r="J937" s="756">
        <f t="shared" si="294"/>
        <v>0.86762663185378586</v>
      </c>
      <c r="K937" s="991">
        <v>351469.29</v>
      </c>
      <c r="L937" s="992">
        <v>313132.71000000002</v>
      </c>
      <c r="M937" s="991">
        <v>624208.54</v>
      </c>
      <c r="N937" s="992">
        <v>49393.46</v>
      </c>
      <c r="O937" s="271">
        <f t="shared" si="295"/>
        <v>-263739.25</v>
      </c>
      <c r="P937" s="271">
        <f t="shared" si="296"/>
        <v>272739.25000000006</v>
      </c>
      <c r="Q937" s="271">
        <f t="shared" si="297"/>
        <v>9000</v>
      </c>
      <c r="R937" s="101">
        <f t="shared" si="298"/>
        <v>673602</v>
      </c>
      <c r="S937" s="261">
        <f t="shared" si="299"/>
        <v>0.8793759791122715</v>
      </c>
      <c r="T937" s="866">
        <f t="shared" si="300"/>
        <v>92397.999999999971</v>
      </c>
      <c r="U937" s="949"/>
      <c r="V937" s="593"/>
    </row>
    <row r="938" spans="1:22" s="296" customFormat="1" ht="12.75" customHeight="1">
      <c r="A938" s="358" t="s">
        <v>1117</v>
      </c>
      <c r="B938" s="61" t="s">
        <v>1461</v>
      </c>
      <c r="C938" s="139">
        <v>2008</v>
      </c>
      <c r="D938" s="259" t="s">
        <v>1183</v>
      </c>
      <c r="E938" s="152">
        <v>2883</v>
      </c>
      <c r="F938" s="480">
        <v>881058</v>
      </c>
      <c r="G938" s="460" t="s">
        <v>1399</v>
      </c>
      <c r="H938" s="260">
        <v>798000</v>
      </c>
      <c r="I938" s="99">
        <f t="shared" si="293"/>
        <v>694346.37</v>
      </c>
      <c r="J938" s="756">
        <f t="shared" si="294"/>
        <v>0.87010823308270679</v>
      </c>
      <c r="K938" s="991">
        <v>635083.76</v>
      </c>
      <c r="L938" s="992">
        <v>59262.61</v>
      </c>
      <c r="M938" s="991">
        <v>645870.81000000006</v>
      </c>
      <c r="N938" s="992">
        <v>62480.56</v>
      </c>
      <c r="O938" s="271">
        <f t="shared" si="295"/>
        <v>3217.9499999999971</v>
      </c>
      <c r="P938" s="271">
        <f t="shared" si="296"/>
        <v>10787.050000000047</v>
      </c>
      <c r="Q938" s="271">
        <f t="shared" si="297"/>
        <v>14005.000000000116</v>
      </c>
      <c r="R938" s="101">
        <f t="shared" si="298"/>
        <v>708351.37000000011</v>
      </c>
      <c r="S938" s="261">
        <f t="shared" si="299"/>
        <v>0.88765835839599017</v>
      </c>
      <c r="T938" s="866">
        <f t="shared" si="300"/>
        <v>89648.629999999946</v>
      </c>
      <c r="U938" s="949"/>
      <c r="V938" s="593"/>
    </row>
    <row r="939" spans="1:22" s="296" customFormat="1" ht="12.75" customHeight="1">
      <c r="A939" s="358" t="s">
        <v>562</v>
      </c>
      <c r="B939" s="61" t="s">
        <v>1473</v>
      </c>
      <c r="C939" s="139">
        <v>2008</v>
      </c>
      <c r="D939" s="259" t="s">
        <v>1178</v>
      </c>
      <c r="E939" s="152">
        <v>2878</v>
      </c>
      <c r="F939" s="480">
        <v>839530</v>
      </c>
      <c r="G939" s="460" t="s">
        <v>1399</v>
      </c>
      <c r="H939" s="260">
        <v>700000</v>
      </c>
      <c r="I939" s="99">
        <f t="shared" si="293"/>
        <v>569134.67000000004</v>
      </c>
      <c r="J939" s="756">
        <f t="shared" si="294"/>
        <v>0.81304952857142865</v>
      </c>
      <c r="K939" s="991">
        <v>444803.25</v>
      </c>
      <c r="L939" s="992">
        <v>124331.42</v>
      </c>
      <c r="M939" s="991">
        <v>502949.02</v>
      </c>
      <c r="N939" s="992">
        <v>121365.05</v>
      </c>
      <c r="O939" s="271">
        <f t="shared" si="295"/>
        <v>-2966.3699999999953</v>
      </c>
      <c r="P939" s="271">
        <f t="shared" si="296"/>
        <v>58145.770000000019</v>
      </c>
      <c r="Q939" s="271">
        <f t="shared" si="297"/>
        <v>55179.400000000023</v>
      </c>
      <c r="R939" s="101">
        <f t="shared" si="298"/>
        <v>624314.07000000007</v>
      </c>
      <c r="S939" s="261">
        <f t="shared" si="299"/>
        <v>0.89187724285714298</v>
      </c>
      <c r="T939" s="866">
        <f t="shared" si="300"/>
        <v>75685.929999999978</v>
      </c>
      <c r="U939" s="949"/>
      <c r="V939" s="593"/>
    </row>
    <row r="940" spans="1:22" s="296" customFormat="1" ht="12.75" customHeight="1">
      <c r="A940" s="358" t="s">
        <v>507</v>
      </c>
      <c r="B940" s="61" t="s">
        <v>1485</v>
      </c>
      <c r="C940" s="139">
        <v>2008</v>
      </c>
      <c r="D940" s="259" t="s">
        <v>1171</v>
      </c>
      <c r="E940" s="152">
        <v>2871</v>
      </c>
      <c r="F940" s="480">
        <v>895087</v>
      </c>
      <c r="G940" s="460" t="s">
        <v>1399</v>
      </c>
      <c r="H940" s="260">
        <v>287300</v>
      </c>
      <c r="I940" s="99">
        <f t="shared" si="293"/>
        <v>199909.18</v>
      </c>
      <c r="J940" s="756">
        <f t="shared" si="294"/>
        <v>0.69582032718412812</v>
      </c>
      <c r="K940" s="991">
        <v>65191.46</v>
      </c>
      <c r="L940" s="992">
        <v>134717.72</v>
      </c>
      <c r="M940" s="991">
        <v>153496.04999999999</v>
      </c>
      <c r="N940" s="992">
        <v>60008.99</v>
      </c>
      <c r="O940" s="271">
        <f t="shared" si="295"/>
        <v>-74708.73000000001</v>
      </c>
      <c r="P940" s="271">
        <f t="shared" si="296"/>
        <v>88304.59</v>
      </c>
      <c r="Q940" s="271">
        <f t="shared" si="297"/>
        <v>13595.859999999986</v>
      </c>
      <c r="R940" s="101">
        <f t="shared" si="298"/>
        <v>213505.03999999998</v>
      </c>
      <c r="S940" s="261">
        <f t="shared" si="299"/>
        <v>0.74314319526627215</v>
      </c>
      <c r="T940" s="866">
        <f t="shared" si="300"/>
        <v>73794.960000000021</v>
      </c>
      <c r="U940" s="949"/>
      <c r="V940" s="593"/>
    </row>
    <row r="941" spans="1:22" s="296" customFormat="1" ht="12.75" customHeight="1">
      <c r="A941" s="358" t="s">
        <v>1520</v>
      </c>
      <c r="B941" s="61" t="s">
        <v>1521</v>
      </c>
      <c r="C941" s="139">
        <v>2008</v>
      </c>
      <c r="D941" s="259" t="s">
        <v>1186</v>
      </c>
      <c r="E941" s="152">
        <v>2885</v>
      </c>
      <c r="F941" s="480">
        <v>760042</v>
      </c>
      <c r="G941" s="460" t="s">
        <v>1399</v>
      </c>
      <c r="H941" s="260">
        <v>970000</v>
      </c>
      <c r="I941" s="99">
        <f t="shared" si="293"/>
        <v>898004.99</v>
      </c>
      <c r="J941" s="756">
        <f t="shared" si="294"/>
        <v>0.92577834020618555</v>
      </c>
      <c r="K941" s="991">
        <v>834293.24</v>
      </c>
      <c r="L941" s="992">
        <v>63711.75</v>
      </c>
      <c r="M941" s="991">
        <v>852490.44</v>
      </c>
      <c r="N941" s="992">
        <v>61144.86</v>
      </c>
      <c r="O941" s="271">
        <f t="shared" si="295"/>
        <v>-2566.8899999999994</v>
      </c>
      <c r="P941" s="271">
        <f t="shared" si="296"/>
        <v>18197.199999999953</v>
      </c>
      <c r="Q941" s="271">
        <f t="shared" si="297"/>
        <v>15630.309999999939</v>
      </c>
      <c r="R941" s="101">
        <f t="shared" si="298"/>
        <v>913635.29999999993</v>
      </c>
      <c r="S941" s="261">
        <f t="shared" si="299"/>
        <v>0.94189206185566998</v>
      </c>
      <c r="T941" s="866">
        <f t="shared" si="300"/>
        <v>56364.700000000055</v>
      </c>
      <c r="U941" s="949"/>
      <c r="V941" s="593"/>
    </row>
    <row r="942" spans="1:22" s="296" customFormat="1" ht="12.75" customHeight="1">
      <c r="A942" s="358" t="s">
        <v>1094</v>
      </c>
      <c r="B942" s="61" t="s">
        <v>171</v>
      </c>
      <c r="C942" s="139">
        <v>2008</v>
      </c>
      <c r="D942" s="259" t="s">
        <v>1162</v>
      </c>
      <c r="E942" s="152">
        <v>2862</v>
      </c>
      <c r="F942" s="480">
        <v>600941</v>
      </c>
      <c r="G942" s="460" t="s">
        <v>1399</v>
      </c>
      <c r="H942" s="260">
        <v>765000</v>
      </c>
      <c r="I942" s="99">
        <f t="shared" si="293"/>
        <v>660068.85</v>
      </c>
      <c r="J942" s="756">
        <f t="shared" si="294"/>
        <v>0.86283509803921565</v>
      </c>
      <c r="K942" s="991">
        <v>46915.02</v>
      </c>
      <c r="L942" s="992">
        <v>613153.82999999996</v>
      </c>
      <c r="M942" s="991">
        <v>197546.47</v>
      </c>
      <c r="N942" s="992">
        <v>511177.1</v>
      </c>
      <c r="O942" s="271">
        <f t="shared" si="295"/>
        <v>-101976.72999999998</v>
      </c>
      <c r="P942" s="271">
        <f t="shared" si="296"/>
        <v>150631.45000000001</v>
      </c>
      <c r="Q942" s="271">
        <f t="shared" si="297"/>
        <v>48654.719999999972</v>
      </c>
      <c r="R942" s="101">
        <f t="shared" si="298"/>
        <v>708723.57</v>
      </c>
      <c r="S942" s="261">
        <f t="shared" si="299"/>
        <v>0.92643603921568618</v>
      </c>
      <c r="T942" s="700">
        <f t="shared" si="300"/>
        <v>56276.430000000051</v>
      </c>
      <c r="U942" s="949"/>
      <c r="V942" s="593"/>
    </row>
    <row r="943" spans="1:22" s="296" customFormat="1" ht="12.75" customHeight="1">
      <c r="A943" s="358" t="s">
        <v>1117</v>
      </c>
      <c r="B943" s="61" t="s">
        <v>1461</v>
      </c>
      <c r="C943" s="139">
        <v>2008</v>
      </c>
      <c r="D943" s="259" t="s">
        <v>1182</v>
      </c>
      <c r="E943" s="152">
        <v>2882</v>
      </c>
      <c r="F943" s="480">
        <v>881059</v>
      </c>
      <c r="G943" s="460" t="s">
        <v>1399</v>
      </c>
      <c r="H943" s="260">
        <v>528000</v>
      </c>
      <c r="I943" s="99">
        <f t="shared" si="293"/>
        <v>58413</v>
      </c>
      <c r="J943" s="756">
        <f t="shared" si="294"/>
        <v>0.11063068181818182</v>
      </c>
      <c r="K943" s="991">
        <v>36308.81</v>
      </c>
      <c r="L943" s="992">
        <v>22104.19</v>
      </c>
      <c r="M943" s="991">
        <v>39070</v>
      </c>
      <c r="N943" s="992">
        <v>441403</v>
      </c>
      <c r="O943" s="271">
        <f t="shared" si="295"/>
        <v>419298.81</v>
      </c>
      <c r="P943" s="271">
        <f t="shared" si="296"/>
        <v>2761.1900000000023</v>
      </c>
      <c r="Q943" s="271">
        <f t="shared" si="297"/>
        <v>422060</v>
      </c>
      <c r="R943" s="101">
        <f t="shared" si="298"/>
        <v>480473</v>
      </c>
      <c r="S943" s="261">
        <f t="shared" si="299"/>
        <v>0.90998674242424238</v>
      </c>
      <c r="T943" s="866">
        <f t="shared" si="300"/>
        <v>47527</v>
      </c>
      <c r="U943" s="949"/>
      <c r="V943" s="593"/>
    </row>
    <row r="944" spans="1:22" s="296" customFormat="1" ht="12.75" customHeight="1">
      <c r="A944" s="358" t="s">
        <v>507</v>
      </c>
      <c r="B944" s="61" t="s">
        <v>1485</v>
      </c>
      <c r="C944" s="139">
        <v>2008</v>
      </c>
      <c r="D944" s="259" t="s">
        <v>1752</v>
      </c>
      <c r="E944" s="152">
        <v>2907</v>
      </c>
      <c r="F944" s="480">
        <v>895098</v>
      </c>
      <c r="G944" s="460" t="s">
        <v>1399</v>
      </c>
      <c r="H944" s="260">
        <v>524700</v>
      </c>
      <c r="I944" s="99">
        <f t="shared" si="293"/>
        <v>0</v>
      </c>
      <c r="J944" s="756">
        <f t="shared" si="294"/>
        <v>0</v>
      </c>
      <c r="K944" s="991">
        <v>0</v>
      </c>
      <c r="L944" s="992">
        <v>0</v>
      </c>
      <c r="M944" s="991">
        <v>8910</v>
      </c>
      <c r="N944" s="992">
        <v>473413.5</v>
      </c>
      <c r="O944" s="271">
        <f t="shared" si="295"/>
        <v>473413.5</v>
      </c>
      <c r="P944" s="271">
        <f t="shared" si="296"/>
        <v>8910</v>
      </c>
      <c r="Q944" s="271">
        <f t="shared" si="297"/>
        <v>482323.5</v>
      </c>
      <c r="R944" s="101">
        <f t="shared" si="298"/>
        <v>482323.5</v>
      </c>
      <c r="S944" s="261">
        <f t="shared" si="299"/>
        <v>0.91923670668953683</v>
      </c>
      <c r="T944" s="866">
        <f t="shared" si="300"/>
        <v>42376.5</v>
      </c>
      <c r="U944" s="949"/>
      <c r="V944" s="593"/>
    </row>
    <row r="945" spans="1:22" s="296" customFormat="1" ht="12.75" customHeight="1">
      <c r="A945" s="358" t="s">
        <v>585</v>
      </c>
      <c r="B945" s="61" t="s">
        <v>1419</v>
      </c>
      <c r="C945" s="139">
        <v>2008</v>
      </c>
      <c r="D945" s="259" t="s">
        <v>1321</v>
      </c>
      <c r="E945" s="152">
        <v>2893</v>
      </c>
      <c r="F945" s="480">
        <v>871885</v>
      </c>
      <c r="G945" s="460" t="s">
        <v>1399</v>
      </c>
      <c r="H945" s="260">
        <v>114923.2</v>
      </c>
      <c r="I945" s="99">
        <f t="shared" si="293"/>
        <v>82535</v>
      </c>
      <c r="J945" s="756">
        <f t="shared" si="294"/>
        <v>0.71817526835312628</v>
      </c>
      <c r="K945" s="991">
        <v>82535</v>
      </c>
      <c r="L945" s="992">
        <v>0</v>
      </c>
      <c r="M945" s="991">
        <v>82535</v>
      </c>
      <c r="N945" s="992">
        <v>0</v>
      </c>
      <c r="O945" s="271">
        <f t="shared" si="295"/>
        <v>0</v>
      </c>
      <c r="P945" s="271">
        <f t="shared" si="296"/>
        <v>0</v>
      </c>
      <c r="Q945" s="271">
        <f t="shared" si="297"/>
        <v>0</v>
      </c>
      <c r="R945" s="101">
        <f t="shared" si="298"/>
        <v>82535</v>
      </c>
      <c r="S945" s="261">
        <f t="shared" si="299"/>
        <v>0.71817526835312628</v>
      </c>
      <c r="T945" s="866">
        <f t="shared" si="300"/>
        <v>32388.199999999997</v>
      </c>
      <c r="U945" s="949"/>
      <c r="V945" s="593"/>
    </row>
    <row r="946" spans="1:22" s="296" customFormat="1" ht="12.75" customHeight="1">
      <c r="A946" s="358" t="s">
        <v>1599</v>
      </c>
      <c r="B946" s="61" t="s">
        <v>71</v>
      </c>
      <c r="C946" s="139">
        <v>2008</v>
      </c>
      <c r="D946" s="259" t="s">
        <v>1151</v>
      </c>
      <c r="E946" s="152">
        <v>2850</v>
      </c>
      <c r="F946" s="480">
        <v>896630</v>
      </c>
      <c r="G946" s="460" t="s">
        <v>1399</v>
      </c>
      <c r="H946" s="260">
        <v>471000</v>
      </c>
      <c r="I946" s="99">
        <f t="shared" si="293"/>
        <v>449628.75</v>
      </c>
      <c r="J946" s="756">
        <f t="shared" si="294"/>
        <v>0.95462579617834398</v>
      </c>
      <c r="K946" s="991">
        <v>438725.42</v>
      </c>
      <c r="L946" s="992">
        <v>10903.33</v>
      </c>
      <c r="M946" s="991">
        <v>440040.42</v>
      </c>
      <c r="N946" s="992">
        <v>9588.33</v>
      </c>
      <c r="O946" s="271">
        <f t="shared" si="295"/>
        <v>-1315</v>
      </c>
      <c r="P946" s="271">
        <f t="shared" si="296"/>
        <v>1315</v>
      </c>
      <c r="Q946" s="271">
        <f t="shared" si="297"/>
        <v>0</v>
      </c>
      <c r="R946" s="101">
        <f t="shared" si="298"/>
        <v>449628.75</v>
      </c>
      <c r="S946" s="261">
        <f t="shared" si="299"/>
        <v>0.95462579617834398</v>
      </c>
      <c r="T946" s="700">
        <f t="shared" si="300"/>
        <v>21371.250000000015</v>
      </c>
      <c r="U946" s="949"/>
      <c r="V946" s="593"/>
    </row>
    <row r="947" spans="1:22" s="296" customFormat="1" ht="12.75" customHeight="1">
      <c r="A947" s="358" t="s">
        <v>1025</v>
      </c>
      <c r="B947" s="61" t="s">
        <v>1419</v>
      </c>
      <c r="C947" s="139">
        <v>2008</v>
      </c>
      <c r="D947" s="259" t="s">
        <v>1181</v>
      </c>
      <c r="E947" s="685">
        <v>2881</v>
      </c>
      <c r="F947" s="480">
        <v>871780</v>
      </c>
      <c r="G947" s="460" t="s">
        <v>1399</v>
      </c>
      <c r="H947" s="260">
        <v>272000</v>
      </c>
      <c r="I947" s="99">
        <f t="shared" si="293"/>
        <v>251637.4</v>
      </c>
      <c r="J947" s="756">
        <f t="shared" si="294"/>
        <v>0.92513749999999995</v>
      </c>
      <c r="K947" s="991">
        <v>7480.4</v>
      </c>
      <c r="L947" s="992">
        <v>244157</v>
      </c>
      <c r="M947" s="991">
        <v>158920.12</v>
      </c>
      <c r="N947" s="992">
        <v>91897.279999999999</v>
      </c>
      <c r="O947" s="271">
        <f t="shared" si="295"/>
        <v>-152259.72</v>
      </c>
      <c r="P947" s="271">
        <f t="shared" si="296"/>
        <v>151439.72</v>
      </c>
      <c r="Q947" s="271">
        <f t="shared" si="297"/>
        <v>-820</v>
      </c>
      <c r="R947" s="101">
        <f t="shared" si="298"/>
        <v>250817.4</v>
      </c>
      <c r="S947" s="261">
        <f t="shared" si="299"/>
        <v>0.92212279411764708</v>
      </c>
      <c r="T947" s="866">
        <f t="shared" si="300"/>
        <v>21182.600000000006</v>
      </c>
      <c r="U947" s="949"/>
      <c r="V947" s="593"/>
    </row>
    <row r="948" spans="1:22" s="296" customFormat="1" ht="12.75" customHeight="1">
      <c r="A948" s="358" t="s">
        <v>1599</v>
      </c>
      <c r="B948" s="61" t="s">
        <v>71</v>
      </c>
      <c r="C948" s="139">
        <v>2008</v>
      </c>
      <c r="D948" s="259" t="s">
        <v>1152</v>
      </c>
      <c r="E948" s="152">
        <v>2851</v>
      </c>
      <c r="F948" s="480">
        <v>896640</v>
      </c>
      <c r="G948" s="460" t="s">
        <v>1399</v>
      </c>
      <c r="H948" s="260">
        <v>92500</v>
      </c>
      <c r="I948" s="99">
        <f t="shared" si="293"/>
        <v>74325</v>
      </c>
      <c r="J948" s="756">
        <f t="shared" si="294"/>
        <v>0.80351351351351352</v>
      </c>
      <c r="K948" s="991">
        <v>8325</v>
      </c>
      <c r="L948" s="992">
        <v>66000</v>
      </c>
      <c r="M948" s="991">
        <v>64474.83</v>
      </c>
      <c r="N948" s="992">
        <v>9850.17</v>
      </c>
      <c r="O948" s="271">
        <f t="shared" si="295"/>
        <v>-56149.83</v>
      </c>
      <c r="P948" s="271">
        <f t="shared" si="296"/>
        <v>56149.83</v>
      </c>
      <c r="Q948" s="271">
        <f t="shared" si="297"/>
        <v>0</v>
      </c>
      <c r="R948" s="101">
        <f t="shared" si="298"/>
        <v>74325</v>
      </c>
      <c r="S948" s="261">
        <f t="shared" si="299"/>
        <v>0.80351351351351352</v>
      </c>
      <c r="T948" s="700">
        <f t="shared" si="300"/>
        <v>18175</v>
      </c>
      <c r="U948" s="949"/>
      <c r="V948" s="593"/>
    </row>
    <row r="949" spans="1:22" s="296" customFormat="1" ht="12.75" customHeight="1">
      <c r="A949" s="358" t="s">
        <v>631</v>
      </c>
      <c r="B949" s="61" t="s">
        <v>791</v>
      </c>
      <c r="C949" s="139">
        <v>2008</v>
      </c>
      <c r="D949" s="259" t="s">
        <v>1179</v>
      </c>
      <c r="E949" s="152">
        <v>2879</v>
      </c>
      <c r="F949" s="480">
        <v>210270</v>
      </c>
      <c r="G949" s="460" t="s">
        <v>1399</v>
      </c>
      <c r="H949" s="260">
        <v>175000</v>
      </c>
      <c r="I949" s="99">
        <f t="shared" si="293"/>
        <v>174383.7</v>
      </c>
      <c r="J949" s="756">
        <f t="shared" si="294"/>
        <v>0.99647828571428576</v>
      </c>
      <c r="K949" s="991">
        <v>87821.79</v>
      </c>
      <c r="L949" s="992">
        <v>86561.91</v>
      </c>
      <c r="M949" s="991">
        <v>136486.53</v>
      </c>
      <c r="N949" s="992">
        <v>20724.25</v>
      </c>
      <c r="O949" s="271">
        <f t="shared" si="295"/>
        <v>-65837.66</v>
      </c>
      <c r="P949" s="271">
        <f t="shared" si="296"/>
        <v>48664.740000000005</v>
      </c>
      <c r="Q949" s="271">
        <f t="shared" si="297"/>
        <v>-17172.920000000013</v>
      </c>
      <c r="R949" s="101">
        <f t="shared" si="298"/>
        <v>157210.78</v>
      </c>
      <c r="S949" s="261">
        <f t="shared" si="299"/>
        <v>0.89834731428571424</v>
      </c>
      <c r="T949" s="866">
        <f t="shared" si="300"/>
        <v>17789.22</v>
      </c>
      <c r="U949" s="949"/>
      <c r="V949" s="593"/>
    </row>
    <row r="950" spans="1:22" s="296" customFormat="1" ht="12.75" customHeight="1">
      <c r="A950" s="358" t="s">
        <v>988</v>
      </c>
      <c r="B950" s="61" t="s">
        <v>989</v>
      </c>
      <c r="C950" s="139">
        <v>2008</v>
      </c>
      <c r="D950" s="259" t="s">
        <v>1678</v>
      </c>
      <c r="E950" s="152">
        <v>2906</v>
      </c>
      <c r="F950" s="480">
        <v>181624</v>
      </c>
      <c r="G950" s="460" t="s">
        <v>1399</v>
      </c>
      <c r="H950" s="260">
        <v>71220.100000000006</v>
      </c>
      <c r="I950" s="99">
        <f t="shared" si="293"/>
        <v>0</v>
      </c>
      <c r="J950" s="756">
        <f t="shared" si="294"/>
        <v>0</v>
      </c>
      <c r="K950" s="991">
        <v>0</v>
      </c>
      <c r="L950" s="992">
        <v>0</v>
      </c>
      <c r="M950" s="991">
        <v>37155</v>
      </c>
      <c r="N950" s="992">
        <v>18315.64</v>
      </c>
      <c r="O950" s="271">
        <f t="shared" si="295"/>
        <v>18315.64</v>
      </c>
      <c r="P950" s="271">
        <f t="shared" si="296"/>
        <v>37155</v>
      </c>
      <c r="Q950" s="271">
        <f t="shared" si="297"/>
        <v>55470.64</v>
      </c>
      <c r="R950" s="101">
        <f t="shared" si="298"/>
        <v>55470.64</v>
      </c>
      <c r="S950" s="261">
        <f t="shared" si="299"/>
        <v>0.7788621470624163</v>
      </c>
      <c r="T950" s="866">
        <f t="shared" si="300"/>
        <v>15749.460000000006</v>
      </c>
      <c r="U950" s="949"/>
      <c r="V950" s="593"/>
    </row>
    <row r="951" spans="1:22" s="296" customFormat="1" ht="12.75" customHeight="1">
      <c r="A951" s="358" t="s">
        <v>1185</v>
      </c>
      <c r="B951" s="61" t="s">
        <v>1549</v>
      </c>
      <c r="C951" s="139">
        <v>2008</v>
      </c>
      <c r="D951" s="259" t="s">
        <v>1190</v>
      </c>
      <c r="E951" s="152">
        <v>2889</v>
      </c>
      <c r="F951" s="480">
        <v>520082</v>
      </c>
      <c r="G951" s="460" t="s">
        <v>1399</v>
      </c>
      <c r="H951" s="260">
        <v>100000</v>
      </c>
      <c r="I951" s="99">
        <f t="shared" ref="I951:I984" si="301">K951+L951</f>
        <v>87500</v>
      </c>
      <c r="J951" s="756">
        <f t="shared" ref="J951:J982" si="302">I951/H951</f>
        <v>0.875</v>
      </c>
      <c r="K951" s="991">
        <v>23947.19</v>
      </c>
      <c r="L951" s="992">
        <v>63552.81</v>
      </c>
      <c r="M951" s="991">
        <v>84483.09</v>
      </c>
      <c r="N951" s="992">
        <v>3016.91</v>
      </c>
      <c r="O951" s="271">
        <f t="shared" ref="O951:O982" si="303">N951-L951</f>
        <v>-60535.899999999994</v>
      </c>
      <c r="P951" s="271">
        <f t="shared" ref="P951:P984" si="304">M951-K951</f>
        <v>60535.899999999994</v>
      </c>
      <c r="Q951" s="271">
        <f t="shared" ref="Q951:Q982" si="305">R951-I951</f>
        <v>0</v>
      </c>
      <c r="R951" s="101">
        <f t="shared" ref="R951:R984" si="306">(H951-T951)</f>
        <v>87500</v>
      </c>
      <c r="S951" s="261">
        <f t="shared" ref="S951:S982" si="307">+R951/H951</f>
        <v>0.875</v>
      </c>
      <c r="T951" s="866">
        <f t="shared" ref="T951:T984" si="308">H951-M951-N951</f>
        <v>12500.000000000004</v>
      </c>
      <c r="U951" s="949"/>
      <c r="V951" s="593"/>
    </row>
    <row r="952" spans="1:22" s="296" customFormat="1" ht="12.75" customHeight="1">
      <c r="A952" s="358" t="s">
        <v>1117</v>
      </c>
      <c r="B952" s="61" t="s">
        <v>1461</v>
      </c>
      <c r="C952" s="139">
        <v>2008</v>
      </c>
      <c r="D952" s="259" t="s">
        <v>1184</v>
      </c>
      <c r="E952" s="152">
        <v>2884</v>
      </c>
      <c r="F952" s="480">
        <v>881057</v>
      </c>
      <c r="G952" s="460" t="s">
        <v>1399</v>
      </c>
      <c r="H952" s="260">
        <v>274000</v>
      </c>
      <c r="I952" s="99">
        <f t="shared" si="301"/>
        <v>259929.78</v>
      </c>
      <c r="J952" s="756">
        <f t="shared" si="302"/>
        <v>0.9486488321167883</v>
      </c>
      <c r="K952" s="991">
        <v>54079.29</v>
      </c>
      <c r="L952" s="992">
        <v>205850.49</v>
      </c>
      <c r="M952" s="991">
        <v>132008.79</v>
      </c>
      <c r="N952" s="992">
        <v>130164.99</v>
      </c>
      <c r="O952" s="271">
        <f t="shared" si="303"/>
        <v>-75685.499999999985</v>
      </c>
      <c r="P952" s="271">
        <f t="shared" si="304"/>
        <v>77929.5</v>
      </c>
      <c r="Q952" s="271">
        <f t="shared" si="305"/>
        <v>2244.0000000000291</v>
      </c>
      <c r="R952" s="101">
        <f t="shared" si="306"/>
        <v>262173.78000000003</v>
      </c>
      <c r="S952" s="261">
        <f t="shared" si="307"/>
        <v>0.95683861313868623</v>
      </c>
      <c r="T952" s="866">
        <f t="shared" si="308"/>
        <v>11826.219999999987</v>
      </c>
      <c r="U952" s="949"/>
      <c r="V952" s="593"/>
    </row>
    <row r="953" spans="1:22" s="296" customFormat="1" ht="12.75" customHeight="1">
      <c r="A953" s="358" t="s">
        <v>1095</v>
      </c>
      <c r="B953" s="61" t="s">
        <v>271</v>
      </c>
      <c r="C953" s="139">
        <v>2008</v>
      </c>
      <c r="D953" s="259" t="s">
        <v>1605</v>
      </c>
      <c r="E953" s="152">
        <v>2898</v>
      </c>
      <c r="F953" s="480">
        <v>992898</v>
      </c>
      <c r="G953" s="460" t="s">
        <v>1399</v>
      </c>
      <c r="H953" s="260">
        <v>150000</v>
      </c>
      <c r="I953" s="99">
        <f t="shared" si="301"/>
        <v>134487.9</v>
      </c>
      <c r="J953" s="756">
        <f t="shared" si="302"/>
        <v>0.89658599999999999</v>
      </c>
      <c r="K953" s="991">
        <v>14252.59</v>
      </c>
      <c r="L953" s="992">
        <v>120235.31</v>
      </c>
      <c r="M953" s="991">
        <v>133056.44</v>
      </c>
      <c r="N953" s="992">
        <v>5909.31</v>
      </c>
      <c r="O953" s="271">
        <f t="shared" si="303"/>
        <v>-114326</v>
      </c>
      <c r="P953" s="271">
        <f t="shared" si="304"/>
        <v>118803.85</v>
      </c>
      <c r="Q953" s="271">
        <f t="shared" si="305"/>
        <v>4477.8500000000058</v>
      </c>
      <c r="R953" s="101">
        <f t="shared" si="306"/>
        <v>138965.75</v>
      </c>
      <c r="S953" s="261">
        <f t="shared" si="307"/>
        <v>0.92643833333333336</v>
      </c>
      <c r="T953" s="866">
        <f t="shared" si="308"/>
        <v>11034.249999999996</v>
      </c>
      <c r="U953" s="949"/>
      <c r="V953" s="593"/>
    </row>
    <row r="954" spans="1:22" s="296" customFormat="1" ht="12.75" customHeight="1">
      <c r="A954" s="358" t="s">
        <v>354</v>
      </c>
      <c r="B954" s="61" t="s">
        <v>1549</v>
      </c>
      <c r="C954" s="139">
        <v>2008</v>
      </c>
      <c r="D954" s="259" t="s">
        <v>1160</v>
      </c>
      <c r="E954" s="152">
        <v>2860</v>
      </c>
      <c r="F954" s="480">
        <v>760110</v>
      </c>
      <c r="G954" s="460" t="s">
        <v>1399</v>
      </c>
      <c r="H954" s="260">
        <v>100000</v>
      </c>
      <c r="I954" s="99">
        <f t="shared" si="301"/>
        <v>87173</v>
      </c>
      <c r="J954" s="756">
        <f t="shared" si="302"/>
        <v>0.87173</v>
      </c>
      <c r="K954" s="991">
        <v>66750</v>
      </c>
      <c r="L954" s="992">
        <v>20423</v>
      </c>
      <c r="M954" s="991">
        <v>86923</v>
      </c>
      <c r="N954" s="992">
        <v>6236</v>
      </c>
      <c r="O954" s="271">
        <f t="shared" si="303"/>
        <v>-14187</v>
      </c>
      <c r="P954" s="271">
        <f t="shared" si="304"/>
        <v>20173</v>
      </c>
      <c r="Q954" s="271">
        <f t="shared" si="305"/>
        <v>5986</v>
      </c>
      <c r="R954" s="101">
        <f t="shared" si="306"/>
        <v>93159</v>
      </c>
      <c r="S954" s="261">
        <f t="shared" si="307"/>
        <v>0.93159000000000003</v>
      </c>
      <c r="T954" s="700">
        <f t="shared" si="308"/>
        <v>6841</v>
      </c>
      <c r="U954" s="949"/>
      <c r="V954" s="593"/>
    </row>
    <row r="955" spans="1:22" s="296" customFormat="1" ht="12.75" customHeight="1">
      <c r="A955" s="358" t="s">
        <v>1429</v>
      </c>
      <c r="B955" s="61" t="s">
        <v>1430</v>
      </c>
      <c r="C955" s="139">
        <v>2008</v>
      </c>
      <c r="D955" s="259" t="s">
        <v>1158</v>
      </c>
      <c r="E955" s="152">
        <v>2858</v>
      </c>
      <c r="F955" s="480">
        <v>992858</v>
      </c>
      <c r="G955" s="460" t="s">
        <v>1399</v>
      </c>
      <c r="H955" s="260">
        <v>488000</v>
      </c>
      <c r="I955" s="99">
        <f t="shared" si="301"/>
        <v>481611.68</v>
      </c>
      <c r="J955" s="756">
        <f t="shared" si="302"/>
        <v>0.98690918032786878</v>
      </c>
      <c r="K955" s="991">
        <v>228618.85</v>
      </c>
      <c r="L955" s="992">
        <v>252992.83</v>
      </c>
      <c r="M955" s="991">
        <v>447002.03</v>
      </c>
      <c r="N955" s="992">
        <v>34609.65</v>
      </c>
      <c r="O955" s="271">
        <f t="shared" si="303"/>
        <v>-218383.18</v>
      </c>
      <c r="P955" s="271">
        <f t="shared" si="304"/>
        <v>218383.18000000002</v>
      </c>
      <c r="Q955" s="271">
        <f t="shared" si="305"/>
        <v>0</v>
      </c>
      <c r="R955" s="101">
        <f t="shared" si="306"/>
        <v>481611.68000000005</v>
      </c>
      <c r="S955" s="261">
        <f t="shared" si="307"/>
        <v>0.98690918032786901</v>
      </c>
      <c r="T955" s="700">
        <f t="shared" si="308"/>
        <v>6388.3199999999706</v>
      </c>
      <c r="U955" s="949"/>
      <c r="V955" s="593"/>
    </row>
    <row r="956" spans="1:22" s="296" customFormat="1" ht="12.75" customHeight="1">
      <c r="A956" s="358" t="s">
        <v>1401</v>
      </c>
      <c r="B956" s="61" t="s">
        <v>1402</v>
      </c>
      <c r="C956" s="139">
        <v>2008</v>
      </c>
      <c r="D956" s="259" t="s">
        <v>1119</v>
      </c>
      <c r="E956" s="152">
        <v>2846</v>
      </c>
      <c r="F956" s="480">
        <v>875025</v>
      </c>
      <c r="G956" s="460" t="s">
        <v>1399</v>
      </c>
      <c r="H956" s="260">
        <v>1242000</v>
      </c>
      <c r="I956" s="99">
        <f t="shared" si="301"/>
        <v>1217197.76</v>
      </c>
      <c r="J956" s="756">
        <f t="shared" si="302"/>
        <v>0.98003040257648955</v>
      </c>
      <c r="K956" s="991">
        <v>1159955.33</v>
      </c>
      <c r="L956" s="992">
        <v>57242.43</v>
      </c>
      <c r="M956" s="991">
        <v>1165712.33</v>
      </c>
      <c r="N956" s="992">
        <v>70029.83</v>
      </c>
      <c r="O956" s="271">
        <f t="shared" si="303"/>
        <v>12787.400000000001</v>
      </c>
      <c r="P956" s="271">
        <f t="shared" si="304"/>
        <v>5757</v>
      </c>
      <c r="Q956" s="271">
        <f t="shared" si="305"/>
        <v>18544.40000000014</v>
      </c>
      <c r="R956" s="101">
        <f t="shared" si="306"/>
        <v>1235742.1600000001</v>
      </c>
      <c r="S956" s="261">
        <f t="shared" si="307"/>
        <v>0.99496148148148156</v>
      </c>
      <c r="T956" s="700">
        <f t="shared" si="308"/>
        <v>6257.8399999999237</v>
      </c>
      <c r="U956" s="949"/>
      <c r="V956" s="593"/>
    </row>
    <row r="957" spans="1:22" s="296" customFormat="1" ht="12.75" customHeight="1">
      <c r="A957" s="358" t="s">
        <v>1599</v>
      </c>
      <c r="B957" s="61" t="s">
        <v>71</v>
      </c>
      <c r="C957" s="139">
        <v>2008</v>
      </c>
      <c r="D957" s="259" t="s">
        <v>1153</v>
      </c>
      <c r="E957" s="152">
        <v>2852</v>
      </c>
      <c r="F957" s="480">
        <v>896650</v>
      </c>
      <c r="G957" s="460" t="s">
        <v>1399</v>
      </c>
      <c r="H957" s="260">
        <v>121500</v>
      </c>
      <c r="I957" s="99">
        <f t="shared" si="301"/>
        <v>116407.5</v>
      </c>
      <c r="J957" s="756">
        <f t="shared" si="302"/>
        <v>0.95808641975308639</v>
      </c>
      <c r="K957" s="991">
        <v>43315</v>
      </c>
      <c r="L957" s="992">
        <v>73092.5</v>
      </c>
      <c r="M957" s="991">
        <v>116115</v>
      </c>
      <c r="N957" s="992">
        <v>292.5</v>
      </c>
      <c r="O957" s="271">
        <f t="shared" si="303"/>
        <v>-72800</v>
      </c>
      <c r="P957" s="271">
        <f t="shared" si="304"/>
        <v>72800</v>
      </c>
      <c r="Q957" s="271">
        <f t="shared" si="305"/>
        <v>0</v>
      </c>
      <c r="R957" s="101">
        <f t="shared" si="306"/>
        <v>116407.5</v>
      </c>
      <c r="S957" s="261">
        <f t="shared" si="307"/>
        <v>0.95808641975308639</v>
      </c>
      <c r="T957" s="700">
        <f t="shared" si="308"/>
        <v>5092.5</v>
      </c>
      <c r="U957" s="949"/>
      <c r="V957" s="593"/>
    </row>
    <row r="958" spans="1:22" s="296" customFormat="1" ht="12.75" customHeight="1">
      <c r="A958" s="358" t="s">
        <v>1302</v>
      </c>
      <c r="B958" s="61" t="s">
        <v>1539</v>
      </c>
      <c r="C958" s="139">
        <v>2008</v>
      </c>
      <c r="D958" s="259" t="s">
        <v>1609</v>
      </c>
      <c r="E958" s="152">
        <v>2900</v>
      </c>
      <c r="F958" s="480">
        <v>992900</v>
      </c>
      <c r="G958" s="460" t="s">
        <v>1399</v>
      </c>
      <c r="H958" s="260">
        <v>351507.54</v>
      </c>
      <c r="I958" s="99">
        <f t="shared" si="301"/>
        <v>151824.03</v>
      </c>
      <c r="J958" s="756">
        <f t="shared" si="302"/>
        <v>0.43192254140551295</v>
      </c>
      <c r="K958" s="991">
        <v>16365.02</v>
      </c>
      <c r="L958" s="992">
        <v>135459.01</v>
      </c>
      <c r="M958" s="991">
        <v>194890.95</v>
      </c>
      <c r="N958" s="992">
        <v>152115.60999999999</v>
      </c>
      <c r="O958" s="271">
        <f t="shared" si="303"/>
        <v>16656.599999999977</v>
      </c>
      <c r="P958" s="271">
        <f t="shared" si="304"/>
        <v>178525.93000000002</v>
      </c>
      <c r="Q958" s="271">
        <f t="shared" si="305"/>
        <v>195182.53</v>
      </c>
      <c r="R958" s="101">
        <f t="shared" si="306"/>
        <v>347006.56</v>
      </c>
      <c r="S958" s="261">
        <f t="shared" si="307"/>
        <v>0.98719521066319094</v>
      </c>
      <c r="T958" s="866">
        <f t="shared" si="308"/>
        <v>4500.9799999999814</v>
      </c>
      <c r="U958" s="949"/>
      <c r="V958" s="593"/>
    </row>
    <row r="959" spans="1:22" s="296" customFormat="1" ht="12.75" customHeight="1">
      <c r="A959" s="358" t="s">
        <v>1094</v>
      </c>
      <c r="B959" s="61" t="s">
        <v>1433</v>
      </c>
      <c r="C959" s="139">
        <v>2008</v>
      </c>
      <c r="D959" s="259" t="s">
        <v>1164</v>
      </c>
      <c r="E959" s="152">
        <v>2864</v>
      </c>
      <c r="F959" s="480">
        <v>600943</v>
      </c>
      <c r="G959" s="460" t="s">
        <v>1399</v>
      </c>
      <c r="H959" s="260">
        <v>305000</v>
      </c>
      <c r="I959" s="99">
        <f t="shared" si="301"/>
        <v>277525</v>
      </c>
      <c r="J959" s="756">
        <f t="shared" si="302"/>
        <v>0.90991803278688521</v>
      </c>
      <c r="K959" s="991">
        <v>51995.09</v>
      </c>
      <c r="L959" s="992">
        <v>225529.91</v>
      </c>
      <c r="M959" s="991">
        <v>291935.46999999997</v>
      </c>
      <c r="N959" s="992">
        <v>9494.5300000000007</v>
      </c>
      <c r="O959" s="271">
        <f t="shared" si="303"/>
        <v>-216035.38</v>
      </c>
      <c r="P959" s="271">
        <f t="shared" si="304"/>
        <v>239940.37999999998</v>
      </c>
      <c r="Q959" s="271">
        <f t="shared" si="305"/>
        <v>23905</v>
      </c>
      <c r="R959" s="101">
        <f t="shared" si="306"/>
        <v>301430</v>
      </c>
      <c r="S959" s="261">
        <f t="shared" si="307"/>
        <v>0.98829508196721316</v>
      </c>
      <c r="T959" s="700">
        <f t="shared" si="308"/>
        <v>3570.0000000000273</v>
      </c>
      <c r="U959" s="949"/>
      <c r="V959" s="593"/>
    </row>
    <row r="960" spans="1:22" s="296" customFormat="1" ht="12.75" customHeight="1">
      <c r="A960" s="358" t="s">
        <v>1451</v>
      </c>
      <c r="B960" s="61" t="s">
        <v>1452</v>
      </c>
      <c r="C960" s="139">
        <v>2008</v>
      </c>
      <c r="D960" s="259" t="s">
        <v>711</v>
      </c>
      <c r="E960" s="152">
        <v>2848</v>
      </c>
      <c r="F960" s="480">
        <v>992848</v>
      </c>
      <c r="G960" s="460" t="s">
        <v>1399</v>
      </c>
      <c r="H960" s="260">
        <v>580000</v>
      </c>
      <c r="I960" s="99">
        <f t="shared" si="301"/>
        <v>568175.39</v>
      </c>
      <c r="J960" s="756">
        <f t="shared" si="302"/>
        <v>0.97961274137931031</v>
      </c>
      <c r="K960" s="991">
        <v>478371.37</v>
      </c>
      <c r="L960" s="992">
        <v>89804.02</v>
      </c>
      <c r="M960" s="991">
        <v>574860.39</v>
      </c>
      <c r="N960" s="992">
        <v>2535</v>
      </c>
      <c r="O960" s="271">
        <f t="shared" si="303"/>
        <v>-87269.02</v>
      </c>
      <c r="P960" s="271">
        <f t="shared" si="304"/>
        <v>96489.020000000019</v>
      </c>
      <c r="Q960" s="271">
        <f t="shared" si="305"/>
        <v>9220</v>
      </c>
      <c r="R960" s="101">
        <f t="shared" si="306"/>
        <v>577395.39</v>
      </c>
      <c r="S960" s="261">
        <f t="shared" si="307"/>
        <v>0.99550929310344827</v>
      </c>
      <c r="T960" s="700">
        <f t="shared" si="308"/>
        <v>2604.609999999986</v>
      </c>
      <c r="U960" s="949"/>
      <c r="V960" s="593"/>
    </row>
    <row r="961" spans="1:22" s="296" customFormat="1" ht="12.75" customHeight="1">
      <c r="A961" s="358" t="s">
        <v>1520</v>
      </c>
      <c r="B961" s="61" t="s">
        <v>1521</v>
      </c>
      <c r="C961" s="139">
        <v>2008</v>
      </c>
      <c r="D961" s="259" t="s">
        <v>1187</v>
      </c>
      <c r="E961" s="152">
        <v>2886</v>
      </c>
      <c r="F961" s="480">
        <v>760043</v>
      </c>
      <c r="G961" s="460" t="s">
        <v>1399</v>
      </c>
      <c r="H961" s="260">
        <v>82000</v>
      </c>
      <c r="I961" s="99">
        <f t="shared" si="301"/>
        <v>410</v>
      </c>
      <c r="J961" s="756">
        <f t="shared" si="302"/>
        <v>5.0000000000000001E-3</v>
      </c>
      <c r="K961" s="991">
        <v>205</v>
      </c>
      <c r="L961" s="992">
        <v>205</v>
      </c>
      <c r="M961" s="991">
        <v>205</v>
      </c>
      <c r="N961" s="992">
        <v>80205</v>
      </c>
      <c r="O961" s="271">
        <f t="shared" si="303"/>
        <v>80000</v>
      </c>
      <c r="P961" s="271">
        <f t="shared" si="304"/>
        <v>0</v>
      </c>
      <c r="Q961" s="271">
        <f t="shared" si="305"/>
        <v>80000</v>
      </c>
      <c r="R961" s="101">
        <f t="shared" si="306"/>
        <v>80410</v>
      </c>
      <c r="S961" s="261">
        <f t="shared" si="307"/>
        <v>0.98060975609756096</v>
      </c>
      <c r="T961" s="866">
        <f t="shared" si="308"/>
        <v>1590</v>
      </c>
      <c r="U961" s="949"/>
      <c r="V961" s="593"/>
    </row>
    <row r="962" spans="1:22" s="296" customFormat="1" ht="12.75" customHeight="1">
      <c r="A962" s="358" t="s">
        <v>1451</v>
      </c>
      <c r="B962" s="61" t="s">
        <v>1482</v>
      </c>
      <c r="C962" s="139">
        <v>2008</v>
      </c>
      <c r="D962" s="259" t="s">
        <v>1150</v>
      </c>
      <c r="E962" s="152">
        <v>2849</v>
      </c>
      <c r="F962" s="480">
        <v>992849</v>
      </c>
      <c r="G962" s="460" t="s">
        <v>1399</v>
      </c>
      <c r="H962" s="260">
        <v>44000</v>
      </c>
      <c r="I962" s="99">
        <f t="shared" si="301"/>
        <v>43432</v>
      </c>
      <c r="J962" s="756">
        <f t="shared" si="302"/>
        <v>0.98709090909090913</v>
      </c>
      <c r="K962" s="991">
        <v>43157</v>
      </c>
      <c r="L962" s="992">
        <v>275</v>
      </c>
      <c r="M962" s="991">
        <v>43157</v>
      </c>
      <c r="N962" s="992">
        <v>275</v>
      </c>
      <c r="O962" s="271">
        <f t="shared" si="303"/>
        <v>0</v>
      </c>
      <c r="P962" s="271">
        <f t="shared" si="304"/>
        <v>0</v>
      </c>
      <c r="Q962" s="271">
        <f t="shared" si="305"/>
        <v>0</v>
      </c>
      <c r="R962" s="101">
        <f t="shared" si="306"/>
        <v>43432</v>
      </c>
      <c r="S962" s="261">
        <f t="shared" si="307"/>
        <v>0.98709090909090913</v>
      </c>
      <c r="T962" s="700">
        <f t="shared" si="308"/>
        <v>568</v>
      </c>
      <c r="U962" s="949"/>
      <c r="V962" s="593"/>
    </row>
    <row r="963" spans="1:22" s="296" customFormat="1" ht="12.75" customHeight="1">
      <c r="A963" s="358" t="s">
        <v>507</v>
      </c>
      <c r="B963" s="61" t="s">
        <v>1485</v>
      </c>
      <c r="C963" s="139">
        <v>2008</v>
      </c>
      <c r="D963" s="259" t="s">
        <v>1168</v>
      </c>
      <c r="E963" s="152">
        <v>2868</v>
      </c>
      <c r="F963" s="480">
        <v>895086</v>
      </c>
      <c r="G963" s="460" t="s">
        <v>1399</v>
      </c>
      <c r="H963" s="260">
        <v>350623.03</v>
      </c>
      <c r="I963" s="99">
        <f t="shared" si="301"/>
        <v>248448.81</v>
      </c>
      <c r="J963" s="756">
        <f t="shared" si="302"/>
        <v>0.70859238767059873</v>
      </c>
      <c r="K963" s="991">
        <v>207420.52</v>
      </c>
      <c r="L963" s="992">
        <v>41028.29</v>
      </c>
      <c r="M963" s="991">
        <v>349151.81</v>
      </c>
      <c r="N963" s="992">
        <v>968.54</v>
      </c>
      <c r="O963" s="271">
        <f t="shared" si="303"/>
        <v>-40059.75</v>
      </c>
      <c r="P963" s="271">
        <f t="shared" si="304"/>
        <v>141731.29</v>
      </c>
      <c r="Q963" s="271">
        <f t="shared" si="305"/>
        <v>101671.53999999998</v>
      </c>
      <c r="R963" s="101">
        <f t="shared" si="306"/>
        <v>350120.35</v>
      </c>
      <c r="S963" s="261">
        <f t="shared" si="307"/>
        <v>0.99856632349563557</v>
      </c>
      <c r="T963" s="866">
        <f t="shared" si="308"/>
        <v>502.6800000000303</v>
      </c>
      <c r="U963" s="949"/>
      <c r="V963" s="593"/>
    </row>
    <row r="964" spans="1:22" s="296" customFormat="1" ht="12.75" customHeight="1">
      <c r="A964" s="358" t="s">
        <v>631</v>
      </c>
      <c r="B964" s="61" t="s">
        <v>791</v>
      </c>
      <c r="C964" s="139">
        <v>2008</v>
      </c>
      <c r="D964" s="259" t="s">
        <v>1714</v>
      </c>
      <c r="E964" s="152">
        <v>2905</v>
      </c>
      <c r="F964" s="480">
        <v>210274</v>
      </c>
      <c r="G964" s="460" t="s">
        <v>1399</v>
      </c>
      <c r="H964" s="260">
        <v>25000</v>
      </c>
      <c r="I964" s="99">
        <f t="shared" si="301"/>
        <v>0</v>
      </c>
      <c r="J964" s="756">
        <f t="shared" si="302"/>
        <v>0</v>
      </c>
      <c r="K964" s="991">
        <v>0</v>
      </c>
      <c r="L964" s="992">
        <v>0</v>
      </c>
      <c r="M964" s="991">
        <v>24500</v>
      </c>
      <c r="N964" s="992">
        <v>0</v>
      </c>
      <c r="O964" s="271">
        <f t="shared" si="303"/>
        <v>0</v>
      </c>
      <c r="P964" s="271">
        <f t="shared" si="304"/>
        <v>24500</v>
      </c>
      <c r="Q964" s="271">
        <f t="shared" si="305"/>
        <v>24500</v>
      </c>
      <c r="R964" s="101">
        <f t="shared" si="306"/>
        <v>24500</v>
      </c>
      <c r="S964" s="261">
        <f t="shared" si="307"/>
        <v>0.98</v>
      </c>
      <c r="T964" s="866">
        <f t="shared" si="308"/>
        <v>500</v>
      </c>
      <c r="U964" s="949"/>
      <c r="V964" s="593"/>
    </row>
    <row r="965" spans="1:22" s="296" customFormat="1" ht="12.75" customHeight="1">
      <c r="A965" s="358" t="s">
        <v>1429</v>
      </c>
      <c r="B965" s="61" t="s">
        <v>1430</v>
      </c>
      <c r="C965" s="139">
        <v>2008</v>
      </c>
      <c r="D965" s="259" t="s">
        <v>1159</v>
      </c>
      <c r="E965" s="152">
        <v>2859</v>
      </c>
      <c r="F965" s="480">
        <v>992859</v>
      </c>
      <c r="G965" s="460" t="s">
        <v>1399</v>
      </c>
      <c r="H965" s="260">
        <v>240000</v>
      </c>
      <c r="I965" s="99">
        <f t="shared" si="301"/>
        <v>239572.58000000002</v>
      </c>
      <c r="J965" s="756">
        <f t="shared" si="302"/>
        <v>0.99821908333333342</v>
      </c>
      <c r="K965" s="991">
        <v>53485.69</v>
      </c>
      <c r="L965" s="992">
        <v>186086.89</v>
      </c>
      <c r="M965" s="991">
        <v>174228.51</v>
      </c>
      <c r="N965" s="992">
        <v>65344.07</v>
      </c>
      <c r="O965" s="271">
        <f t="shared" si="303"/>
        <v>-120742.82</v>
      </c>
      <c r="P965" s="271">
        <f t="shared" si="304"/>
        <v>120742.82</v>
      </c>
      <c r="Q965" s="271">
        <f t="shared" si="305"/>
        <v>0</v>
      </c>
      <c r="R965" s="101">
        <f t="shared" si="306"/>
        <v>239572.58000000002</v>
      </c>
      <c r="S965" s="261">
        <f t="shared" si="307"/>
        <v>0.99821908333333342</v>
      </c>
      <c r="T965" s="700">
        <f t="shared" si="308"/>
        <v>427.41999999999098</v>
      </c>
      <c r="U965" s="949"/>
      <c r="V965" s="593"/>
    </row>
    <row r="966" spans="1:22" s="296" customFormat="1" ht="12.75" customHeight="1">
      <c r="A966" s="358" t="s">
        <v>1094</v>
      </c>
      <c r="B966" s="61" t="s">
        <v>1433</v>
      </c>
      <c r="C966" s="139">
        <v>2008</v>
      </c>
      <c r="D966" s="259" t="s">
        <v>217</v>
      </c>
      <c r="E966" s="152">
        <v>2903</v>
      </c>
      <c r="F966" s="480">
        <v>600944</v>
      </c>
      <c r="G966" s="460" t="s">
        <v>1399</v>
      </c>
      <c r="H966" s="260">
        <v>10855.04</v>
      </c>
      <c r="I966" s="99">
        <f t="shared" si="301"/>
        <v>10651.38</v>
      </c>
      <c r="J966" s="756">
        <f t="shared" si="302"/>
        <v>0.98123820824243835</v>
      </c>
      <c r="K966" s="991">
        <v>0</v>
      </c>
      <c r="L966" s="992">
        <v>10651.38</v>
      </c>
      <c r="M966" s="991">
        <v>10513.75</v>
      </c>
      <c r="N966" s="992">
        <v>137.63</v>
      </c>
      <c r="O966" s="271">
        <f t="shared" si="303"/>
        <v>-10513.75</v>
      </c>
      <c r="P966" s="271">
        <f t="shared" si="304"/>
        <v>10513.75</v>
      </c>
      <c r="Q966" s="271">
        <f t="shared" si="305"/>
        <v>0</v>
      </c>
      <c r="R966" s="101">
        <f t="shared" si="306"/>
        <v>10651.38</v>
      </c>
      <c r="S966" s="261">
        <f t="shared" si="307"/>
        <v>0.98123820824243835</v>
      </c>
      <c r="T966" s="866">
        <f t="shared" si="308"/>
        <v>203.66000000000088</v>
      </c>
      <c r="U966" s="949"/>
      <c r="V966" s="593"/>
    </row>
    <row r="967" spans="1:22" s="296" customFormat="1" ht="12.75" customHeight="1">
      <c r="A967" s="358" t="s">
        <v>1116</v>
      </c>
      <c r="B967" s="61" t="s">
        <v>762</v>
      </c>
      <c r="C967" s="139">
        <v>2008</v>
      </c>
      <c r="D967" s="259" t="s">
        <v>1167</v>
      </c>
      <c r="E967" s="152">
        <v>2865</v>
      </c>
      <c r="F967" s="480">
        <v>131000</v>
      </c>
      <c r="G967" s="460" t="s">
        <v>1399</v>
      </c>
      <c r="H967" s="260">
        <v>330000</v>
      </c>
      <c r="I967" s="99">
        <f t="shared" si="301"/>
        <v>322022.64</v>
      </c>
      <c r="J967" s="756">
        <f t="shared" si="302"/>
        <v>0.97582618181818181</v>
      </c>
      <c r="K967" s="991">
        <v>318134.49</v>
      </c>
      <c r="L967" s="992">
        <v>3888.15</v>
      </c>
      <c r="M967" s="991">
        <v>321384.49</v>
      </c>
      <c r="N967" s="992">
        <v>8591.15</v>
      </c>
      <c r="O967" s="271">
        <f t="shared" si="303"/>
        <v>4703</v>
      </c>
      <c r="P967" s="271">
        <f t="shared" si="304"/>
        <v>3250</v>
      </c>
      <c r="Q967" s="271">
        <f t="shared" si="305"/>
        <v>7953</v>
      </c>
      <c r="R967" s="101">
        <f t="shared" si="306"/>
        <v>329975.64</v>
      </c>
      <c r="S967" s="261">
        <f t="shared" si="307"/>
        <v>0.99992618181818183</v>
      </c>
      <c r="T967" s="700">
        <f t="shared" si="308"/>
        <v>24.360000000009677</v>
      </c>
      <c r="U967" s="949"/>
      <c r="V967" s="593"/>
    </row>
    <row r="968" spans="1:22" s="296" customFormat="1" ht="12.75" customHeight="1">
      <c r="A968" s="358" t="s">
        <v>1421</v>
      </c>
      <c r="B968" s="61" t="s">
        <v>612</v>
      </c>
      <c r="C968" s="139">
        <v>2008</v>
      </c>
      <c r="D968" s="259" t="s">
        <v>13</v>
      </c>
      <c r="E968" s="152">
        <v>2894</v>
      </c>
      <c r="F968" s="480">
        <v>602895</v>
      </c>
      <c r="G968" s="460" t="s">
        <v>1399</v>
      </c>
      <c r="H968" s="260">
        <v>846000</v>
      </c>
      <c r="I968" s="99">
        <f t="shared" si="301"/>
        <v>846000</v>
      </c>
      <c r="J968" s="756">
        <f t="shared" si="302"/>
        <v>1</v>
      </c>
      <c r="K968" s="991">
        <v>736137.75</v>
      </c>
      <c r="L968" s="992">
        <v>109862.25</v>
      </c>
      <c r="M968" s="991">
        <v>815090.45</v>
      </c>
      <c r="N968" s="992">
        <v>30909.55</v>
      </c>
      <c r="O968" s="271">
        <f t="shared" si="303"/>
        <v>-78952.7</v>
      </c>
      <c r="P968" s="271">
        <f t="shared" si="304"/>
        <v>78952.699999999953</v>
      </c>
      <c r="Q968" s="271">
        <f t="shared" si="305"/>
        <v>0</v>
      </c>
      <c r="R968" s="101">
        <f t="shared" si="306"/>
        <v>846000</v>
      </c>
      <c r="S968" s="261">
        <f t="shared" si="307"/>
        <v>1</v>
      </c>
      <c r="T968" s="866">
        <f t="shared" si="308"/>
        <v>4.7293724492192268E-11</v>
      </c>
      <c r="U968" s="949"/>
      <c r="V968" s="593"/>
    </row>
    <row r="969" spans="1:22" s="296" customFormat="1" ht="12.75" customHeight="1">
      <c r="A969" s="358" t="s">
        <v>1545</v>
      </c>
      <c r="B969" s="61" t="s">
        <v>1546</v>
      </c>
      <c r="C969" s="139">
        <v>2008</v>
      </c>
      <c r="D969" s="259" t="s">
        <v>1147</v>
      </c>
      <c r="E969" s="685">
        <v>2843</v>
      </c>
      <c r="F969" s="480">
        <v>171036</v>
      </c>
      <c r="G969" s="460" t="s">
        <v>1399</v>
      </c>
      <c r="H969" s="260">
        <v>600000</v>
      </c>
      <c r="I969" s="99">
        <f t="shared" si="301"/>
        <v>600000</v>
      </c>
      <c r="J969" s="756">
        <f t="shared" si="302"/>
        <v>1</v>
      </c>
      <c r="K969" s="991">
        <v>598500</v>
      </c>
      <c r="L969" s="992">
        <v>1500</v>
      </c>
      <c r="M969" s="991">
        <v>600000</v>
      </c>
      <c r="N969" s="992">
        <v>0</v>
      </c>
      <c r="O969" s="271">
        <f t="shared" si="303"/>
        <v>-1500</v>
      </c>
      <c r="P969" s="271">
        <f t="shared" si="304"/>
        <v>1500</v>
      </c>
      <c r="Q969" s="271">
        <f t="shared" si="305"/>
        <v>0</v>
      </c>
      <c r="R969" s="101">
        <f t="shared" si="306"/>
        <v>600000</v>
      </c>
      <c r="S969" s="261">
        <f t="shared" si="307"/>
        <v>1</v>
      </c>
      <c r="T969" s="700">
        <f t="shared" si="308"/>
        <v>0</v>
      </c>
      <c r="U969" s="949"/>
      <c r="V969" s="593"/>
    </row>
    <row r="970" spans="1:22" s="296" customFormat="1" ht="12.75" customHeight="1">
      <c r="A970" s="358" t="s">
        <v>1421</v>
      </c>
      <c r="B970" s="61" t="s">
        <v>612</v>
      </c>
      <c r="C970" s="139">
        <v>2008</v>
      </c>
      <c r="D970" s="259" t="s">
        <v>1173</v>
      </c>
      <c r="E970" s="152">
        <v>2873</v>
      </c>
      <c r="F970" s="480">
        <v>612874</v>
      </c>
      <c r="G970" s="460" t="s">
        <v>1399</v>
      </c>
      <c r="H970" s="260">
        <v>140000</v>
      </c>
      <c r="I970" s="99">
        <f t="shared" si="301"/>
        <v>140000</v>
      </c>
      <c r="J970" s="756">
        <f t="shared" si="302"/>
        <v>1</v>
      </c>
      <c r="K970" s="991">
        <v>126975</v>
      </c>
      <c r="L970" s="992">
        <v>13025</v>
      </c>
      <c r="M970" s="991">
        <v>136650</v>
      </c>
      <c r="N970" s="992">
        <v>3350</v>
      </c>
      <c r="O970" s="271">
        <f t="shared" si="303"/>
        <v>-9675</v>
      </c>
      <c r="P970" s="271">
        <f t="shared" si="304"/>
        <v>9675</v>
      </c>
      <c r="Q970" s="271">
        <f t="shared" si="305"/>
        <v>0</v>
      </c>
      <c r="R970" s="101">
        <f t="shared" si="306"/>
        <v>140000</v>
      </c>
      <c r="S970" s="261">
        <f t="shared" si="307"/>
        <v>1</v>
      </c>
      <c r="T970" s="866">
        <f t="shared" si="308"/>
        <v>0</v>
      </c>
      <c r="U970" s="949"/>
      <c r="V970" s="593"/>
    </row>
    <row r="971" spans="1:22" s="296" customFormat="1" ht="12.75" customHeight="1">
      <c r="A971" s="358" t="s">
        <v>1421</v>
      </c>
      <c r="B971" s="61" t="s">
        <v>612</v>
      </c>
      <c r="C971" s="139">
        <v>2008</v>
      </c>
      <c r="D971" s="259" t="s">
        <v>1174</v>
      </c>
      <c r="E971" s="152">
        <v>2874</v>
      </c>
      <c r="F971" s="480">
        <v>602875</v>
      </c>
      <c r="G971" s="460" t="s">
        <v>1399</v>
      </c>
      <c r="H971" s="260">
        <v>390000</v>
      </c>
      <c r="I971" s="99">
        <f t="shared" si="301"/>
        <v>390000</v>
      </c>
      <c r="J971" s="756">
        <f t="shared" si="302"/>
        <v>1</v>
      </c>
      <c r="K971" s="991">
        <v>318146.75</v>
      </c>
      <c r="L971" s="992">
        <v>71853.25</v>
      </c>
      <c r="M971" s="991">
        <v>362545.5</v>
      </c>
      <c r="N971" s="992">
        <v>27454.5</v>
      </c>
      <c r="O971" s="271">
        <f t="shared" si="303"/>
        <v>-44398.75</v>
      </c>
      <c r="P971" s="271">
        <f t="shared" si="304"/>
        <v>44398.75</v>
      </c>
      <c r="Q971" s="271">
        <f t="shared" si="305"/>
        <v>0</v>
      </c>
      <c r="R971" s="101">
        <f t="shared" si="306"/>
        <v>390000</v>
      </c>
      <c r="S971" s="261">
        <f t="shared" si="307"/>
        <v>1</v>
      </c>
      <c r="T971" s="866">
        <f t="shared" si="308"/>
        <v>0</v>
      </c>
      <c r="U971" s="949"/>
      <c r="V971" s="593"/>
    </row>
    <row r="972" spans="1:22" s="296" customFormat="1" ht="12.75" customHeight="1">
      <c r="A972" s="358" t="s">
        <v>988</v>
      </c>
      <c r="B972" s="61" t="s">
        <v>102</v>
      </c>
      <c r="C972" s="139">
        <v>2008</v>
      </c>
      <c r="D972" s="259" t="s">
        <v>1175</v>
      </c>
      <c r="E972" s="152">
        <v>2875</v>
      </c>
      <c r="F972" s="480">
        <v>181413</v>
      </c>
      <c r="G972" s="460" t="s">
        <v>1399</v>
      </c>
      <c r="H972" s="260">
        <v>1700000</v>
      </c>
      <c r="I972" s="99">
        <f t="shared" si="301"/>
        <v>1700000</v>
      </c>
      <c r="J972" s="756">
        <f t="shared" si="302"/>
        <v>1</v>
      </c>
      <c r="K972" s="991">
        <v>1365754.96</v>
      </c>
      <c r="L972" s="992">
        <v>334245.03999999998</v>
      </c>
      <c r="M972" s="991">
        <v>1488431.56</v>
      </c>
      <c r="N972" s="992">
        <v>211568.44</v>
      </c>
      <c r="O972" s="271">
        <f t="shared" si="303"/>
        <v>-122676.59999999998</v>
      </c>
      <c r="P972" s="271">
        <f t="shared" si="304"/>
        <v>122676.60000000009</v>
      </c>
      <c r="Q972" s="271">
        <f t="shared" si="305"/>
        <v>0</v>
      </c>
      <c r="R972" s="101">
        <f t="shared" si="306"/>
        <v>1700000</v>
      </c>
      <c r="S972" s="261">
        <f t="shared" si="307"/>
        <v>1</v>
      </c>
      <c r="T972" s="866">
        <f t="shared" si="308"/>
        <v>0</v>
      </c>
      <c r="U972" s="949"/>
      <c r="V972" s="593"/>
    </row>
    <row r="973" spans="1:22" s="296" customFormat="1" ht="12.75" customHeight="1">
      <c r="A973" s="358" t="s">
        <v>988</v>
      </c>
      <c r="B973" s="61" t="s">
        <v>989</v>
      </c>
      <c r="C973" s="139">
        <v>2008</v>
      </c>
      <c r="D973" s="259" t="s">
        <v>1176</v>
      </c>
      <c r="E973" s="152">
        <v>2876</v>
      </c>
      <c r="F973" s="480">
        <v>181612</v>
      </c>
      <c r="G973" s="460" t="s">
        <v>1399</v>
      </c>
      <c r="H973" s="260">
        <v>40000</v>
      </c>
      <c r="I973" s="99">
        <f t="shared" si="301"/>
        <v>29000</v>
      </c>
      <c r="J973" s="756">
        <f t="shared" si="302"/>
        <v>0.72499999999999998</v>
      </c>
      <c r="K973" s="991">
        <v>22875</v>
      </c>
      <c r="L973" s="992">
        <v>6125</v>
      </c>
      <c r="M973" s="991">
        <v>26619.29</v>
      </c>
      <c r="N973" s="992">
        <v>13380.71</v>
      </c>
      <c r="O973" s="271">
        <f t="shared" si="303"/>
        <v>7255.7099999999991</v>
      </c>
      <c r="P973" s="271">
        <f t="shared" si="304"/>
        <v>3744.2900000000009</v>
      </c>
      <c r="Q973" s="271">
        <f t="shared" si="305"/>
        <v>11000</v>
      </c>
      <c r="R973" s="101">
        <f t="shared" si="306"/>
        <v>40000</v>
      </c>
      <c r="S973" s="261">
        <f t="shared" si="307"/>
        <v>1</v>
      </c>
      <c r="T973" s="866">
        <f t="shared" si="308"/>
        <v>0</v>
      </c>
      <c r="U973" s="949"/>
      <c r="V973" s="593"/>
    </row>
    <row r="974" spans="1:22" s="296" customFormat="1" ht="12.75" customHeight="1">
      <c r="A974" s="358" t="s">
        <v>1522</v>
      </c>
      <c r="B974" s="61" t="s">
        <v>1521</v>
      </c>
      <c r="C974" s="139">
        <v>2008</v>
      </c>
      <c r="D974" s="259" t="s">
        <v>1189</v>
      </c>
      <c r="E974" s="152">
        <v>2888</v>
      </c>
      <c r="F974" s="480">
        <v>790042</v>
      </c>
      <c r="G974" s="460" t="s">
        <v>1399</v>
      </c>
      <c r="H974" s="260">
        <v>700000</v>
      </c>
      <c r="I974" s="99">
        <f t="shared" si="301"/>
        <v>669988</v>
      </c>
      <c r="J974" s="756">
        <f t="shared" si="302"/>
        <v>0.95712571428571425</v>
      </c>
      <c r="K974" s="991">
        <v>202085</v>
      </c>
      <c r="L974" s="992">
        <v>467903</v>
      </c>
      <c r="M974" s="991">
        <v>674014.65</v>
      </c>
      <c r="N974" s="992">
        <v>25985.35</v>
      </c>
      <c r="O974" s="271">
        <f t="shared" si="303"/>
        <v>-441917.65</v>
      </c>
      <c r="P974" s="271">
        <f t="shared" si="304"/>
        <v>471929.65</v>
      </c>
      <c r="Q974" s="271">
        <f t="shared" si="305"/>
        <v>30012</v>
      </c>
      <c r="R974" s="101">
        <f t="shared" si="306"/>
        <v>700000</v>
      </c>
      <c r="S974" s="261">
        <f t="shared" si="307"/>
        <v>1</v>
      </c>
      <c r="T974" s="866">
        <f t="shared" si="308"/>
        <v>0</v>
      </c>
      <c r="U974" s="949"/>
      <c r="V974" s="593"/>
    </row>
    <row r="975" spans="1:22" s="296" customFormat="1" ht="12.75" customHeight="1">
      <c r="A975" s="358" t="s">
        <v>1397</v>
      </c>
      <c r="B975" s="61" t="s">
        <v>1398</v>
      </c>
      <c r="C975" s="139">
        <v>2008</v>
      </c>
      <c r="D975" s="259" t="s">
        <v>1191</v>
      </c>
      <c r="E975" s="152">
        <v>2892</v>
      </c>
      <c r="F975" s="480">
        <v>992892</v>
      </c>
      <c r="G975" s="460" t="s">
        <v>1399</v>
      </c>
      <c r="H975" s="260">
        <v>1950000</v>
      </c>
      <c r="I975" s="99">
        <f t="shared" si="301"/>
        <v>1901858.7000000002</v>
      </c>
      <c r="J975" s="756">
        <f t="shared" si="302"/>
        <v>0.975312153846154</v>
      </c>
      <c r="K975" s="991">
        <v>184948.58</v>
      </c>
      <c r="L975" s="992">
        <v>1716910.12</v>
      </c>
      <c r="M975" s="991">
        <v>1303272.45</v>
      </c>
      <c r="N975" s="992">
        <v>646727.55000000005</v>
      </c>
      <c r="O975" s="271">
        <f t="shared" si="303"/>
        <v>-1070182.57</v>
      </c>
      <c r="P975" s="271">
        <f t="shared" si="304"/>
        <v>1118323.8699999999</v>
      </c>
      <c r="Q975" s="271">
        <f t="shared" si="305"/>
        <v>48141.299999999814</v>
      </c>
      <c r="R975" s="101">
        <f t="shared" si="306"/>
        <v>1950000</v>
      </c>
      <c r="S975" s="261">
        <f t="shared" si="307"/>
        <v>1</v>
      </c>
      <c r="T975" s="866">
        <f t="shared" si="308"/>
        <v>0</v>
      </c>
      <c r="U975" s="949"/>
      <c r="V975" s="593"/>
    </row>
    <row r="976" spans="1:22" s="296" customFormat="1" ht="12.75" customHeight="1">
      <c r="A976" s="358" t="s">
        <v>1302</v>
      </c>
      <c r="B976" s="61" t="s">
        <v>1552</v>
      </c>
      <c r="C976" s="139">
        <v>2008</v>
      </c>
      <c r="D976" s="259" t="s">
        <v>1252</v>
      </c>
      <c r="E976" s="152">
        <v>2895</v>
      </c>
      <c r="F976" s="480">
        <v>992895</v>
      </c>
      <c r="G976" s="460" t="s">
        <v>1399</v>
      </c>
      <c r="H976" s="260">
        <v>31500</v>
      </c>
      <c r="I976" s="99">
        <f t="shared" si="301"/>
        <v>31500</v>
      </c>
      <c r="J976" s="756">
        <f t="shared" si="302"/>
        <v>1</v>
      </c>
      <c r="K976" s="991">
        <v>0</v>
      </c>
      <c r="L976" s="992">
        <v>31500</v>
      </c>
      <c r="M976" s="991">
        <v>0</v>
      </c>
      <c r="N976" s="992">
        <v>31500</v>
      </c>
      <c r="O976" s="271">
        <f t="shared" si="303"/>
        <v>0</v>
      </c>
      <c r="P976" s="271">
        <f t="shared" si="304"/>
        <v>0</v>
      </c>
      <c r="Q976" s="271">
        <f t="shared" si="305"/>
        <v>0</v>
      </c>
      <c r="R976" s="101">
        <f t="shared" si="306"/>
        <v>31500</v>
      </c>
      <c r="S976" s="261">
        <f t="shared" si="307"/>
        <v>1</v>
      </c>
      <c r="T976" s="866">
        <f t="shared" si="308"/>
        <v>0</v>
      </c>
      <c r="U976" s="949"/>
      <c r="V976" s="593"/>
    </row>
    <row r="977" spans="1:79" s="296" customFormat="1" ht="12.75" customHeight="1">
      <c r="A977" s="358" t="s">
        <v>988</v>
      </c>
      <c r="B977" s="61" t="s">
        <v>989</v>
      </c>
      <c r="C977" s="139">
        <v>2008</v>
      </c>
      <c r="D977" s="259" t="s">
        <v>1606</v>
      </c>
      <c r="E977" s="152">
        <v>2899</v>
      </c>
      <c r="F977" s="480">
        <v>181616</v>
      </c>
      <c r="G977" s="460" t="s">
        <v>1399</v>
      </c>
      <c r="H977" s="260">
        <v>12850</v>
      </c>
      <c r="I977" s="99">
        <f t="shared" si="301"/>
        <v>12850</v>
      </c>
      <c r="J977" s="756">
        <f t="shared" si="302"/>
        <v>1</v>
      </c>
      <c r="K977" s="991">
        <v>2868.75</v>
      </c>
      <c r="L977" s="992">
        <v>9981.25</v>
      </c>
      <c r="M977" s="991">
        <v>9612.5</v>
      </c>
      <c r="N977" s="992">
        <v>3237.5</v>
      </c>
      <c r="O977" s="271">
        <f t="shared" si="303"/>
        <v>-6743.75</v>
      </c>
      <c r="P977" s="271">
        <f t="shared" si="304"/>
        <v>6743.75</v>
      </c>
      <c r="Q977" s="271">
        <f t="shared" si="305"/>
        <v>0</v>
      </c>
      <c r="R977" s="101">
        <f t="shared" si="306"/>
        <v>12850</v>
      </c>
      <c r="S977" s="261">
        <f t="shared" si="307"/>
        <v>1</v>
      </c>
      <c r="T977" s="866">
        <f t="shared" si="308"/>
        <v>0</v>
      </c>
      <c r="U977" s="949"/>
      <c r="V977" s="593"/>
    </row>
    <row r="978" spans="1:79" s="296" customFormat="1" ht="12.75" customHeight="1">
      <c r="A978" s="358" t="s">
        <v>1302</v>
      </c>
      <c r="B978" s="61" t="s">
        <v>135</v>
      </c>
      <c r="C978" s="139">
        <v>2008</v>
      </c>
      <c r="D978" s="259" t="s">
        <v>1610</v>
      </c>
      <c r="E978" s="152">
        <v>2901</v>
      </c>
      <c r="F978" s="480">
        <v>198396</v>
      </c>
      <c r="G978" s="460" t="s">
        <v>1399</v>
      </c>
      <c r="H978" s="260">
        <v>88335.25</v>
      </c>
      <c r="I978" s="99">
        <f t="shared" si="301"/>
        <v>87710.26</v>
      </c>
      <c r="J978" s="756">
        <f t="shared" si="302"/>
        <v>0.99292479502803233</v>
      </c>
      <c r="K978" s="991">
        <v>9625.7800000000007</v>
      </c>
      <c r="L978" s="992">
        <v>78084.479999999996</v>
      </c>
      <c r="M978" s="991">
        <v>40397.14</v>
      </c>
      <c r="N978" s="992">
        <v>47938.11</v>
      </c>
      <c r="O978" s="271">
        <f t="shared" si="303"/>
        <v>-30146.369999999995</v>
      </c>
      <c r="P978" s="271">
        <f t="shared" si="304"/>
        <v>30771.360000000001</v>
      </c>
      <c r="Q978" s="271">
        <f t="shared" si="305"/>
        <v>624.99000000000524</v>
      </c>
      <c r="R978" s="101">
        <f t="shared" si="306"/>
        <v>88335.25</v>
      </c>
      <c r="S978" s="261">
        <f t="shared" si="307"/>
        <v>1</v>
      </c>
      <c r="T978" s="866">
        <f t="shared" si="308"/>
        <v>0</v>
      </c>
      <c r="U978" s="949"/>
      <c r="V978" s="593"/>
    </row>
    <row r="979" spans="1:79" s="296" customFormat="1" ht="12.75" customHeight="1">
      <c r="A979" s="358" t="s">
        <v>839</v>
      </c>
      <c r="B979" s="61" t="s">
        <v>592</v>
      </c>
      <c r="C979" s="139">
        <v>2008</v>
      </c>
      <c r="D979" s="259" t="s">
        <v>1627</v>
      </c>
      <c r="E979" s="152">
        <v>2902</v>
      </c>
      <c r="F979" s="480">
        <v>710027</v>
      </c>
      <c r="G979" s="460" t="s">
        <v>1399</v>
      </c>
      <c r="H979" s="260">
        <v>84221.11</v>
      </c>
      <c r="I979" s="99">
        <f t="shared" si="301"/>
        <v>83800</v>
      </c>
      <c r="J979" s="756">
        <f t="shared" si="302"/>
        <v>0.99499994716289064</v>
      </c>
      <c r="K979" s="991">
        <v>0</v>
      </c>
      <c r="L979" s="992">
        <v>83800</v>
      </c>
      <c r="M979" s="991">
        <v>26681.73</v>
      </c>
      <c r="N979" s="992">
        <v>57539.38</v>
      </c>
      <c r="O979" s="271">
        <f t="shared" si="303"/>
        <v>-26260.620000000003</v>
      </c>
      <c r="P979" s="271">
        <f t="shared" si="304"/>
        <v>26681.73</v>
      </c>
      <c r="Q979" s="271">
        <f t="shared" si="305"/>
        <v>421.11000000000058</v>
      </c>
      <c r="R979" s="101">
        <f t="shared" si="306"/>
        <v>84221.11</v>
      </c>
      <c r="S979" s="261">
        <f t="shared" si="307"/>
        <v>1</v>
      </c>
      <c r="T979" s="866">
        <f t="shared" si="308"/>
        <v>0</v>
      </c>
      <c r="U979" s="949"/>
      <c r="V979" s="593"/>
    </row>
    <row r="980" spans="1:79" s="296" customFormat="1" ht="12.75" customHeight="1">
      <c r="A980" s="358" t="s">
        <v>1094</v>
      </c>
      <c r="B980" s="61" t="s">
        <v>1554</v>
      </c>
      <c r="C980" s="139">
        <v>2008</v>
      </c>
      <c r="D980" s="259" t="s">
        <v>1706</v>
      </c>
      <c r="E980" s="152">
        <v>2904</v>
      </c>
      <c r="F980" s="480">
        <v>600946</v>
      </c>
      <c r="G980" s="460" t="s">
        <v>1399</v>
      </c>
      <c r="H980" s="260">
        <v>3314.71</v>
      </c>
      <c r="I980" s="99">
        <f t="shared" si="301"/>
        <v>4286.71</v>
      </c>
      <c r="J980" s="756">
        <f t="shared" si="302"/>
        <v>1.2932383225078514</v>
      </c>
      <c r="K980" s="991">
        <v>972</v>
      </c>
      <c r="L980" s="992">
        <v>3314.71</v>
      </c>
      <c r="M980" s="991">
        <v>3314.71</v>
      </c>
      <c r="N980" s="992">
        <v>0</v>
      </c>
      <c r="O980" s="271">
        <f t="shared" si="303"/>
        <v>-3314.71</v>
      </c>
      <c r="P980" s="271">
        <f t="shared" si="304"/>
        <v>2342.71</v>
      </c>
      <c r="Q980" s="271">
        <f t="shared" si="305"/>
        <v>-972</v>
      </c>
      <c r="R980" s="101">
        <f t="shared" si="306"/>
        <v>3314.71</v>
      </c>
      <c r="S980" s="261">
        <f t="shared" si="307"/>
        <v>1</v>
      </c>
      <c r="T980" s="866">
        <f t="shared" si="308"/>
        <v>0</v>
      </c>
      <c r="U980" s="949"/>
      <c r="V980" s="593"/>
    </row>
    <row r="981" spans="1:79" s="296" customFormat="1" ht="12.75" customHeight="1">
      <c r="A981" s="358" t="s">
        <v>1115</v>
      </c>
      <c r="B981" s="61" t="s">
        <v>1410</v>
      </c>
      <c r="C981" s="139">
        <v>2008</v>
      </c>
      <c r="D981" s="259" t="s">
        <v>1154</v>
      </c>
      <c r="E981" s="152">
        <v>2853</v>
      </c>
      <c r="F981" s="480">
        <v>871015</v>
      </c>
      <c r="G981" s="460" t="s">
        <v>1399</v>
      </c>
      <c r="H981" s="260">
        <v>200000</v>
      </c>
      <c r="I981" s="99">
        <f t="shared" si="301"/>
        <v>197069.66</v>
      </c>
      <c r="J981" s="756">
        <f t="shared" si="302"/>
        <v>0.98534830000000007</v>
      </c>
      <c r="K981" s="991">
        <v>178527.88</v>
      </c>
      <c r="L981" s="992">
        <v>18541.78</v>
      </c>
      <c r="M981" s="991">
        <v>195849.07</v>
      </c>
      <c r="N981" s="992">
        <v>4150.93</v>
      </c>
      <c r="O981" s="271">
        <f t="shared" si="303"/>
        <v>-14390.849999999999</v>
      </c>
      <c r="P981" s="271">
        <f t="shared" si="304"/>
        <v>17321.190000000002</v>
      </c>
      <c r="Q981" s="271">
        <f t="shared" si="305"/>
        <v>2930.3399999999965</v>
      </c>
      <c r="R981" s="101">
        <f t="shared" si="306"/>
        <v>200000</v>
      </c>
      <c r="S981" s="261">
        <f t="shared" si="307"/>
        <v>1</v>
      </c>
      <c r="T981" s="700">
        <f t="shared" si="308"/>
        <v>-7.2759576141834259E-12</v>
      </c>
      <c r="U981" s="949"/>
      <c r="V981" s="593"/>
    </row>
    <row r="982" spans="1:79" s="296" customFormat="1" ht="12.75" customHeight="1">
      <c r="A982" s="358" t="s">
        <v>631</v>
      </c>
      <c r="B982" s="61" t="s">
        <v>791</v>
      </c>
      <c r="C982" s="139">
        <v>2008</v>
      </c>
      <c r="D982" s="259" t="s">
        <v>1180</v>
      </c>
      <c r="E982" s="152">
        <v>2880</v>
      </c>
      <c r="F982" s="480">
        <v>210271</v>
      </c>
      <c r="G982" s="460" t="s">
        <v>1399</v>
      </c>
      <c r="H982" s="260">
        <v>600000</v>
      </c>
      <c r="I982" s="99">
        <f t="shared" si="301"/>
        <v>600000</v>
      </c>
      <c r="J982" s="756">
        <f t="shared" si="302"/>
        <v>1</v>
      </c>
      <c r="K982" s="991">
        <v>558492.67000000004</v>
      </c>
      <c r="L982" s="992">
        <v>41507.33</v>
      </c>
      <c r="M982" s="991">
        <v>593130.9</v>
      </c>
      <c r="N982" s="992">
        <v>6869.1</v>
      </c>
      <c r="O982" s="271">
        <f t="shared" si="303"/>
        <v>-34638.230000000003</v>
      </c>
      <c r="P982" s="271">
        <f t="shared" si="304"/>
        <v>34638.229999999981</v>
      </c>
      <c r="Q982" s="271">
        <f t="shared" si="305"/>
        <v>0</v>
      </c>
      <c r="R982" s="101">
        <f t="shared" si="306"/>
        <v>600000</v>
      </c>
      <c r="S982" s="261">
        <f t="shared" si="307"/>
        <v>1</v>
      </c>
      <c r="T982" s="866">
        <f t="shared" si="308"/>
        <v>-2.3646862246096134E-11</v>
      </c>
      <c r="U982" s="949"/>
      <c r="V982" s="593"/>
    </row>
    <row r="983" spans="1:79" s="296" customFormat="1" ht="12.75" customHeight="1">
      <c r="A983" s="358" t="s">
        <v>1449</v>
      </c>
      <c r="B983" s="61" t="s">
        <v>575</v>
      </c>
      <c r="C983" s="139">
        <v>2008</v>
      </c>
      <c r="D983" s="259" t="s">
        <v>1157</v>
      </c>
      <c r="E983" s="152">
        <v>2857</v>
      </c>
      <c r="F983" s="480">
        <v>871215</v>
      </c>
      <c r="G983" s="460" t="s">
        <v>1399</v>
      </c>
      <c r="H983" s="260">
        <v>519992.18</v>
      </c>
      <c r="I983" s="99">
        <f t="shared" si="301"/>
        <v>528639.88</v>
      </c>
      <c r="J983" s="756">
        <f t="shared" ref="J983:J984" si="309">I983/H983</f>
        <v>1.0166304424039607</v>
      </c>
      <c r="K983" s="991">
        <v>512198.40000000002</v>
      </c>
      <c r="L983" s="992">
        <v>16441.48</v>
      </c>
      <c r="M983" s="991">
        <v>519992.18</v>
      </c>
      <c r="N983" s="992">
        <v>128.69</v>
      </c>
      <c r="O983" s="271">
        <f t="shared" ref="O983:O984" si="310">N983-L983</f>
        <v>-16312.789999999999</v>
      </c>
      <c r="P983" s="271">
        <f t="shared" si="304"/>
        <v>7793.7799999999697</v>
      </c>
      <c r="Q983" s="271">
        <f t="shared" ref="Q983:Q984" si="311">R983-I983</f>
        <v>-8519.0100000000093</v>
      </c>
      <c r="R983" s="101">
        <f t="shared" si="306"/>
        <v>520120.87</v>
      </c>
      <c r="S983" s="261">
        <f t="shared" ref="S983:S984" si="312">+R983/H983</f>
        <v>1.0002474844910167</v>
      </c>
      <c r="T983" s="700">
        <f t="shared" si="308"/>
        <v>-128.69</v>
      </c>
      <c r="U983" s="949"/>
      <c r="V983" s="593"/>
    </row>
    <row r="984" spans="1:79" s="296" customFormat="1" ht="12.75" customHeight="1">
      <c r="A984" s="358" t="s">
        <v>976</v>
      </c>
      <c r="B984" s="61" t="s">
        <v>1479</v>
      </c>
      <c r="C984" s="139">
        <v>2008</v>
      </c>
      <c r="D984" s="259" t="s">
        <v>1156</v>
      </c>
      <c r="E984" s="152">
        <v>2854</v>
      </c>
      <c r="F984" s="480">
        <v>871878</v>
      </c>
      <c r="G984" s="460" t="s">
        <v>1399</v>
      </c>
      <c r="H984" s="260">
        <v>97928</v>
      </c>
      <c r="I984" s="99">
        <f t="shared" si="301"/>
        <v>5562.12</v>
      </c>
      <c r="J984" s="756">
        <f t="shared" si="309"/>
        <v>5.6798055714402419E-2</v>
      </c>
      <c r="K984" s="991">
        <v>5317.3</v>
      </c>
      <c r="L984" s="992">
        <v>244.82</v>
      </c>
      <c r="M984" s="991">
        <v>18084.150000000001</v>
      </c>
      <c r="N984" s="992">
        <v>119282.82</v>
      </c>
      <c r="O984" s="271">
        <f t="shared" si="310"/>
        <v>119038</v>
      </c>
      <c r="P984" s="271">
        <f t="shared" si="304"/>
        <v>12766.850000000002</v>
      </c>
      <c r="Q984" s="271">
        <f t="shared" si="311"/>
        <v>131804.85</v>
      </c>
      <c r="R984" s="101">
        <f t="shared" si="306"/>
        <v>137366.97</v>
      </c>
      <c r="S984" s="261">
        <f t="shared" si="312"/>
        <v>1.4027343558532799</v>
      </c>
      <c r="T984" s="700">
        <f t="shared" si="308"/>
        <v>-39438.97</v>
      </c>
      <c r="U984" s="949"/>
      <c r="V984" s="593"/>
    </row>
    <row r="985" spans="1:79" s="296" customFormat="1" ht="12.75" hidden="1" customHeight="1">
      <c r="A985" s="358" t="s">
        <v>622</v>
      </c>
      <c r="B985" s="61" t="s">
        <v>1458</v>
      </c>
      <c r="C985" s="139">
        <v>2008</v>
      </c>
      <c r="D985" s="259" t="s">
        <v>1602</v>
      </c>
      <c r="E985" s="152">
        <v>2896</v>
      </c>
      <c r="F985" s="480">
        <v>992896</v>
      </c>
      <c r="G985" s="460" t="s">
        <v>1399</v>
      </c>
      <c r="H985" s="260">
        <v>50000</v>
      </c>
      <c r="I985" s="99">
        <f>K985+L985</f>
        <v>50000</v>
      </c>
      <c r="J985" s="756">
        <f>I985/H985</f>
        <v>1</v>
      </c>
      <c r="K985" s="991">
        <v>50000</v>
      </c>
      <c r="L985" s="992">
        <v>0</v>
      </c>
      <c r="M985" s="991">
        <v>50000</v>
      </c>
      <c r="N985" s="992">
        <v>0</v>
      </c>
      <c r="O985" s="271">
        <f>N985-L985</f>
        <v>0</v>
      </c>
      <c r="P985" s="271">
        <f>M985-K985</f>
        <v>0</v>
      </c>
      <c r="Q985" s="271">
        <f>R985-I985</f>
        <v>0</v>
      </c>
      <c r="R985" s="101">
        <f>(H985-T985)</f>
        <v>50000</v>
      </c>
      <c r="S985" s="261">
        <f>+R985/H985</f>
        <v>1</v>
      </c>
      <c r="T985" s="866">
        <f>H985-M985-N985</f>
        <v>0</v>
      </c>
      <c r="U985" s="949" t="s">
        <v>340</v>
      </c>
      <c r="V985" s="593"/>
    </row>
    <row r="986" spans="1:79" s="296" customFormat="1" ht="12.75" customHeight="1" thickBot="1">
      <c r="A986" s="127" t="s">
        <v>1569</v>
      </c>
      <c r="B986" s="827"/>
      <c r="C986" s="139">
        <v>2008</v>
      </c>
      <c r="E986" s="796"/>
      <c r="F986" s="487"/>
      <c r="G986" s="797"/>
      <c r="H986" s="260">
        <f>SUM(H985:H985)</f>
        <v>50000</v>
      </c>
      <c r="I986" s="99">
        <f>SUM(I985:I985)</f>
        <v>50000</v>
      </c>
      <c r="J986" s="757">
        <f t="shared" ref="J986:J987" si="313">I986/H986</f>
        <v>1</v>
      </c>
      <c r="K986" s="991">
        <f t="shared" ref="K986:R986" si="314">SUM(K985:K985)</f>
        <v>50000</v>
      </c>
      <c r="L986" s="992">
        <f t="shared" si="314"/>
        <v>0</v>
      </c>
      <c r="M986" s="991">
        <f t="shared" si="314"/>
        <v>50000</v>
      </c>
      <c r="N986" s="992">
        <f t="shared" si="314"/>
        <v>0</v>
      </c>
      <c r="O986" s="271">
        <f t="shared" si="314"/>
        <v>0</v>
      </c>
      <c r="P986" s="271">
        <f t="shared" si="314"/>
        <v>0</v>
      </c>
      <c r="Q986" s="271">
        <f t="shared" si="314"/>
        <v>0</v>
      </c>
      <c r="R986" s="1048">
        <f t="shared" si="314"/>
        <v>50000</v>
      </c>
      <c r="S986" s="261">
        <f>+R986/H986</f>
        <v>1</v>
      </c>
      <c r="T986" s="700">
        <f>SUM(T985:T985)</f>
        <v>0</v>
      </c>
      <c r="U986" s="645"/>
    </row>
    <row r="987" spans="1:79" s="562" customFormat="1" ht="12.75" customHeight="1" thickTop="1" thickBot="1">
      <c r="A987" s="663"/>
      <c r="B987" s="683"/>
      <c r="C987" s="469"/>
      <c r="D987" s="474" t="s">
        <v>1124</v>
      </c>
      <c r="E987" s="87"/>
      <c r="F987" s="492"/>
      <c r="G987" s="489"/>
      <c r="H987" s="115">
        <f>SUM(H919:H985)</f>
        <v>34341239.210000001</v>
      </c>
      <c r="I987" s="96">
        <f>SUM(I919:I985)</f>
        <v>22490806.220000003</v>
      </c>
      <c r="J987" s="106">
        <f t="shared" si="313"/>
        <v>0.65492121826083638</v>
      </c>
      <c r="K987" s="996">
        <f t="shared" ref="K987:R987" si="315">SUM(K919:K985)</f>
        <v>13275017.689999999</v>
      </c>
      <c r="L987" s="96">
        <f t="shared" si="315"/>
        <v>9215788.5300000012</v>
      </c>
      <c r="M987" s="996">
        <f t="shared" si="315"/>
        <v>19966892.079999994</v>
      </c>
      <c r="N987" s="96">
        <f t="shared" si="315"/>
        <v>5442852.7300000004</v>
      </c>
      <c r="O987" s="473">
        <f t="shared" si="315"/>
        <v>-3772935.8</v>
      </c>
      <c r="P987" s="471">
        <f t="shared" si="315"/>
        <v>6691874.3900000015</v>
      </c>
      <c r="Q987" s="471">
        <f t="shared" si="315"/>
        <v>2918938.5900000003</v>
      </c>
      <c r="R987" s="471">
        <f t="shared" si="315"/>
        <v>25409744.809999999</v>
      </c>
      <c r="S987" s="475">
        <f t="shared" ref="S987" si="316">+R987/H987</f>
        <v>0.73991927474186214</v>
      </c>
      <c r="T987" s="704">
        <f>SUM(T919:T985)</f>
        <v>8931494.4000000004</v>
      </c>
      <c r="U987" s="650"/>
    </row>
    <row r="988" spans="1:79" s="340" customFormat="1" ht="14.25" thickTop="1" thickBot="1">
      <c r="A988" s="690"/>
      <c r="B988" s="782"/>
      <c r="C988" s="782"/>
      <c r="D988" s="782"/>
      <c r="E988" s="782"/>
      <c r="F988" s="789"/>
      <c r="G988" s="789"/>
      <c r="H988" s="790"/>
      <c r="I988" s="782"/>
      <c r="J988" s="782"/>
      <c r="K988" s="782"/>
      <c r="L988" s="782"/>
      <c r="M988" s="782"/>
      <c r="N988" s="782"/>
      <c r="O988" s="782"/>
      <c r="P988" s="782"/>
      <c r="Q988" s="782"/>
      <c r="R988" s="782"/>
      <c r="S988" s="782"/>
      <c r="T988" s="783"/>
      <c r="U988" s="784"/>
      <c r="V988" s="782"/>
      <c r="W988" s="782"/>
      <c r="X988" s="782"/>
      <c r="Y988" s="782"/>
      <c r="Z988" s="782"/>
      <c r="AA988" s="782"/>
      <c r="AB988" s="782"/>
      <c r="AC988" s="782"/>
      <c r="AD988" s="782"/>
      <c r="AE988" s="782"/>
      <c r="AF988" s="782"/>
      <c r="AG988" s="782"/>
      <c r="AH988" s="782"/>
      <c r="AI988" s="782"/>
      <c r="AJ988" s="782"/>
      <c r="AK988" s="782"/>
      <c r="AL988" s="782"/>
      <c r="AM988" s="782"/>
      <c r="AN988" s="782"/>
      <c r="AO988" s="782"/>
      <c r="AP988" s="782"/>
      <c r="AQ988" s="782"/>
      <c r="AR988" s="782"/>
      <c r="AS988" s="782"/>
      <c r="AT988" s="782"/>
      <c r="AU988" s="782"/>
      <c r="AV988" s="782"/>
      <c r="AW988" s="782"/>
      <c r="AX988" s="782"/>
      <c r="AY988" s="782"/>
      <c r="AZ988" s="782"/>
      <c r="BA988" s="782"/>
      <c r="BB988" s="782"/>
      <c r="BC988" s="782"/>
      <c r="BD988" s="782"/>
      <c r="BE988" s="782"/>
      <c r="BF988" s="782"/>
      <c r="BG988" s="782"/>
      <c r="BH988" s="782"/>
      <c r="BI988" s="782"/>
      <c r="BJ988" s="782"/>
      <c r="BK988" s="782"/>
      <c r="BL988" s="782"/>
      <c r="BM988" s="782"/>
      <c r="BN988" s="782"/>
      <c r="BO988" s="782"/>
      <c r="BP988" s="782"/>
      <c r="BQ988" s="782"/>
      <c r="BR988" s="782"/>
      <c r="BS988" s="782"/>
      <c r="BT988" s="782"/>
      <c r="BU988" s="782"/>
      <c r="BV988" s="782"/>
      <c r="BW988" s="782"/>
      <c r="BX988" s="782"/>
      <c r="BY988" s="782"/>
      <c r="BZ988" s="782"/>
      <c r="CA988" s="782"/>
    </row>
    <row r="989" spans="1:79" s="563" customFormat="1" ht="13.5" customHeight="1" thickTop="1" thickBot="1">
      <c r="A989" s="725"/>
      <c r="B989" s="476"/>
      <c r="C989" s="477"/>
      <c r="D989" s="479" t="s">
        <v>1125</v>
      </c>
      <c r="E989" s="478"/>
      <c r="F989" s="494"/>
      <c r="G989" s="495"/>
      <c r="H989" s="361">
        <f>SUM(H916+H987)</f>
        <v>55000000</v>
      </c>
      <c r="I989" s="309">
        <f>I916+I987</f>
        <v>39798267.040000007</v>
      </c>
      <c r="J989" s="107">
        <f>I989/H989</f>
        <v>0.72360485527272744</v>
      </c>
      <c r="K989" s="1001">
        <f t="shared" ref="K989:R989" si="317">K916+K987</f>
        <v>24890548.009999998</v>
      </c>
      <c r="L989" s="309">
        <f t="shared" si="317"/>
        <v>14907719.030000001</v>
      </c>
      <c r="M989" s="1001">
        <f t="shared" si="317"/>
        <v>35339146.069999993</v>
      </c>
      <c r="N989" s="309">
        <f t="shared" si="317"/>
        <v>7926309.3400000008</v>
      </c>
      <c r="O989" s="309">
        <f t="shared" si="317"/>
        <v>-6981409.6899999995</v>
      </c>
      <c r="P989" s="309">
        <f t="shared" si="317"/>
        <v>10448598.060000002</v>
      </c>
      <c r="Q989" s="309">
        <f t="shared" si="317"/>
        <v>3467188.37</v>
      </c>
      <c r="R989" s="309">
        <f t="shared" si="317"/>
        <v>43265455.409999996</v>
      </c>
      <c r="S989" s="95">
        <f>+R989/H989</f>
        <v>0.78664464381818178</v>
      </c>
      <c r="T989" s="706">
        <f>T916+T987</f>
        <v>11734544.59</v>
      </c>
    </row>
    <row r="990" spans="1:79" s="340" customFormat="1" ht="13.5" thickTop="1">
      <c r="A990" s="690"/>
      <c r="B990" s="782"/>
      <c r="C990" s="782"/>
      <c r="D990" s="782"/>
      <c r="E990" s="782"/>
      <c r="F990" s="789"/>
      <c r="G990" s="789"/>
      <c r="H990" s="790"/>
      <c r="I990" s="782"/>
      <c r="J990" s="782"/>
      <c r="K990" s="782"/>
      <c r="L990" s="782"/>
      <c r="M990" s="782"/>
      <c r="N990" s="782"/>
      <c r="O990" s="782"/>
      <c r="P990" s="782"/>
      <c r="Q990" s="782"/>
      <c r="R990" s="782"/>
      <c r="S990" s="782"/>
      <c r="T990" s="783"/>
      <c r="U990" s="782"/>
      <c r="V990" s="782"/>
      <c r="W990" s="782"/>
      <c r="X990" s="782"/>
      <c r="Y990" s="782"/>
      <c r="Z990" s="782"/>
      <c r="AA990" s="782"/>
      <c r="AB990" s="782"/>
      <c r="AC990" s="782"/>
      <c r="AD990" s="782"/>
      <c r="AE990" s="782"/>
      <c r="AF990" s="782"/>
      <c r="AG990" s="782"/>
      <c r="AH990" s="782"/>
      <c r="AI990" s="782"/>
      <c r="AJ990" s="782"/>
      <c r="AK990" s="782"/>
      <c r="AL990" s="782"/>
      <c r="AM990" s="782"/>
      <c r="AN990" s="782"/>
      <c r="AO990" s="782"/>
      <c r="AP990" s="782"/>
      <c r="AQ990" s="782"/>
      <c r="AR990" s="782"/>
      <c r="AS990" s="782"/>
      <c r="AT990" s="782"/>
      <c r="AU990" s="782"/>
      <c r="AV990" s="782"/>
      <c r="AW990" s="782"/>
      <c r="AX990" s="782"/>
      <c r="AY990" s="782"/>
      <c r="AZ990" s="782"/>
      <c r="BA990" s="782"/>
      <c r="BB990" s="782"/>
      <c r="BC990" s="782"/>
      <c r="BD990" s="782"/>
      <c r="BE990" s="782"/>
      <c r="BF990" s="782"/>
      <c r="BG990" s="782"/>
      <c r="BH990" s="782"/>
      <c r="BI990" s="782"/>
      <c r="BJ990" s="782"/>
      <c r="BK990" s="782"/>
      <c r="BL990" s="782"/>
      <c r="BM990" s="782"/>
      <c r="BN990" s="782"/>
      <c r="BO990" s="782"/>
      <c r="BP990" s="782"/>
      <c r="BQ990" s="782"/>
      <c r="BR990" s="782"/>
      <c r="BS990" s="782"/>
      <c r="BT990" s="782"/>
      <c r="BU990" s="782"/>
      <c r="BV990" s="782"/>
      <c r="BW990" s="782"/>
      <c r="BX990" s="782"/>
      <c r="BY990" s="782"/>
      <c r="BZ990" s="782"/>
      <c r="CA990" s="782"/>
    </row>
    <row r="991" spans="1:79" s="296" customFormat="1" ht="12.75" customHeight="1">
      <c r="A991" s="1110" t="s">
        <v>1613</v>
      </c>
      <c r="B991" s="1109"/>
      <c r="C991" s="668"/>
      <c r="D991" s="860"/>
      <c r="E991" s="668"/>
      <c r="F991" s="497"/>
      <c r="G991" s="497"/>
      <c r="H991" s="341"/>
      <c r="I991" s="341"/>
      <c r="J991" s="342"/>
      <c r="K991" s="399"/>
      <c r="L991" s="399"/>
      <c r="M991" s="399"/>
      <c r="N991" s="399"/>
      <c r="O991" s="718"/>
      <c r="P991" s="718"/>
      <c r="Q991" s="718"/>
      <c r="R991" s="341"/>
      <c r="S991" s="342"/>
      <c r="T991" s="707"/>
      <c r="V991" s="672"/>
    </row>
    <row r="992" spans="1:79" s="296" customFormat="1" ht="12.75" customHeight="1">
      <c r="A992" s="358" t="s">
        <v>1501</v>
      </c>
      <c r="B992" s="61" t="s">
        <v>1427</v>
      </c>
      <c r="C992" s="139">
        <v>2009</v>
      </c>
      <c r="D992" s="259" t="s">
        <v>1712</v>
      </c>
      <c r="E992" s="152">
        <v>3050</v>
      </c>
      <c r="F992" s="480">
        <v>993055</v>
      </c>
      <c r="G992" s="1050"/>
      <c r="H992" s="260">
        <v>1196500</v>
      </c>
      <c r="I992" s="99">
        <f t="shared" ref="I992:I998" si="318">K992+L992</f>
        <v>0</v>
      </c>
      <c r="J992" s="756">
        <f t="shared" ref="J992:J998" si="319">I992/H992</f>
        <v>0</v>
      </c>
      <c r="K992" s="991">
        <v>0</v>
      </c>
      <c r="L992" s="992">
        <v>0</v>
      </c>
      <c r="M992" s="991">
        <v>48132.5</v>
      </c>
      <c r="N992" s="992">
        <v>251832.5</v>
      </c>
      <c r="O992" s="271">
        <f t="shared" ref="O992:O998" si="320">N992-L992</f>
        <v>251832.5</v>
      </c>
      <c r="P992" s="271">
        <f t="shared" ref="P992:P998" si="321">M992-K992</f>
        <v>48132.5</v>
      </c>
      <c r="Q992" s="271">
        <f t="shared" ref="Q992:Q998" si="322">R992-I992</f>
        <v>299965</v>
      </c>
      <c r="R992" s="101">
        <f t="shared" ref="R992:R998" si="323">(H992-T992)</f>
        <v>299965</v>
      </c>
      <c r="S992" s="261">
        <f t="shared" ref="S992:S998" si="324">+R992/H992</f>
        <v>0.25070204763894693</v>
      </c>
      <c r="T992" s="700">
        <f t="shared" ref="T992:T998" si="325">H992-M992-N992</f>
        <v>896535</v>
      </c>
      <c r="U992" s="645"/>
    </row>
    <row r="993" spans="1:79" s="296" customFormat="1" ht="12.75" customHeight="1">
      <c r="A993" s="1083" t="s">
        <v>1280</v>
      </c>
      <c r="B993" s="1084"/>
      <c r="C993" s="1085">
        <v>2009</v>
      </c>
      <c r="D993" s="1086" t="s">
        <v>1281</v>
      </c>
      <c r="E993" s="1087">
        <v>3050</v>
      </c>
      <c r="F993" s="1088">
        <v>993050</v>
      </c>
      <c r="G993" s="1098"/>
      <c r="H993" s="1090">
        <v>480148</v>
      </c>
      <c r="I993" s="1091">
        <f t="shared" si="318"/>
        <v>150</v>
      </c>
      <c r="J993" s="1092">
        <f t="shared" si="319"/>
        <v>3.1240367553337723E-4</v>
      </c>
      <c r="K993" s="1093">
        <v>0</v>
      </c>
      <c r="L993" s="1094">
        <v>150</v>
      </c>
      <c r="M993" s="1093">
        <v>150</v>
      </c>
      <c r="N993" s="1094">
        <v>0</v>
      </c>
      <c r="O993" s="1095">
        <f t="shared" si="320"/>
        <v>-150</v>
      </c>
      <c r="P993" s="1095">
        <f t="shared" si="321"/>
        <v>150</v>
      </c>
      <c r="Q993" s="1095">
        <f t="shared" si="322"/>
        <v>0</v>
      </c>
      <c r="R993" s="1091">
        <f t="shared" si="323"/>
        <v>150</v>
      </c>
      <c r="S993" s="1096">
        <f t="shared" si="324"/>
        <v>3.1240367553337723E-4</v>
      </c>
      <c r="T993" s="1097">
        <f t="shared" si="325"/>
        <v>479998</v>
      </c>
      <c r="U993" s="645"/>
    </row>
    <row r="994" spans="1:79" s="296" customFormat="1" ht="12.75" customHeight="1">
      <c r="A994" s="358" t="s">
        <v>1451</v>
      </c>
      <c r="B994" s="61" t="s">
        <v>1452</v>
      </c>
      <c r="C994" s="139">
        <v>2009</v>
      </c>
      <c r="D994" s="259" t="s">
        <v>1099</v>
      </c>
      <c r="E994" s="152">
        <v>3050</v>
      </c>
      <c r="F994" s="480">
        <v>993051</v>
      </c>
      <c r="G994" s="1050"/>
      <c r="H994" s="260">
        <v>1047000</v>
      </c>
      <c r="I994" s="99">
        <f t="shared" si="318"/>
        <v>113000</v>
      </c>
      <c r="J994" s="756">
        <f t="shared" si="319"/>
        <v>0.10792741165234002</v>
      </c>
      <c r="K994" s="991">
        <v>0</v>
      </c>
      <c r="L994" s="992">
        <v>113000</v>
      </c>
      <c r="M994" s="991">
        <v>282661</v>
      </c>
      <c r="N994" s="992">
        <v>330809</v>
      </c>
      <c r="O994" s="271">
        <f t="shared" si="320"/>
        <v>217809</v>
      </c>
      <c r="P994" s="271">
        <f t="shared" si="321"/>
        <v>282661</v>
      </c>
      <c r="Q994" s="271">
        <f t="shared" si="322"/>
        <v>500470</v>
      </c>
      <c r="R994" s="101">
        <f t="shared" si="323"/>
        <v>613470</v>
      </c>
      <c r="S994" s="261">
        <f t="shared" si="324"/>
        <v>0.58593123209169051</v>
      </c>
      <c r="T994" s="700">
        <f t="shared" si="325"/>
        <v>433530</v>
      </c>
      <c r="U994" s="645"/>
    </row>
    <row r="995" spans="1:79" s="296" customFormat="1" ht="12.75" customHeight="1">
      <c r="A995" s="358" t="s">
        <v>1421</v>
      </c>
      <c r="B995" s="61" t="s">
        <v>612</v>
      </c>
      <c r="C995" s="139">
        <v>2009</v>
      </c>
      <c r="D995" s="259" t="s">
        <v>1615</v>
      </c>
      <c r="E995" s="152">
        <v>3050</v>
      </c>
      <c r="F995" s="480">
        <v>993053</v>
      </c>
      <c r="G995" s="1050"/>
      <c r="H995" s="260">
        <v>500000</v>
      </c>
      <c r="I995" s="99">
        <f t="shared" si="318"/>
        <v>25000</v>
      </c>
      <c r="J995" s="756">
        <f t="shared" si="319"/>
        <v>0.05</v>
      </c>
      <c r="K995" s="991">
        <v>0</v>
      </c>
      <c r="L995" s="992">
        <v>25000</v>
      </c>
      <c r="M995" s="991">
        <v>13997.55</v>
      </c>
      <c r="N995" s="992">
        <v>161502.45000000001</v>
      </c>
      <c r="O995" s="271">
        <f t="shared" si="320"/>
        <v>136502.45000000001</v>
      </c>
      <c r="P995" s="271">
        <f t="shared" si="321"/>
        <v>13997.55</v>
      </c>
      <c r="Q995" s="271">
        <f t="shared" si="322"/>
        <v>150500</v>
      </c>
      <c r="R995" s="101">
        <f t="shared" si="323"/>
        <v>175500</v>
      </c>
      <c r="S995" s="261">
        <f t="shared" si="324"/>
        <v>0.35099999999999998</v>
      </c>
      <c r="T995" s="700">
        <f t="shared" si="325"/>
        <v>324500</v>
      </c>
      <c r="U995" s="645"/>
    </row>
    <row r="996" spans="1:79" s="296" customFormat="1" ht="12.75" customHeight="1">
      <c r="A996" s="358" t="s">
        <v>1302</v>
      </c>
      <c r="B996" s="61" t="s">
        <v>1447</v>
      </c>
      <c r="C996" s="139">
        <v>2009</v>
      </c>
      <c r="D996" s="259" t="s">
        <v>1614</v>
      </c>
      <c r="E996" s="152">
        <v>3050</v>
      </c>
      <c r="F996" s="480">
        <v>993052</v>
      </c>
      <c r="G996" s="1050"/>
      <c r="H996" s="260">
        <v>698000</v>
      </c>
      <c r="I996" s="99">
        <f t="shared" si="318"/>
        <v>0</v>
      </c>
      <c r="J996" s="756">
        <f t="shared" si="319"/>
        <v>0</v>
      </c>
      <c r="K996" s="991">
        <v>0</v>
      </c>
      <c r="L996" s="992">
        <v>0</v>
      </c>
      <c r="M996" s="991">
        <v>0</v>
      </c>
      <c r="N996" s="992">
        <v>419130</v>
      </c>
      <c r="O996" s="271">
        <f t="shared" si="320"/>
        <v>419130</v>
      </c>
      <c r="P996" s="271">
        <f t="shared" si="321"/>
        <v>0</v>
      </c>
      <c r="Q996" s="271">
        <f t="shared" si="322"/>
        <v>419130</v>
      </c>
      <c r="R996" s="101">
        <f t="shared" si="323"/>
        <v>419130</v>
      </c>
      <c r="S996" s="261">
        <f t="shared" si="324"/>
        <v>0.60047277936962751</v>
      </c>
      <c r="T996" s="700">
        <f t="shared" si="325"/>
        <v>278870</v>
      </c>
      <c r="U996" s="645"/>
    </row>
    <row r="997" spans="1:79" s="296" customFormat="1" ht="12.75" customHeight="1">
      <c r="A997" s="358" t="s">
        <v>1501</v>
      </c>
      <c r="B997" s="61" t="s">
        <v>1427</v>
      </c>
      <c r="C997" s="139">
        <v>2009</v>
      </c>
      <c r="D997" s="259" t="s">
        <v>1709</v>
      </c>
      <c r="E997" s="152">
        <v>3050</v>
      </c>
      <c r="F997" s="480">
        <v>993054</v>
      </c>
      <c r="G997" s="1050"/>
      <c r="H997" s="260">
        <v>103500</v>
      </c>
      <c r="I997" s="99">
        <f t="shared" si="318"/>
        <v>28003</v>
      </c>
      <c r="J997" s="756">
        <f t="shared" si="319"/>
        <v>0.27056038647342995</v>
      </c>
      <c r="K997" s="991">
        <v>0</v>
      </c>
      <c r="L997" s="992">
        <v>28003</v>
      </c>
      <c r="M997" s="991">
        <v>16750</v>
      </c>
      <c r="N997" s="992">
        <v>86738</v>
      </c>
      <c r="O997" s="271">
        <f t="shared" si="320"/>
        <v>58735</v>
      </c>
      <c r="P997" s="271">
        <f t="shared" si="321"/>
        <v>16750</v>
      </c>
      <c r="Q997" s="271">
        <f t="shared" si="322"/>
        <v>75485</v>
      </c>
      <c r="R997" s="101">
        <f t="shared" si="323"/>
        <v>103488</v>
      </c>
      <c r="S997" s="261">
        <f t="shared" si="324"/>
        <v>0.99988405797101454</v>
      </c>
      <c r="T997" s="700">
        <f t="shared" si="325"/>
        <v>12</v>
      </c>
      <c r="U997" s="645"/>
    </row>
    <row r="998" spans="1:79" s="296" customFormat="1" ht="12.75" customHeight="1" thickBot="1">
      <c r="A998" s="358" t="s">
        <v>631</v>
      </c>
      <c r="B998" s="61" t="s">
        <v>1597</v>
      </c>
      <c r="C998" s="139">
        <v>2009</v>
      </c>
      <c r="D998" s="259" t="s">
        <v>1140</v>
      </c>
      <c r="E998" s="152">
        <v>3050</v>
      </c>
      <c r="F998" s="480">
        <v>993056</v>
      </c>
      <c r="G998" s="1050"/>
      <c r="H998" s="260">
        <v>550000</v>
      </c>
      <c r="I998" s="99">
        <f t="shared" si="318"/>
        <v>0</v>
      </c>
      <c r="J998" s="756">
        <f t="shared" si="319"/>
        <v>0</v>
      </c>
      <c r="K998" s="991">
        <v>0</v>
      </c>
      <c r="L998" s="992">
        <v>0</v>
      </c>
      <c r="M998" s="991">
        <v>384104.59</v>
      </c>
      <c r="N998" s="992">
        <v>165895.41</v>
      </c>
      <c r="O998" s="271">
        <f t="shared" si="320"/>
        <v>165895.41</v>
      </c>
      <c r="P998" s="271">
        <f t="shared" si="321"/>
        <v>384104.59</v>
      </c>
      <c r="Q998" s="271">
        <f t="shared" si="322"/>
        <v>550000</v>
      </c>
      <c r="R998" s="101">
        <f t="shared" si="323"/>
        <v>550000</v>
      </c>
      <c r="S998" s="261">
        <f t="shared" si="324"/>
        <v>1</v>
      </c>
      <c r="T998" s="700">
        <f t="shared" si="325"/>
        <v>0</v>
      </c>
      <c r="U998" s="645"/>
    </row>
    <row r="999" spans="1:79" s="562" customFormat="1" ht="12.75" customHeight="1" thickTop="1" thickBot="1">
      <c r="A999" s="663"/>
      <c r="B999" s="683"/>
      <c r="C999" s="469"/>
      <c r="D999" s="86" t="s">
        <v>1616</v>
      </c>
      <c r="E999" s="87"/>
      <c r="F999" s="492"/>
      <c r="G999" s="472"/>
      <c r="H999" s="115">
        <f>SUM(H992:H998)</f>
        <v>4575148</v>
      </c>
      <c r="I999" s="96">
        <f>SUM(I992:I998)</f>
        <v>166153</v>
      </c>
      <c r="J999" s="921">
        <f t="shared" ref="J999" si="326">I999/H999</f>
        <v>3.6316420802124869E-2</v>
      </c>
      <c r="K999" s="996">
        <f t="shared" ref="K999:R999" si="327">SUM(K992:K998)</f>
        <v>0</v>
      </c>
      <c r="L999" s="997">
        <f t="shared" si="327"/>
        <v>166153</v>
      </c>
      <c r="M999" s="115">
        <f t="shared" si="327"/>
        <v>745795.64</v>
      </c>
      <c r="N999" s="997">
        <f>SUM(N992:N998)</f>
        <v>1415907.3599999999</v>
      </c>
      <c r="O999" s="473">
        <f t="shared" si="327"/>
        <v>1249754.3599999999</v>
      </c>
      <c r="P999" s="471">
        <f t="shared" si="327"/>
        <v>745795.64</v>
      </c>
      <c r="Q999" s="471">
        <f t="shared" si="327"/>
        <v>1995550</v>
      </c>
      <c r="R999" s="471">
        <f t="shared" si="327"/>
        <v>2161703</v>
      </c>
      <c r="S999" s="467">
        <f>R999/H999</f>
        <v>0.47248810311710132</v>
      </c>
      <c r="T999" s="720">
        <f>SUM(T992:T998)</f>
        <v>2413445</v>
      </c>
      <c r="U999" s="650"/>
    </row>
    <row r="1000" spans="1:79" s="340" customFormat="1" ht="13.5" thickTop="1">
      <c r="A1000" s="690"/>
      <c r="B1000" s="782"/>
      <c r="C1000" s="782"/>
      <c r="D1000" s="782"/>
      <c r="E1000" s="782"/>
      <c r="F1000" s="789"/>
      <c r="G1000" s="789"/>
      <c r="H1000" s="790"/>
      <c r="I1000" s="782"/>
      <c r="J1000" s="782"/>
      <c r="K1000" s="782"/>
      <c r="L1000" s="782"/>
      <c r="M1000" s="782"/>
      <c r="N1000" s="782"/>
      <c r="O1000" s="782"/>
      <c r="P1000" s="782"/>
      <c r="Q1000" s="782"/>
      <c r="R1000" s="782"/>
      <c r="S1000" s="782"/>
      <c r="T1000" s="1051"/>
      <c r="U1000" s="782"/>
      <c r="V1000" s="782"/>
      <c r="W1000" s="782"/>
      <c r="X1000" s="782"/>
      <c r="Y1000" s="782"/>
      <c r="Z1000" s="782"/>
      <c r="AA1000" s="782"/>
      <c r="AB1000" s="782"/>
      <c r="AC1000" s="782"/>
      <c r="AD1000" s="782"/>
      <c r="AE1000" s="782"/>
      <c r="AF1000" s="782"/>
      <c r="AG1000" s="782"/>
      <c r="AH1000" s="782"/>
      <c r="AI1000" s="782"/>
      <c r="AJ1000" s="782"/>
      <c r="AK1000" s="782"/>
      <c r="AL1000" s="782"/>
      <c r="AM1000" s="782"/>
      <c r="AN1000" s="782"/>
      <c r="AO1000" s="782"/>
      <c r="AP1000" s="782"/>
      <c r="AQ1000" s="782"/>
      <c r="AR1000" s="782"/>
      <c r="AS1000" s="782"/>
      <c r="AT1000" s="782"/>
      <c r="AU1000" s="782"/>
      <c r="AV1000" s="782"/>
      <c r="AW1000" s="782"/>
      <c r="AX1000" s="782"/>
      <c r="AY1000" s="782"/>
      <c r="AZ1000" s="782"/>
      <c r="BA1000" s="782"/>
      <c r="BB1000" s="782"/>
      <c r="BC1000" s="782"/>
      <c r="BD1000" s="782"/>
      <c r="BE1000" s="782"/>
      <c r="BF1000" s="782"/>
      <c r="BG1000" s="782"/>
      <c r="BH1000" s="782"/>
      <c r="BI1000" s="782"/>
      <c r="BJ1000" s="782"/>
      <c r="BK1000" s="782"/>
      <c r="BL1000" s="782"/>
      <c r="BM1000" s="782"/>
      <c r="BN1000" s="782"/>
      <c r="BO1000" s="782"/>
      <c r="BP1000" s="782"/>
      <c r="BQ1000" s="782"/>
      <c r="BR1000" s="782"/>
      <c r="BS1000" s="782"/>
      <c r="BT1000" s="782"/>
      <c r="BU1000" s="782"/>
      <c r="BV1000" s="782"/>
      <c r="BW1000" s="782"/>
      <c r="BX1000" s="782"/>
      <c r="BY1000" s="782"/>
      <c r="BZ1000" s="782"/>
      <c r="CA1000" s="782"/>
    </row>
    <row r="1001" spans="1:79" s="340" customFormat="1">
      <c r="A1001" s="1110" t="s">
        <v>1617</v>
      </c>
      <c r="B1001" s="1109"/>
      <c r="C1001" s="786"/>
      <c r="D1001" s="786"/>
      <c r="E1001" s="786"/>
      <c r="F1001" s="635"/>
      <c r="G1001" s="635"/>
      <c r="H1001" s="787"/>
      <c r="I1001" s="786"/>
      <c r="J1001" s="786"/>
      <c r="K1001" s="786"/>
      <c r="L1001" s="786"/>
      <c r="M1001" s="786"/>
      <c r="N1001" s="786"/>
      <c r="O1001" s="786"/>
      <c r="P1001" s="786"/>
      <c r="Q1001" s="786"/>
      <c r="R1001" s="786"/>
      <c r="S1001" s="786"/>
      <c r="T1001" s="791"/>
      <c r="U1001" s="782"/>
      <c r="V1001" s="782"/>
      <c r="W1001" s="782"/>
      <c r="X1001" s="782"/>
      <c r="Y1001" s="782"/>
      <c r="Z1001" s="782"/>
      <c r="AA1001" s="782"/>
      <c r="AB1001" s="782"/>
      <c r="AC1001" s="782"/>
      <c r="AD1001" s="782"/>
      <c r="AE1001" s="782"/>
      <c r="AF1001" s="782"/>
      <c r="AG1001" s="782"/>
      <c r="AH1001" s="782"/>
      <c r="AI1001" s="782"/>
      <c r="AJ1001" s="782"/>
      <c r="AK1001" s="782"/>
      <c r="AL1001" s="782"/>
      <c r="AM1001" s="782"/>
      <c r="AN1001" s="782"/>
      <c r="AO1001" s="782"/>
      <c r="AP1001" s="782"/>
      <c r="AQ1001" s="782"/>
      <c r="AR1001" s="782"/>
      <c r="AS1001" s="782"/>
      <c r="AT1001" s="782"/>
      <c r="AU1001" s="782"/>
      <c r="AV1001" s="782"/>
      <c r="AW1001" s="782"/>
      <c r="AX1001" s="782"/>
      <c r="AY1001" s="782"/>
      <c r="AZ1001" s="782"/>
      <c r="BA1001" s="782"/>
      <c r="BB1001" s="782"/>
      <c r="BC1001" s="782"/>
      <c r="BD1001" s="782"/>
      <c r="BE1001" s="782"/>
      <c r="BF1001" s="782"/>
      <c r="BG1001" s="782"/>
      <c r="BH1001" s="782"/>
      <c r="BI1001" s="782"/>
      <c r="BJ1001" s="782"/>
      <c r="BK1001" s="782"/>
      <c r="BL1001" s="782"/>
      <c r="BM1001" s="782"/>
      <c r="BN1001" s="782"/>
      <c r="BO1001" s="782"/>
      <c r="BP1001" s="782"/>
      <c r="BQ1001" s="782"/>
      <c r="BR1001" s="782"/>
      <c r="BS1001" s="782"/>
      <c r="BT1001" s="782"/>
      <c r="BU1001" s="782"/>
      <c r="BV1001" s="782"/>
      <c r="BW1001" s="782"/>
      <c r="BX1001" s="782"/>
      <c r="BY1001" s="782"/>
      <c r="BZ1001" s="782"/>
      <c r="CA1001" s="782"/>
    </row>
    <row r="1002" spans="1:79" s="296" customFormat="1" ht="12.75" customHeight="1">
      <c r="A1002" s="358" t="s">
        <v>553</v>
      </c>
      <c r="B1002" s="61" t="s">
        <v>1433</v>
      </c>
      <c r="C1002" s="139">
        <v>2009</v>
      </c>
      <c r="D1002" s="259" t="s">
        <v>1657</v>
      </c>
      <c r="E1002" s="152">
        <v>2968</v>
      </c>
      <c r="F1002" s="480">
        <v>992968</v>
      </c>
      <c r="G1002" s="1049" t="s">
        <v>1399</v>
      </c>
      <c r="H1002" s="260">
        <v>2160581</v>
      </c>
      <c r="I1002" s="99">
        <f t="shared" ref="I1002:I1033" si="328">K1002+L1002</f>
        <v>0</v>
      </c>
      <c r="J1002" s="756">
        <f t="shared" ref="J1002:J1033" si="329">I1002/H1002</f>
        <v>0</v>
      </c>
      <c r="K1002" s="991">
        <v>0</v>
      </c>
      <c r="L1002" s="992">
        <v>0</v>
      </c>
      <c r="M1002" s="991">
        <v>0</v>
      </c>
      <c r="N1002" s="992">
        <v>207695</v>
      </c>
      <c r="O1002" s="271">
        <f t="shared" ref="O1002:O1033" si="330">N1002-L1002</f>
        <v>207695</v>
      </c>
      <c r="P1002" s="271">
        <f t="shared" ref="P1002:P1033" si="331">M1002-K1002</f>
        <v>0</v>
      </c>
      <c r="Q1002" s="271">
        <f t="shared" ref="Q1002:Q1033" si="332">R1002-I1002</f>
        <v>207695</v>
      </c>
      <c r="R1002" s="101">
        <f t="shared" ref="R1002:R1033" si="333">(H1002-T1002)</f>
        <v>207695</v>
      </c>
      <c r="S1002" s="261">
        <f t="shared" ref="S1002:S1033" si="334">+R1002/H1002</f>
        <v>9.6129235608384961E-2</v>
      </c>
      <c r="T1002" s="866">
        <f t="shared" ref="T1002:T1033" si="335">H1002-M1002-N1002</f>
        <v>1952886</v>
      </c>
      <c r="U1002" s="949"/>
      <c r="V1002" s="593"/>
    </row>
    <row r="1003" spans="1:79" s="296" customFormat="1" ht="12.75" customHeight="1">
      <c r="A1003" s="358" t="s">
        <v>1117</v>
      </c>
      <c r="B1003" s="61" t="s">
        <v>1461</v>
      </c>
      <c r="C1003" s="139">
        <v>2009</v>
      </c>
      <c r="D1003" s="259" t="s">
        <v>1692</v>
      </c>
      <c r="E1003" s="152">
        <v>3007</v>
      </c>
      <c r="F1003" s="480">
        <v>881071</v>
      </c>
      <c r="G1003" s="460" t="s">
        <v>1399</v>
      </c>
      <c r="H1003" s="260">
        <v>1357000</v>
      </c>
      <c r="I1003" s="99">
        <f t="shared" si="328"/>
        <v>52305</v>
      </c>
      <c r="J1003" s="756">
        <f t="shared" si="329"/>
        <v>3.8544583640383198E-2</v>
      </c>
      <c r="K1003" s="991">
        <v>0</v>
      </c>
      <c r="L1003" s="992">
        <v>52305</v>
      </c>
      <c r="M1003" s="991">
        <v>34140</v>
      </c>
      <c r="N1003" s="992">
        <v>18165</v>
      </c>
      <c r="O1003" s="271">
        <f t="shared" si="330"/>
        <v>-34140</v>
      </c>
      <c r="P1003" s="271">
        <f t="shared" si="331"/>
        <v>34140</v>
      </c>
      <c r="Q1003" s="271">
        <f t="shared" si="332"/>
        <v>0</v>
      </c>
      <c r="R1003" s="101">
        <f t="shared" si="333"/>
        <v>52305</v>
      </c>
      <c r="S1003" s="261">
        <f t="shared" si="334"/>
        <v>3.8544583640383198E-2</v>
      </c>
      <c r="T1003" s="866">
        <f t="shared" si="335"/>
        <v>1304695</v>
      </c>
      <c r="U1003" s="949"/>
      <c r="V1003" s="593"/>
    </row>
    <row r="1004" spans="1:79" s="296" customFormat="1" ht="12.75" customHeight="1">
      <c r="A1004" s="1083" t="s">
        <v>839</v>
      </c>
      <c r="B1004" s="1084" t="s">
        <v>592</v>
      </c>
      <c r="C1004" s="1085">
        <v>2009</v>
      </c>
      <c r="D1004" s="1086" t="s">
        <v>1627</v>
      </c>
      <c r="E1004" s="1087">
        <v>2934</v>
      </c>
      <c r="F1004" s="1088">
        <v>710028</v>
      </c>
      <c r="G1004" s="1089" t="s">
        <v>1399</v>
      </c>
      <c r="H1004" s="1090">
        <v>847984</v>
      </c>
      <c r="I1004" s="1091">
        <f t="shared" si="328"/>
        <v>0</v>
      </c>
      <c r="J1004" s="1092">
        <f t="shared" si="329"/>
        <v>0</v>
      </c>
      <c r="K1004" s="1093">
        <v>0</v>
      </c>
      <c r="L1004" s="1094">
        <v>0</v>
      </c>
      <c r="M1004" s="1093">
        <v>0</v>
      </c>
      <c r="N1004" s="1094">
        <v>1850</v>
      </c>
      <c r="O1004" s="1095">
        <f t="shared" si="330"/>
        <v>1850</v>
      </c>
      <c r="P1004" s="1095">
        <f t="shared" si="331"/>
        <v>0</v>
      </c>
      <c r="Q1004" s="1095">
        <f t="shared" si="332"/>
        <v>1850</v>
      </c>
      <c r="R1004" s="1091">
        <f t="shared" si="333"/>
        <v>1850</v>
      </c>
      <c r="S1004" s="1096">
        <f t="shared" si="334"/>
        <v>2.1816449366969188E-3</v>
      </c>
      <c r="T1004" s="1097">
        <f t="shared" si="335"/>
        <v>846134</v>
      </c>
      <c r="U1004" s="949"/>
      <c r="V1004" s="593"/>
    </row>
    <row r="1005" spans="1:79" s="296" customFormat="1" ht="12.75" customHeight="1">
      <c r="A1005" s="358" t="s">
        <v>1429</v>
      </c>
      <c r="B1005" s="61" t="s">
        <v>1430</v>
      </c>
      <c r="C1005" s="139">
        <v>2009</v>
      </c>
      <c r="D1005" s="259" t="s">
        <v>1641</v>
      </c>
      <c r="E1005" s="152">
        <v>2952</v>
      </c>
      <c r="F1005" s="480">
        <v>992952</v>
      </c>
      <c r="G1005" s="460" t="s">
        <v>1399</v>
      </c>
      <c r="H1005" s="260">
        <v>925000</v>
      </c>
      <c r="I1005" s="99">
        <f t="shared" si="328"/>
        <v>37025</v>
      </c>
      <c r="J1005" s="756">
        <f t="shared" si="329"/>
        <v>4.0027027027027026E-2</v>
      </c>
      <c r="K1005" s="991">
        <v>0</v>
      </c>
      <c r="L1005" s="992">
        <v>37025</v>
      </c>
      <c r="M1005" s="991">
        <v>1568</v>
      </c>
      <c r="N1005" s="992">
        <v>91130</v>
      </c>
      <c r="O1005" s="271">
        <f t="shared" si="330"/>
        <v>54105</v>
      </c>
      <c r="P1005" s="271">
        <f t="shared" si="331"/>
        <v>1568</v>
      </c>
      <c r="Q1005" s="271">
        <f t="shared" si="332"/>
        <v>55673</v>
      </c>
      <c r="R1005" s="101">
        <f t="shared" si="333"/>
        <v>92698</v>
      </c>
      <c r="S1005" s="261">
        <f t="shared" si="334"/>
        <v>0.10021405405405405</v>
      </c>
      <c r="T1005" s="700">
        <f t="shared" si="335"/>
        <v>832302</v>
      </c>
      <c r="U1005" s="949"/>
      <c r="V1005" s="593"/>
    </row>
    <row r="1006" spans="1:79" s="296" customFormat="1" ht="12.75" customHeight="1">
      <c r="A1006" s="1083" t="s">
        <v>1599</v>
      </c>
      <c r="B1006" s="1084" t="s">
        <v>71</v>
      </c>
      <c r="C1006" s="1085">
        <v>2009</v>
      </c>
      <c r="D1006" s="1086" t="s">
        <v>1634</v>
      </c>
      <c r="E1006" s="1087">
        <v>2941</v>
      </c>
      <c r="F1006" s="1088">
        <v>896690</v>
      </c>
      <c r="G1006" s="1089" t="s">
        <v>1399</v>
      </c>
      <c r="H1006" s="1090">
        <v>765000</v>
      </c>
      <c r="I1006" s="1091">
        <f t="shared" si="328"/>
        <v>3825</v>
      </c>
      <c r="J1006" s="1092">
        <f t="shared" si="329"/>
        <v>5.0000000000000001E-3</v>
      </c>
      <c r="K1006" s="1093">
        <v>0</v>
      </c>
      <c r="L1006" s="1094">
        <v>3825</v>
      </c>
      <c r="M1006" s="1093">
        <v>0</v>
      </c>
      <c r="N1006" s="1094">
        <v>3825</v>
      </c>
      <c r="O1006" s="1095">
        <f t="shared" si="330"/>
        <v>0</v>
      </c>
      <c r="P1006" s="1095">
        <f t="shared" si="331"/>
        <v>0</v>
      </c>
      <c r="Q1006" s="1095">
        <f t="shared" si="332"/>
        <v>0</v>
      </c>
      <c r="R1006" s="1091">
        <f t="shared" si="333"/>
        <v>3825</v>
      </c>
      <c r="S1006" s="1096">
        <f t="shared" si="334"/>
        <v>5.0000000000000001E-3</v>
      </c>
      <c r="T1006" s="1097">
        <f t="shared" si="335"/>
        <v>761175</v>
      </c>
      <c r="U1006" s="949"/>
      <c r="V1006" s="593"/>
    </row>
    <row r="1007" spans="1:79" s="296" customFormat="1" ht="12.75" customHeight="1">
      <c r="A1007" s="358" t="s">
        <v>1680</v>
      </c>
      <c r="B1007" s="61" t="s">
        <v>1587</v>
      </c>
      <c r="C1007" s="139">
        <v>2009</v>
      </c>
      <c r="D1007" s="259" t="s">
        <v>1681</v>
      </c>
      <c r="E1007" s="152">
        <v>2992</v>
      </c>
      <c r="F1007" s="480">
        <v>871536</v>
      </c>
      <c r="G1007" s="460" t="s">
        <v>1399</v>
      </c>
      <c r="H1007" s="260">
        <v>1939819</v>
      </c>
      <c r="I1007" s="99">
        <f t="shared" si="328"/>
        <v>98451.1</v>
      </c>
      <c r="J1007" s="756">
        <f t="shared" si="329"/>
        <v>5.0752724867629405E-2</v>
      </c>
      <c r="K1007" s="991">
        <v>0</v>
      </c>
      <c r="L1007" s="992">
        <v>98451.1</v>
      </c>
      <c r="M1007" s="991">
        <v>675276.16</v>
      </c>
      <c r="N1007" s="992">
        <v>654684.93999999994</v>
      </c>
      <c r="O1007" s="271">
        <f t="shared" si="330"/>
        <v>556233.84</v>
      </c>
      <c r="P1007" s="271">
        <f t="shared" si="331"/>
        <v>675276.16</v>
      </c>
      <c r="Q1007" s="271">
        <f t="shared" si="332"/>
        <v>1231510</v>
      </c>
      <c r="R1007" s="101">
        <f t="shared" si="333"/>
        <v>1329961.1000000001</v>
      </c>
      <c r="S1007" s="261">
        <f t="shared" si="334"/>
        <v>0.68561092555542558</v>
      </c>
      <c r="T1007" s="866">
        <f t="shared" si="335"/>
        <v>609857.89999999991</v>
      </c>
      <c r="U1007" s="949"/>
      <c r="V1007" s="593"/>
    </row>
    <row r="1008" spans="1:79" s="296" customFormat="1" ht="12.75" customHeight="1">
      <c r="A1008" s="1083" t="s">
        <v>1397</v>
      </c>
      <c r="B1008" s="1084" t="s">
        <v>1398</v>
      </c>
      <c r="C1008" s="1085">
        <v>2009</v>
      </c>
      <c r="D1008" s="1086" t="s">
        <v>1699</v>
      </c>
      <c r="E1008" s="1087">
        <v>3014</v>
      </c>
      <c r="F1008" s="1088">
        <v>993014</v>
      </c>
      <c r="G1008" s="1089" t="s">
        <v>1399</v>
      </c>
      <c r="H1008" s="1090">
        <v>577800</v>
      </c>
      <c r="I1008" s="1091">
        <f t="shared" si="328"/>
        <v>0</v>
      </c>
      <c r="J1008" s="1092">
        <f t="shared" si="329"/>
        <v>0</v>
      </c>
      <c r="K1008" s="1093">
        <v>0</v>
      </c>
      <c r="L1008" s="1094">
        <v>0</v>
      </c>
      <c r="M1008" s="1093">
        <v>0</v>
      </c>
      <c r="N1008" s="1094">
        <v>0</v>
      </c>
      <c r="O1008" s="1095">
        <f t="shared" si="330"/>
        <v>0</v>
      </c>
      <c r="P1008" s="1095">
        <f t="shared" si="331"/>
        <v>0</v>
      </c>
      <c r="Q1008" s="1095">
        <f t="shared" si="332"/>
        <v>0</v>
      </c>
      <c r="R1008" s="1091">
        <f t="shared" si="333"/>
        <v>0</v>
      </c>
      <c r="S1008" s="1096">
        <f t="shared" si="334"/>
        <v>0</v>
      </c>
      <c r="T1008" s="1097">
        <f t="shared" si="335"/>
        <v>577800</v>
      </c>
      <c r="U1008" s="949"/>
      <c r="V1008" s="593"/>
    </row>
    <row r="1009" spans="1:22" s="296" customFormat="1" ht="12.75" customHeight="1">
      <c r="A1009" s="358" t="s">
        <v>622</v>
      </c>
      <c r="B1009" s="61" t="s">
        <v>1458</v>
      </c>
      <c r="C1009" s="139">
        <v>2009</v>
      </c>
      <c r="D1009" s="259" t="s">
        <v>1646</v>
      </c>
      <c r="E1009" s="152">
        <v>2957</v>
      </c>
      <c r="F1009" s="480">
        <v>992957</v>
      </c>
      <c r="G1009" s="460" t="s">
        <v>1399</v>
      </c>
      <c r="H1009" s="260">
        <v>2200000</v>
      </c>
      <c r="I1009" s="99">
        <f t="shared" si="328"/>
        <v>32180</v>
      </c>
      <c r="J1009" s="756">
        <f t="shared" si="329"/>
        <v>1.4627272727272727E-2</v>
      </c>
      <c r="K1009" s="991">
        <v>0</v>
      </c>
      <c r="L1009" s="992">
        <v>32180</v>
      </c>
      <c r="M1009" s="991">
        <v>64477.07</v>
      </c>
      <c r="N1009" s="992">
        <v>1602358.43</v>
      </c>
      <c r="O1009" s="271">
        <f t="shared" si="330"/>
        <v>1570178.43</v>
      </c>
      <c r="P1009" s="271">
        <f t="shared" si="331"/>
        <v>64477.07</v>
      </c>
      <c r="Q1009" s="271">
        <f t="shared" si="332"/>
        <v>1634655.4999999998</v>
      </c>
      <c r="R1009" s="101">
        <f t="shared" si="333"/>
        <v>1666835.4999999998</v>
      </c>
      <c r="S1009" s="261">
        <f t="shared" si="334"/>
        <v>0.75765249999999984</v>
      </c>
      <c r="T1009" s="700">
        <f t="shared" si="335"/>
        <v>533164.50000000023</v>
      </c>
      <c r="U1009" s="949"/>
      <c r="V1009" s="593"/>
    </row>
    <row r="1010" spans="1:22" s="296" customFormat="1" ht="12.75" customHeight="1">
      <c r="A1010" s="358" t="s">
        <v>1185</v>
      </c>
      <c r="B1010" s="61" t="s">
        <v>1549</v>
      </c>
      <c r="C1010" s="139">
        <v>2009</v>
      </c>
      <c r="D1010" s="259" t="s">
        <v>1698</v>
      </c>
      <c r="E1010" s="152">
        <v>3013</v>
      </c>
      <c r="F1010" s="480">
        <v>520091</v>
      </c>
      <c r="G1010" s="460" t="s">
        <v>1399</v>
      </c>
      <c r="H1010" s="260">
        <v>1400000</v>
      </c>
      <c r="I1010" s="99">
        <f t="shared" si="328"/>
        <v>0</v>
      </c>
      <c r="J1010" s="756">
        <f t="shared" si="329"/>
        <v>0</v>
      </c>
      <c r="K1010" s="991">
        <v>0</v>
      </c>
      <c r="L1010" s="992">
        <v>0</v>
      </c>
      <c r="M1010" s="991">
        <v>0</v>
      </c>
      <c r="N1010" s="992">
        <v>932880</v>
      </c>
      <c r="O1010" s="271">
        <f t="shared" si="330"/>
        <v>932880</v>
      </c>
      <c r="P1010" s="271">
        <f t="shared" si="331"/>
        <v>0</v>
      </c>
      <c r="Q1010" s="271">
        <f t="shared" si="332"/>
        <v>932880</v>
      </c>
      <c r="R1010" s="101">
        <f t="shared" si="333"/>
        <v>932880</v>
      </c>
      <c r="S1010" s="261">
        <f t="shared" si="334"/>
        <v>0.66634285714285713</v>
      </c>
      <c r="T1010" s="866">
        <f t="shared" si="335"/>
        <v>467120</v>
      </c>
      <c r="U1010" s="949"/>
      <c r="V1010" s="593"/>
    </row>
    <row r="1011" spans="1:22" s="296" customFormat="1" ht="12.75" customHeight="1">
      <c r="A1011" s="358" t="s">
        <v>1302</v>
      </c>
      <c r="B1011" s="61" t="s">
        <v>1229</v>
      </c>
      <c r="C1011" s="139">
        <v>2009</v>
      </c>
      <c r="D1011" s="259" t="s">
        <v>1677</v>
      </c>
      <c r="E1011" s="152">
        <v>2989</v>
      </c>
      <c r="F1011" s="480">
        <v>992720</v>
      </c>
      <c r="G1011" s="460" t="s">
        <v>1399</v>
      </c>
      <c r="H1011" s="260">
        <v>500000</v>
      </c>
      <c r="I1011" s="99">
        <f t="shared" si="328"/>
        <v>0</v>
      </c>
      <c r="J1011" s="756">
        <f t="shared" si="329"/>
        <v>0</v>
      </c>
      <c r="K1011" s="991">
        <v>0</v>
      </c>
      <c r="L1011" s="992">
        <v>0</v>
      </c>
      <c r="M1011" s="991">
        <v>0</v>
      </c>
      <c r="N1011" s="992">
        <v>52500</v>
      </c>
      <c r="O1011" s="271">
        <f t="shared" si="330"/>
        <v>52500</v>
      </c>
      <c r="P1011" s="271">
        <f t="shared" si="331"/>
        <v>0</v>
      </c>
      <c r="Q1011" s="271">
        <f t="shared" si="332"/>
        <v>52500</v>
      </c>
      <c r="R1011" s="101">
        <f t="shared" si="333"/>
        <v>52500</v>
      </c>
      <c r="S1011" s="261">
        <f t="shared" si="334"/>
        <v>0.105</v>
      </c>
      <c r="T1011" s="866">
        <f t="shared" si="335"/>
        <v>447500</v>
      </c>
      <c r="U1011" s="949"/>
      <c r="V1011" s="593"/>
    </row>
    <row r="1012" spans="1:22" s="296" customFormat="1" ht="12.75" customHeight="1">
      <c r="A1012" s="1083" t="s">
        <v>1401</v>
      </c>
      <c r="B1012" s="1084" t="s">
        <v>1402</v>
      </c>
      <c r="C1012" s="1085">
        <v>2009</v>
      </c>
      <c r="D1012" s="1086" t="s">
        <v>1628</v>
      </c>
      <c r="E1012" s="1087">
        <v>2935</v>
      </c>
      <c r="F1012" s="1088">
        <v>874400</v>
      </c>
      <c r="G1012" s="1089" t="s">
        <v>1399</v>
      </c>
      <c r="H1012" s="1090">
        <v>450000</v>
      </c>
      <c r="I1012" s="1091">
        <f t="shared" si="328"/>
        <v>0</v>
      </c>
      <c r="J1012" s="1092">
        <f t="shared" si="329"/>
        <v>0</v>
      </c>
      <c r="K1012" s="1093">
        <v>0</v>
      </c>
      <c r="L1012" s="1094">
        <v>0</v>
      </c>
      <c r="M1012" s="1093">
        <v>0</v>
      </c>
      <c r="N1012" s="1094">
        <v>9810</v>
      </c>
      <c r="O1012" s="1095">
        <f t="shared" si="330"/>
        <v>9810</v>
      </c>
      <c r="P1012" s="1095">
        <f t="shared" si="331"/>
        <v>0</v>
      </c>
      <c r="Q1012" s="1095">
        <f t="shared" si="332"/>
        <v>9810</v>
      </c>
      <c r="R1012" s="1091">
        <f t="shared" si="333"/>
        <v>9810</v>
      </c>
      <c r="S1012" s="1096">
        <f t="shared" si="334"/>
        <v>2.18E-2</v>
      </c>
      <c r="T1012" s="1097">
        <f t="shared" si="335"/>
        <v>440190</v>
      </c>
      <c r="U1012" s="949"/>
      <c r="V1012" s="593"/>
    </row>
    <row r="1013" spans="1:22" s="296" customFormat="1" ht="12.75" customHeight="1">
      <c r="A1013" s="358" t="s">
        <v>1401</v>
      </c>
      <c r="B1013" s="61" t="s">
        <v>1402</v>
      </c>
      <c r="C1013" s="139">
        <v>2009</v>
      </c>
      <c r="D1013" s="259" t="s">
        <v>1629</v>
      </c>
      <c r="E1013" s="152">
        <v>2936</v>
      </c>
      <c r="F1013" s="480">
        <v>875500</v>
      </c>
      <c r="G1013" s="460" t="s">
        <v>1399</v>
      </c>
      <c r="H1013" s="260">
        <v>500000</v>
      </c>
      <c r="I1013" s="99">
        <f t="shared" si="328"/>
        <v>0</v>
      </c>
      <c r="J1013" s="756">
        <f t="shared" si="329"/>
        <v>0</v>
      </c>
      <c r="K1013" s="991">
        <v>0</v>
      </c>
      <c r="L1013" s="992">
        <v>0</v>
      </c>
      <c r="M1013" s="991">
        <v>4820</v>
      </c>
      <c r="N1013" s="992">
        <v>56768</v>
      </c>
      <c r="O1013" s="271">
        <f t="shared" si="330"/>
        <v>56768</v>
      </c>
      <c r="P1013" s="271">
        <f t="shared" si="331"/>
        <v>4820</v>
      </c>
      <c r="Q1013" s="271">
        <f t="shared" si="332"/>
        <v>61588</v>
      </c>
      <c r="R1013" s="101">
        <f t="shared" si="333"/>
        <v>61588</v>
      </c>
      <c r="S1013" s="261">
        <f t="shared" si="334"/>
        <v>0.12317599999999999</v>
      </c>
      <c r="T1013" s="700">
        <f t="shared" si="335"/>
        <v>438412</v>
      </c>
      <c r="U1013" s="949"/>
      <c r="V1013" s="593"/>
    </row>
    <row r="1014" spans="1:22" s="296" customFormat="1" ht="12.75" customHeight="1">
      <c r="A1014" s="358" t="s">
        <v>1025</v>
      </c>
      <c r="B1014" s="61" t="s">
        <v>1419</v>
      </c>
      <c r="C1014" s="139">
        <v>2009</v>
      </c>
      <c r="D1014" s="259" t="s">
        <v>1687</v>
      </c>
      <c r="E1014" s="152">
        <v>3000</v>
      </c>
      <c r="F1014" s="480">
        <v>871895</v>
      </c>
      <c r="G1014" s="460" t="s">
        <v>1399</v>
      </c>
      <c r="H1014" s="260">
        <v>765000</v>
      </c>
      <c r="I1014" s="99">
        <f t="shared" si="328"/>
        <v>49175</v>
      </c>
      <c r="J1014" s="756">
        <f t="shared" si="329"/>
        <v>6.4281045751633986E-2</v>
      </c>
      <c r="K1014" s="991">
        <v>0</v>
      </c>
      <c r="L1014" s="992">
        <v>49175</v>
      </c>
      <c r="M1014" s="991">
        <v>95224.12</v>
      </c>
      <c r="N1014" s="992">
        <v>238238.58</v>
      </c>
      <c r="O1014" s="271">
        <f t="shared" si="330"/>
        <v>189063.58</v>
      </c>
      <c r="P1014" s="271">
        <f t="shared" si="331"/>
        <v>95224.12</v>
      </c>
      <c r="Q1014" s="271">
        <f t="shared" si="332"/>
        <v>284287.69999999995</v>
      </c>
      <c r="R1014" s="101">
        <f t="shared" si="333"/>
        <v>333462.69999999995</v>
      </c>
      <c r="S1014" s="261">
        <f t="shared" si="334"/>
        <v>0.43589895424836594</v>
      </c>
      <c r="T1014" s="866">
        <f t="shared" si="335"/>
        <v>431537.30000000005</v>
      </c>
      <c r="U1014" s="949"/>
      <c r="V1014" s="593"/>
    </row>
    <row r="1015" spans="1:22" s="296" customFormat="1" ht="12.75" customHeight="1">
      <c r="A1015" s="358" t="s">
        <v>562</v>
      </c>
      <c r="B1015" s="61" t="s">
        <v>1473</v>
      </c>
      <c r="C1015" s="139">
        <v>2009</v>
      </c>
      <c r="D1015" s="259" t="s">
        <v>1628</v>
      </c>
      <c r="E1015" s="152">
        <v>2993</v>
      </c>
      <c r="F1015" s="480">
        <v>839550</v>
      </c>
      <c r="G1015" s="460" t="s">
        <v>1399</v>
      </c>
      <c r="H1015" s="260">
        <v>455000</v>
      </c>
      <c r="I1015" s="99">
        <f t="shared" si="328"/>
        <v>2275</v>
      </c>
      <c r="J1015" s="756">
        <f t="shared" si="329"/>
        <v>5.0000000000000001E-3</v>
      </c>
      <c r="K1015" s="991">
        <v>0</v>
      </c>
      <c r="L1015" s="992">
        <v>2275</v>
      </c>
      <c r="M1015" s="991">
        <v>0</v>
      </c>
      <c r="N1015" s="992">
        <v>52536</v>
      </c>
      <c r="O1015" s="271">
        <f t="shared" si="330"/>
        <v>50261</v>
      </c>
      <c r="P1015" s="271">
        <f t="shared" si="331"/>
        <v>0</v>
      </c>
      <c r="Q1015" s="271">
        <f t="shared" si="332"/>
        <v>50261</v>
      </c>
      <c r="R1015" s="101">
        <f t="shared" si="333"/>
        <v>52536</v>
      </c>
      <c r="S1015" s="261">
        <f t="shared" si="334"/>
        <v>0.11546373626373627</v>
      </c>
      <c r="T1015" s="866">
        <f t="shared" si="335"/>
        <v>402464</v>
      </c>
      <c r="U1015" s="949"/>
      <c r="V1015" s="593"/>
    </row>
    <row r="1016" spans="1:22" s="296" customFormat="1" ht="12.75" customHeight="1">
      <c r="A1016" s="1083" t="s">
        <v>1449</v>
      </c>
      <c r="B1016" s="1084" t="s">
        <v>575</v>
      </c>
      <c r="C1016" s="1085">
        <v>2009</v>
      </c>
      <c r="D1016" s="1086" t="s">
        <v>1638</v>
      </c>
      <c r="E1016" s="1087">
        <v>2949</v>
      </c>
      <c r="F1016" s="1088">
        <v>871218</v>
      </c>
      <c r="G1016" s="1089" t="s">
        <v>1399</v>
      </c>
      <c r="H1016" s="1090">
        <v>400000</v>
      </c>
      <c r="I1016" s="1091">
        <f t="shared" si="328"/>
        <v>2000</v>
      </c>
      <c r="J1016" s="1092">
        <f t="shared" si="329"/>
        <v>5.0000000000000001E-3</v>
      </c>
      <c r="K1016" s="1093">
        <v>0</v>
      </c>
      <c r="L1016" s="1094">
        <v>2000</v>
      </c>
      <c r="M1016" s="1093">
        <v>0</v>
      </c>
      <c r="N1016" s="1094">
        <v>4000</v>
      </c>
      <c r="O1016" s="1095">
        <f t="shared" si="330"/>
        <v>2000</v>
      </c>
      <c r="P1016" s="1095">
        <f t="shared" si="331"/>
        <v>0</v>
      </c>
      <c r="Q1016" s="1095">
        <f t="shared" si="332"/>
        <v>2000</v>
      </c>
      <c r="R1016" s="1091">
        <f t="shared" si="333"/>
        <v>4000</v>
      </c>
      <c r="S1016" s="1096">
        <f t="shared" si="334"/>
        <v>0.01</v>
      </c>
      <c r="T1016" s="1097">
        <f t="shared" si="335"/>
        <v>396000</v>
      </c>
      <c r="U1016" s="949"/>
      <c r="V1016" s="593"/>
    </row>
    <row r="1017" spans="1:22" s="296" customFormat="1" ht="12.75" customHeight="1">
      <c r="A1017" s="1083" t="s">
        <v>1449</v>
      </c>
      <c r="B1017" s="1084" t="s">
        <v>575</v>
      </c>
      <c r="C1017" s="1085">
        <v>2009</v>
      </c>
      <c r="D1017" s="1086" t="s">
        <v>1639</v>
      </c>
      <c r="E1017" s="1087">
        <v>2950</v>
      </c>
      <c r="F1017" s="1088">
        <v>871219</v>
      </c>
      <c r="G1017" s="1089" t="s">
        <v>1399</v>
      </c>
      <c r="H1017" s="1090">
        <v>400000</v>
      </c>
      <c r="I1017" s="1091">
        <f t="shared" si="328"/>
        <v>2000</v>
      </c>
      <c r="J1017" s="1092">
        <f t="shared" si="329"/>
        <v>5.0000000000000001E-3</v>
      </c>
      <c r="K1017" s="1093">
        <v>0</v>
      </c>
      <c r="L1017" s="1094">
        <v>2000</v>
      </c>
      <c r="M1017" s="1093">
        <v>0</v>
      </c>
      <c r="N1017" s="1094">
        <v>4000</v>
      </c>
      <c r="O1017" s="1095">
        <f t="shared" si="330"/>
        <v>2000</v>
      </c>
      <c r="P1017" s="1095">
        <f t="shared" si="331"/>
        <v>0</v>
      </c>
      <c r="Q1017" s="1095">
        <f t="shared" si="332"/>
        <v>2000</v>
      </c>
      <c r="R1017" s="1091">
        <f t="shared" si="333"/>
        <v>4000</v>
      </c>
      <c r="S1017" s="1096">
        <f t="shared" si="334"/>
        <v>0.01</v>
      </c>
      <c r="T1017" s="1097">
        <f t="shared" si="335"/>
        <v>396000</v>
      </c>
      <c r="U1017" s="949"/>
      <c r="V1017" s="593"/>
    </row>
    <row r="1018" spans="1:22" s="296" customFormat="1" ht="12.75" customHeight="1">
      <c r="A1018" s="358" t="s">
        <v>1535</v>
      </c>
      <c r="B1018" s="61" t="s">
        <v>35</v>
      </c>
      <c r="C1018" s="139">
        <v>2009</v>
      </c>
      <c r="D1018" s="259" t="s">
        <v>1637</v>
      </c>
      <c r="E1018" s="152">
        <v>2946</v>
      </c>
      <c r="F1018" s="480">
        <v>710250</v>
      </c>
      <c r="G1018" s="460" t="s">
        <v>1399</v>
      </c>
      <c r="H1018" s="260">
        <v>391593</v>
      </c>
      <c r="I1018" s="99">
        <f t="shared" si="328"/>
        <v>0</v>
      </c>
      <c r="J1018" s="756">
        <f t="shared" si="329"/>
        <v>0</v>
      </c>
      <c r="K1018" s="991">
        <v>0</v>
      </c>
      <c r="L1018" s="992">
        <v>0</v>
      </c>
      <c r="M1018" s="991">
        <v>0</v>
      </c>
      <c r="N1018" s="992">
        <v>20500</v>
      </c>
      <c r="O1018" s="271">
        <f t="shared" si="330"/>
        <v>20500</v>
      </c>
      <c r="P1018" s="271">
        <f t="shared" si="331"/>
        <v>0</v>
      </c>
      <c r="Q1018" s="271">
        <f t="shared" si="332"/>
        <v>20500</v>
      </c>
      <c r="R1018" s="101">
        <f t="shared" si="333"/>
        <v>20500</v>
      </c>
      <c r="S1018" s="261">
        <f t="shared" si="334"/>
        <v>5.2350271838362793E-2</v>
      </c>
      <c r="T1018" s="700">
        <f t="shared" si="335"/>
        <v>371093</v>
      </c>
      <c r="U1018" s="949"/>
      <c r="V1018" s="593"/>
    </row>
    <row r="1019" spans="1:22" s="296" customFormat="1" ht="12.75" customHeight="1">
      <c r="A1019" s="358" t="s">
        <v>1535</v>
      </c>
      <c r="B1019" s="61" t="s">
        <v>1427</v>
      </c>
      <c r="C1019" s="139">
        <v>2009</v>
      </c>
      <c r="D1019" s="259" t="s">
        <v>1637</v>
      </c>
      <c r="E1019" s="152">
        <v>2947</v>
      </c>
      <c r="F1019" s="480">
        <v>710260</v>
      </c>
      <c r="G1019" s="460" t="s">
        <v>1399</v>
      </c>
      <c r="H1019" s="260">
        <v>391593</v>
      </c>
      <c r="I1019" s="99">
        <f t="shared" si="328"/>
        <v>0</v>
      </c>
      <c r="J1019" s="756">
        <f t="shared" si="329"/>
        <v>0</v>
      </c>
      <c r="K1019" s="991">
        <v>0</v>
      </c>
      <c r="L1019" s="992">
        <v>0</v>
      </c>
      <c r="M1019" s="991">
        <v>0</v>
      </c>
      <c r="N1019" s="992">
        <v>20500</v>
      </c>
      <c r="O1019" s="271">
        <f t="shared" si="330"/>
        <v>20500</v>
      </c>
      <c r="P1019" s="271">
        <f t="shared" si="331"/>
        <v>0</v>
      </c>
      <c r="Q1019" s="271">
        <f t="shared" si="332"/>
        <v>20500</v>
      </c>
      <c r="R1019" s="101">
        <f t="shared" si="333"/>
        <v>20500</v>
      </c>
      <c r="S1019" s="261">
        <f t="shared" si="334"/>
        <v>5.2350271838362793E-2</v>
      </c>
      <c r="T1019" s="700">
        <f t="shared" si="335"/>
        <v>371093</v>
      </c>
      <c r="U1019" s="949"/>
      <c r="V1019" s="593"/>
    </row>
    <row r="1020" spans="1:22" s="296" customFormat="1" ht="12.75" customHeight="1">
      <c r="A1020" s="1083" t="s">
        <v>1421</v>
      </c>
      <c r="B1020" s="1084" t="s">
        <v>612</v>
      </c>
      <c r="C1020" s="1085">
        <v>2009</v>
      </c>
      <c r="D1020" s="1086" t="s">
        <v>1669</v>
      </c>
      <c r="E1020" s="1087">
        <v>2981</v>
      </c>
      <c r="F1020" s="1088">
        <v>602982</v>
      </c>
      <c r="G1020" s="1089" t="s">
        <v>1399</v>
      </c>
      <c r="H1020" s="1090">
        <v>350000</v>
      </c>
      <c r="I1020" s="1091">
        <f t="shared" si="328"/>
        <v>1750</v>
      </c>
      <c r="J1020" s="1092">
        <f t="shared" si="329"/>
        <v>5.0000000000000001E-3</v>
      </c>
      <c r="K1020" s="1093">
        <v>0</v>
      </c>
      <c r="L1020" s="1094">
        <v>1750</v>
      </c>
      <c r="M1020" s="1093">
        <v>0</v>
      </c>
      <c r="N1020" s="1094">
        <v>1750</v>
      </c>
      <c r="O1020" s="1095">
        <f t="shared" si="330"/>
        <v>0</v>
      </c>
      <c r="P1020" s="1095">
        <f t="shared" si="331"/>
        <v>0</v>
      </c>
      <c r="Q1020" s="1095">
        <f t="shared" si="332"/>
        <v>0</v>
      </c>
      <c r="R1020" s="1091">
        <f t="shared" si="333"/>
        <v>1750</v>
      </c>
      <c r="S1020" s="1096">
        <f t="shared" si="334"/>
        <v>5.0000000000000001E-3</v>
      </c>
      <c r="T1020" s="1097">
        <f t="shared" si="335"/>
        <v>348250</v>
      </c>
      <c r="U1020" s="949"/>
      <c r="V1020" s="593"/>
    </row>
    <row r="1021" spans="1:22" s="296" customFormat="1" ht="12.75" customHeight="1">
      <c r="A1021" s="358" t="s">
        <v>562</v>
      </c>
      <c r="B1021" s="61" t="s">
        <v>1473</v>
      </c>
      <c r="C1021" s="139">
        <v>2009</v>
      </c>
      <c r="D1021" s="259" t="s">
        <v>1685</v>
      </c>
      <c r="E1021" s="152">
        <v>2997</v>
      </c>
      <c r="F1021" s="480">
        <v>839590</v>
      </c>
      <c r="G1021" s="460" t="s">
        <v>1399</v>
      </c>
      <c r="H1021" s="260">
        <v>345000</v>
      </c>
      <c r="I1021" s="99">
        <f t="shared" si="328"/>
        <v>1725</v>
      </c>
      <c r="J1021" s="756">
        <f t="shared" si="329"/>
        <v>5.0000000000000001E-3</v>
      </c>
      <c r="K1021" s="991">
        <v>0</v>
      </c>
      <c r="L1021" s="992">
        <v>1725</v>
      </c>
      <c r="M1021" s="991">
        <v>6000</v>
      </c>
      <c r="N1021" s="992">
        <v>45725</v>
      </c>
      <c r="O1021" s="271">
        <f t="shared" si="330"/>
        <v>44000</v>
      </c>
      <c r="P1021" s="271">
        <f t="shared" si="331"/>
        <v>6000</v>
      </c>
      <c r="Q1021" s="271">
        <f t="shared" si="332"/>
        <v>50000</v>
      </c>
      <c r="R1021" s="101">
        <f t="shared" si="333"/>
        <v>51725</v>
      </c>
      <c r="S1021" s="261">
        <f t="shared" si="334"/>
        <v>0.14992753623188407</v>
      </c>
      <c r="T1021" s="866">
        <f t="shared" si="335"/>
        <v>293275</v>
      </c>
      <c r="U1021" s="949"/>
      <c r="V1021" s="593"/>
    </row>
    <row r="1022" spans="1:22" s="296" customFormat="1" ht="12.75" customHeight="1">
      <c r="A1022" s="358" t="s">
        <v>1522</v>
      </c>
      <c r="B1022" s="61" t="s">
        <v>1521</v>
      </c>
      <c r="C1022" s="139">
        <v>2009</v>
      </c>
      <c r="D1022" s="259" t="s">
        <v>1697</v>
      </c>
      <c r="E1022" s="152">
        <v>3012</v>
      </c>
      <c r="F1022" s="480">
        <v>790070</v>
      </c>
      <c r="G1022" s="460" t="s">
        <v>1399</v>
      </c>
      <c r="H1022" s="260">
        <v>300000</v>
      </c>
      <c r="I1022" s="99">
        <f t="shared" si="328"/>
        <v>0</v>
      </c>
      <c r="J1022" s="756">
        <f t="shared" si="329"/>
        <v>0</v>
      </c>
      <c r="K1022" s="991">
        <v>0</v>
      </c>
      <c r="L1022" s="992">
        <v>0</v>
      </c>
      <c r="M1022" s="991">
        <v>0</v>
      </c>
      <c r="N1022" s="992">
        <v>15900</v>
      </c>
      <c r="O1022" s="271">
        <f t="shared" si="330"/>
        <v>15900</v>
      </c>
      <c r="P1022" s="271">
        <f t="shared" si="331"/>
        <v>0</v>
      </c>
      <c r="Q1022" s="271">
        <f t="shared" si="332"/>
        <v>15900</v>
      </c>
      <c r="R1022" s="101">
        <f t="shared" si="333"/>
        <v>15900</v>
      </c>
      <c r="S1022" s="261">
        <f t="shared" si="334"/>
        <v>5.2999999999999999E-2</v>
      </c>
      <c r="T1022" s="866">
        <f t="shared" si="335"/>
        <v>284100</v>
      </c>
      <c r="U1022" s="949"/>
      <c r="V1022" s="593"/>
    </row>
    <row r="1023" spans="1:22" s="296" customFormat="1" ht="12.75" customHeight="1">
      <c r="A1023" s="358" t="s">
        <v>1522</v>
      </c>
      <c r="B1023" s="61" t="s">
        <v>1521</v>
      </c>
      <c r="C1023" s="139">
        <v>2009</v>
      </c>
      <c r="D1023" s="259" t="s">
        <v>1696</v>
      </c>
      <c r="E1023" s="152">
        <v>3011</v>
      </c>
      <c r="F1023" s="480">
        <v>790065</v>
      </c>
      <c r="G1023" s="460" t="s">
        <v>1399</v>
      </c>
      <c r="H1023" s="260">
        <v>300000</v>
      </c>
      <c r="I1023" s="99">
        <f t="shared" si="328"/>
        <v>0</v>
      </c>
      <c r="J1023" s="756">
        <f t="shared" si="329"/>
        <v>0</v>
      </c>
      <c r="K1023" s="991">
        <v>0</v>
      </c>
      <c r="L1023" s="992">
        <v>0</v>
      </c>
      <c r="M1023" s="991">
        <v>0</v>
      </c>
      <c r="N1023" s="992">
        <v>17200</v>
      </c>
      <c r="O1023" s="271">
        <f t="shared" si="330"/>
        <v>17200</v>
      </c>
      <c r="P1023" s="271">
        <f t="shared" si="331"/>
        <v>0</v>
      </c>
      <c r="Q1023" s="271">
        <f t="shared" si="332"/>
        <v>17200</v>
      </c>
      <c r="R1023" s="101">
        <f t="shared" si="333"/>
        <v>17200</v>
      </c>
      <c r="S1023" s="261">
        <f t="shared" si="334"/>
        <v>5.7333333333333333E-2</v>
      </c>
      <c r="T1023" s="866">
        <f t="shared" si="335"/>
        <v>282800</v>
      </c>
      <c r="U1023" s="949"/>
      <c r="V1023" s="593"/>
    </row>
    <row r="1024" spans="1:22" s="296" customFormat="1" ht="12.75" customHeight="1">
      <c r="A1024" s="1083" t="s">
        <v>1397</v>
      </c>
      <c r="B1024" s="1084" t="s">
        <v>1398</v>
      </c>
      <c r="C1024" s="1085">
        <v>2009</v>
      </c>
      <c r="D1024" s="1086" t="s">
        <v>1700</v>
      </c>
      <c r="E1024" s="1087">
        <v>3015</v>
      </c>
      <c r="F1024" s="1088">
        <v>993015</v>
      </c>
      <c r="G1024" s="1089" t="s">
        <v>1399</v>
      </c>
      <c r="H1024" s="1090">
        <v>275000</v>
      </c>
      <c r="I1024" s="1091">
        <f t="shared" si="328"/>
        <v>0</v>
      </c>
      <c r="J1024" s="1092">
        <f t="shared" si="329"/>
        <v>0</v>
      </c>
      <c r="K1024" s="1093">
        <v>0</v>
      </c>
      <c r="L1024" s="1094">
        <v>0</v>
      </c>
      <c r="M1024" s="1093">
        <v>0</v>
      </c>
      <c r="N1024" s="1094">
        <v>0</v>
      </c>
      <c r="O1024" s="1095">
        <f t="shared" si="330"/>
        <v>0</v>
      </c>
      <c r="P1024" s="1095">
        <f t="shared" si="331"/>
        <v>0</v>
      </c>
      <c r="Q1024" s="1095">
        <f t="shared" si="332"/>
        <v>0</v>
      </c>
      <c r="R1024" s="1091">
        <f t="shared" si="333"/>
        <v>0</v>
      </c>
      <c r="S1024" s="1096">
        <f t="shared" si="334"/>
        <v>0</v>
      </c>
      <c r="T1024" s="1097">
        <f t="shared" si="335"/>
        <v>275000</v>
      </c>
      <c r="U1024" s="949"/>
      <c r="V1024" s="593"/>
    </row>
    <row r="1025" spans="1:22" s="296" customFormat="1" ht="12.75" customHeight="1">
      <c r="A1025" s="1083" t="s">
        <v>354</v>
      </c>
      <c r="B1025" s="1084" t="s">
        <v>1549</v>
      </c>
      <c r="C1025" s="1085">
        <v>2009</v>
      </c>
      <c r="D1025" s="1086" t="s">
        <v>1644</v>
      </c>
      <c r="E1025" s="1087">
        <v>2955</v>
      </c>
      <c r="F1025" s="1088">
        <v>760114</v>
      </c>
      <c r="G1025" s="1089" t="s">
        <v>1399</v>
      </c>
      <c r="H1025" s="1090">
        <v>270000</v>
      </c>
      <c r="I1025" s="1091">
        <f t="shared" si="328"/>
        <v>1350</v>
      </c>
      <c r="J1025" s="1092">
        <f t="shared" si="329"/>
        <v>5.0000000000000001E-3</v>
      </c>
      <c r="K1025" s="1093">
        <v>0</v>
      </c>
      <c r="L1025" s="1094">
        <v>1350</v>
      </c>
      <c r="M1025" s="1093">
        <v>0</v>
      </c>
      <c r="N1025" s="1094">
        <v>1500</v>
      </c>
      <c r="O1025" s="1095">
        <f t="shared" si="330"/>
        <v>150</v>
      </c>
      <c r="P1025" s="1095">
        <f t="shared" si="331"/>
        <v>0</v>
      </c>
      <c r="Q1025" s="1095">
        <f t="shared" si="332"/>
        <v>150</v>
      </c>
      <c r="R1025" s="1091">
        <f t="shared" si="333"/>
        <v>1500</v>
      </c>
      <c r="S1025" s="1096">
        <f t="shared" si="334"/>
        <v>5.5555555555555558E-3</v>
      </c>
      <c r="T1025" s="1097">
        <f t="shared" si="335"/>
        <v>268500</v>
      </c>
      <c r="U1025" s="949"/>
      <c r="V1025" s="593"/>
    </row>
    <row r="1026" spans="1:22" s="296" customFormat="1" ht="12.75" customHeight="1">
      <c r="A1026" s="358" t="s">
        <v>1302</v>
      </c>
      <c r="B1026" s="61" t="s">
        <v>1464</v>
      </c>
      <c r="C1026" s="139">
        <v>2009</v>
      </c>
      <c r="D1026" s="259" t="s">
        <v>1670</v>
      </c>
      <c r="E1026" s="152">
        <v>2982</v>
      </c>
      <c r="F1026" s="480">
        <v>217904</v>
      </c>
      <c r="G1026" s="460" t="s">
        <v>1399</v>
      </c>
      <c r="H1026" s="260">
        <v>230000</v>
      </c>
      <c r="I1026" s="99">
        <f t="shared" si="328"/>
        <v>18150</v>
      </c>
      <c r="J1026" s="756">
        <f t="shared" si="329"/>
        <v>7.8913043478260864E-2</v>
      </c>
      <c r="K1026" s="991">
        <v>0</v>
      </c>
      <c r="L1026" s="992">
        <v>18150</v>
      </c>
      <c r="M1026" s="991">
        <v>2550</v>
      </c>
      <c r="N1026" s="992">
        <v>15600</v>
      </c>
      <c r="O1026" s="271">
        <f t="shared" si="330"/>
        <v>-2550</v>
      </c>
      <c r="P1026" s="271">
        <f t="shared" si="331"/>
        <v>2550</v>
      </c>
      <c r="Q1026" s="271">
        <f t="shared" si="332"/>
        <v>0</v>
      </c>
      <c r="R1026" s="101">
        <f t="shared" si="333"/>
        <v>18150</v>
      </c>
      <c r="S1026" s="261">
        <f t="shared" si="334"/>
        <v>7.8913043478260864E-2</v>
      </c>
      <c r="T1026" s="866">
        <f t="shared" si="335"/>
        <v>211850</v>
      </c>
      <c r="U1026" s="949"/>
      <c r="V1026" s="593"/>
    </row>
    <row r="1027" spans="1:22" s="296" customFormat="1" ht="12.75" customHeight="1">
      <c r="A1027" s="358" t="s">
        <v>1397</v>
      </c>
      <c r="B1027" s="61" t="s">
        <v>1398</v>
      </c>
      <c r="C1027" s="139">
        <v>2009</v>
      </c>
      <c r="D1027" s="259" t="s">
        <v>1701</v>
      </c>
      <c r="E1027" s="152">
        <v>3016</v>
      </c>
      <c r="F1027" s="480">
        <v>993016</v>
      </c>
      <c r="G1027" s="460" t="s">
        <v>1399</v>
      </c>
      <c r="H1027" s="260">
        <v>250000</v>
      </c>
      <c r="I1027" s="99">
        <f t="shared" si="328"/>
        <v>0</v>
      </c>
      <c r="J1027" s="756">
        <f t="shared" si="329"/>
        <v>0</v>
      </c>
      <c r="K1027" s="991">
        <v>0</v>
      </c>
      <c r="L1027" s="992">
        <v>0</v>
      </c>
      <c r="M1027" s="991">
        <v>0</v>
      </c>
      <c r="N1027" s="992">
        <v>39500</v>
      </c>
      <c r="O1027" s="271">
        <f t="shared" si="330"/>
        <v>39500</v>
      </c>
      <c r="P1027" s="271">
        <f t="shared" si="331"/>
        <v>0</v>
      </c>
      <c r="Q1027" s="271">
        <f t="shared" si="332"/>
        <v>39500</v>
      </c>
      <c r="R1027" s="101">
        <f t="shared" si="333"/>
        <v>39500</v>
      </c>
      <c r="S1027" s="261">
        <f t="shared" si="334"/>
        <v>0.158</v>
      </c>
      <c r="T1027" s="866">
        <f t="shared" si="335"/>
        <v>210500</v>
      </c>
      <c r="U1027" s="949"/>
      <c r="V1027" s="593"/>
    </row>
    <row r="1028" spans="1:22" s="296" customFormat="1" ht="12.75" customHeight="1">
      <c r="A1028" s="358" t="s">
        <v>1095</v>
      </c>
      <c r="B1028" s="61" t="s">
        <v>1654</v>
      </c>
      <c r="C1028" s="139">
        <v>2009</v>
      </c>
      <c r="D1028" s="259" t="s">
        <v>11</v>
      </c>
      <c r="E1028" s="152">
        <v>2965</v>
      </c>
      <c r="F1028" s="480">
        <v>992965</v>
      </c>
      <c r="G1028" s="460" t="s">
        <v>1399</v>
      </c>
      <c r="H1028" s="260">
        <v>560000</v>
      </c>
      <c r="I1028" s="99">
        <f t="shared" si="328"/>
        <v>134164.29999999999</v>
      </c>
      <c r="J1028" s="756">
        <f t="shared" si="329"/>
        <v>0.23957910714285713</v>
      </c>
      <c r="K1028" s="991">
        <v>0</v>
      </c>
      <c r="L1028" s="992">
        <v>134164.29999999999</v>
      </c>
      <c r="M1028" s="991">
        <v>87782.22</v>
      </c>
      <c r="N1028" s="992">
        <v>271795.09000000003</v>
      </c>
      <c r="O1028" s="271">
        <f t="shared" si="330"/>
        <v>137630.79000000004</v>
      </c>
      <c r="P1028" s="271">
        <f t="shared" si="331"/>
        <v>87782.22</v>
      </c>
      <c r="Q1028" s="271">
        <f t="shared" si="332"/>
        <v>225413.01</v>
      </c>
      <c r="R1028" s="101">
        <f t="shared" si="333"/>
        <v>359577.31</v>
      </c>
      <c r="S1028" s="261">
        <f t="shared" si="334"/>
        <v>0.64210233928571425</v>
      </c>
      <c r="T1028" s="700">
        <f t="shared" si="335"/>
        <v>200422.69</v>
      </c>
      <c r="U1028" s="949"/>
      <c r="V1028" s="593"/>
    </row>
    <row r="1029" spans="1:22" s="296" customFormat="1" ht="12.75" customHeight="1">
      <c r="A1029" s="358" t="s">
        <v>1545</v>
      </c>
      <c r="B1029" s="61" t="s">
        <v>1546</v>
      </c>
      <c r="C1029" s="139">
        <v>2009</v>
      </c>
      <c r="D1029" s="259" t="s">
        <v>1621</v>
      </c>
      <c r="E1029" s="685">
        <v>2928</v>
      </c>
      <c r="F1029" s="480">
        <v>171042</v>
      </c>
      <c r="G1029" s="460" t="s">
        <v>1399</v>
      </c>
      <c r="H1029" s="260">
        <v>210000</v>
      </c>
      <c r="I1029" s="99">
        <f t="shared" si="328"/>
        <v>0</v>
      </c>
      <c r="J1029" s="756">
        <f t="shared" si="329"/>
        <v>0</v>
      </c>
      <c r="K1029" s="991">
        <v>0</v>
      </c>
      <c r="L1029" s="992">
        <v>0</v>
      </c>
      <c r="M1029" s="991">
        <v>0</v>
      </c>
      <c r="N1029" s="992">
        <v>16606</v>
      </c>
      <c r="O1029" s="271">
        <f t="shared" si="330"/>
        <v>16606</v>
      </c>
      <c r="P1029" s="271">
        <f t="shared" si="331"/>
        <v>0</v>
      </c>
      <c r="Q1029" s="271">
        <f t="shared" si="332"/>
        <v>16606</v>
      </c>
      <c r="R1029" s="101">
        <f t="shared" si="333"/>
        <v>16606</v>
      </c>
      <c r="S1029" s="261">
        <f t="shared" si="334"/>
        <v>7.907619047619048E-2</v>
      </c>
      <c r="T1029" s="700">
        <f t="shared" si="335"/>
        <v>193394</v>
      </c>
      <c r="U1029" s="949"/>
      <c r="V1029" s="593"/>
    </row>
    <row r="1030" spans="1:22" s="296" customFormat="1" ht="12.75" customHeight="1">
      <c r="A1030" s="358" t="s">
        <v>562</v>
      </c>
      <c r="B1030" s="61" t="s">
        <v>1473</v>
      </c>
      <c r="C1030" s="139">
        <v>2009</v>
      </c>
      <c r="D1030" s="259" t="s">
        <v>1682</v>
      </c>
      <c r="E1030" s="152">
        <v>2994</v>
      </c>
      <c r="F1030" s="480">
        <v>839560</v>
      </c>
      <c r="G1030" s="460" t="s">
        <v>1399</v>
      </c>
      <c r="H1030" s="260">
        <v>200000</v>
      </c>
      <c r="I1030" s="99">
        <f t="shared" si="328"/>
        <v>1000</v>
      </c>
      <c r="J1030" s="756">
        <f t="shared" si="329"/>
        <v>5.0000000000000001E-3</v>
      </c>
      <c r="K1030" s="991">
        <v>0</v>
      </c>
      <c r="L1030" s="992">
        <v>1000</v>
      </c>
      <c r="M1030" s="991">
        <v>5610</v>
      </c>
      <c r="N1030" s="992">
        <v>14090</v>
      </c>
      <c r="O1030" s="271">
        <f t="shared" si="330"/>
        <v>13090</v>
      </c>
      <c r="P1030" s="271">
        <f t="shared" si="331"/>
        <v>5610</v>
      </c>
      <c r="Q1030" s="271">
        <f t="shared" si="332"/>
        <v>18700</v>
      </c>
      <c r="R1030" s="101">
        <f t="shared" si="333"/>
        <v>19700</v>
      </c>
      <c r="S1030" s="261">
        <f t="shared" si="334"/>
        <v>9.8500000000000004E-2</v>
      </c>
      <c r="T1030" s="866">
        <f t="shared" si="335"/>
        <v>180300</v>
      </c>
      <c r="U1030" s="949"/>
      <c r="V1030" s="593"/>
    </row>
    <row r="1031" spans="1:22" s="296" customFormat="1" ht="12.75" customHeight="1">
      <c r="A1031" s="358" t="s">
        <v>1302</v>
      </c>
      <c r="B1031" s="61" t="s">
        <v>766</v>
      </c>
      <c r="C1031" s="139">
        <v>2009</v>
      </c>
      <c r="D1031" s="259" t="s">
        <v>1676</v>
      </c>
      <c r="E1031" s="152">
        <v>2988</v>
      </c>
      <c r="F1031" s="480">
        <v>992988</v>
      </c>
      <c r="G1031" s="460" t="s">
        <v>1399</v>
      </c>
      <c r="H1031" s="260">
        <v>200000</v>
      </c>
      <c r="I1031" s="99">
        <f t="shared" si="328"/>
        <v>22000</v>
      </c>
      <c r="J1031" s="756">
        <f t="shared" si="329"/>
        <v>0.11</v>
      </c>
      <c r="K1031" s="991">
        <v>0</v>
      </c>
      <c r="L1031" s="992">
        <v>22000</v>
      </c>
      <c r="M1031" s="991">
        <v>2000</v>
      </c>
      <c r="N1031" s="992">
        <v>20000</v>
      </c>
      <c r="O1031" s="271">
        <f t="shared" si="330"/>
        <v>-2000</v>
      </c>
      <c r="P1031" s="271">
        <f t="shared" si="331"/>
        <v>2000</v>
      </c>
      <c r="Q1031" s="271">
        <f t="shared" si="332"/>
        <v>0</v>
      </c>
      <c r="R1031" s="101">
        <f t="shared" si="333"/>
        <v>22000</v>
      </c>
      <c r="S1031" s="261">
        <f t="shared" si="334"/>
        <v>0.11</v>
      </c>
      <c r="T1031" s="866">
        <f t="shared" si="335"/>
        <v>178000</v>
      </c>
      <c r="U1031" s="949"/>
      <c r="V1031" s="593"/>
    </row>
    <row r="1032" spans="1:22" s="296" customFormat="1" ht="12.75" customHeight="1">
      <c r="A1032" s="1083" t="s">
        <v>1444</v>
      </c>
      <c r="B1032" s="1084" t="s">
        <v>482</v>
      </c>
      <c r="C1032" s="1085">
        <v>2009</v>
      </c>
      <c r="D1032" s="1086" t="s">
        <v>1625</v>
      </c>
      <c r="E1032" s="1087">
        <v>2932</v>
      </c>
      <c r="F1032" s="1088">
        <v>992932</v>
      </c>
      <c r="G1032" s="1089" t="s">
        <v>1399</v>
      </c>
      <c r="H1032" s="1090">
        <v>165000</v>
      </c>
      <c r="I1032" s="1091">
        <f t="shared" si="328"/>
        <v>825</v>
      </c>
      <c r="J1032" s="1092">
        <f t="shared" si="329"/>
        <v>5.0000000000000001E-3</v>
      </c>
      <c r="K1032" s="1093">
        <v>0</v>
      </c>
      <c r="L1032" s="1094">
        <v>825</v>
      </c>
      <c r="M1032" s="1093">
        <v>0</v>
      </c>
      <c r="N1032" s="1094">
        <v>825</v>
      </c>
      <c r="O1032" s="1095">
        <f t="shared" si="330"/>
        <v>0</v>
      </c>
      <c r="P1032" s="1095">
        <f t="shared" si="331"/>
        <v>0</v>
      </c>
      <c r="Q1032" s="1095">
        <f t="shared" si="332"/>
        <v>0</v>
      </c>
      <c r="R1032" s="1091">
        <f t="shared" si="333"/>
        <v>825</v>
      </c>
      <c r="S1032" s="1096">
        <f t="shared" si="334"/>
        <v>5.0000000000000001E-3</v>
      </c>
      <c r="T1032" s="1097">
        <f t="shared" si="335"/>
        <v>164175</v>
      </c>
      <c r="U1032" s="949"/>
      <c r="V1032" s="593"/>
    </row>
    <row r="1033" spans="1:22" s="296" customFormat="1" ht="12.75" customHeight="1">
      <c r="A1033" s="358" t="s">
        <v>1115</v>
      </c>
      <c r="B1033" s="61" t="s">
        <v>1410</v>
      </c>
      <c r="C1033" s="139">
        <v>2009</v>
      </c>
      <c r="D1033" s="259" t="s">
        <v>1749</v>
      </c>
      <c r="E1033" s="152">
        <v>2942</v>
      </c>
      <c r="F1033" s="480">
        <v>871026</v>
      </c>
      <c r="G1033" s="460" t="s">
        <v>1399</v>
      </c>
      <c r="H1033" s="260">
        <v>700000</v>
      </c>
      <c r="I1033" s="99">
        <f t="shared" si="328"/>
        <v>3500</v>
      </c>
      <c r="J1033" s="756">
        <f t="shared" si="329"/>
        <v>5.0000000000000001E-3</v>
      </c>
      <c r="K1033" s="991">
        <v>0</v>
      </c>
      <c r="L1033" s="992">
        <v>3500</v>
      </c>
      <c r="M1033" s="991">
        <v>37000</v>
      </c>
      <c r="N1033" s="992">
        <v>504170</v>
      </c>
      <c r="O1033" s="271">
        <f t="shared" si="330"/>
        <v>500670</v>
      </c>
      <c r="P1033" s="271">
        <f t="shared" si="331"/>
        <v>37000</v>
      </c>
      <c r="Q1033" s="271">
        <f t="shared" si="332"/>
        <v>537670</v>
      </c>
      <c r="R1033" s="101">
        <f t="shared" si="333"/>
        <v>541170</v>
      </c>
      <c r="S1033" s="261">
        <f t="shared" si="334"/>
        <v>0.77310000000000001</v>
      </c>
      <c r="T1033" s="700">
        <f t="shared" si="335"/>
        <v>158830</v>
      </c>
      <c r="U1033" s="949"/>
      <c r="V1033" s="593"/>
    </row>
    <row r="1034" spans="1:22" s="296" customFormat="1" ht="12.75" customHeight="1">
      <c r="A1034" s="1083" t="s">
        <v>1302</v>
      </c>
      <c r="B1034" s="1084" t="s">
        <v>174</v>
      </c>
      <c r="C1034" s="1085">
        <v>2009</v>
      </c>
      <c r="D1034" s="1086" t="s">
        <v>1671</v>
      </c>
      <c r="E1034" s="1087">
        <v>2986</v>
      </c>
      <c r="F1034" s="1088">
        <v>198406</v>
      </c>
      <c r="G1034" s="1089" t="s">
        <v>1399</v>
      </c>
      <c r="H1034" s="1090">
        <v>156200</v>
      </c>
      <c r="I1034" s="1091">
        <f t="shared" ref="I1034:I1065" si="336">K1034+L1034</f>
        <v>0</v>
      </c>
      <c r="J1034" s="1092">
        <f t="shared" ref="J1034:J1065" si="337">I1034/H1034</f>
        <v>0</v>
      </c>
      <c r="K1034" s="1093">
        <v>0</v>
      </c>
      <c r="L1034" s="1094">
        <v>0</v>
      </c>
      <c r="M1034" s="1093">
        <v>0</v>
      </c>
      <c r="N1034" s="1094">
        <v>0</v>
      </c>
      <c r="O1034" s="1095">
        <f t="shared" ref="O1034:O1065" si="338">N1034-L1034</f>
        <v>0</v>
      </c>
      <c r="P1034" s="1095">
        <f t="shared" ref="P1034:P1065" si="339">M1034-K1034</f>
        <v>0</v>
      </c>
      <c r="Q1034" s="1095">
        <f t="shared" ref="Q1034:Q1065" si="340">R1034-I1034</f>
        <v>0</v>
      </c>
      <c r="R1034" s="1091">
        <f t="shared" ref="R1034:R1065" si="341">(H1034-T1034)</f>
        <v>0</v>
      </c>
      <c r="S1034" s="1096">
        <f t="shared" ref="S1034:S1065" si="342">+R1034/H1034</f>
        <v>0</v>
      </c>
      <c r="T1034" s="1097">
        <f t="shared" ref="T1034:T1065" si="343">H1034-M1034-N1034</f>
        <v>156200</v>
      </c>
      <c r="U1034" s="949"/>
      <c r="V1034" s="593"/>
    </row>
    <row r="1035" spans="1:22" s="296" customFormat="1" ht="12.75" customHeight="1">
      <c r="A1035" s="358" t="s">
        <v>1444</v>
      </c>
      <c r="B1035" s="61" t="s">
        <v>482</v>
      </c>
      <c r="C1035" s="139">
        <v>2009</v>
      </c>
      <c r="D1035" s="259" t="s">
        <v>1626</v>
      </c>
      <c r="E1035" s="685">
        <v>2933</v>
      </c>
      <c r="F1035" s="480">
        <v>992933</v>
      </c>
      <c r="G1035" s="460" t="s">
        <v>1399</v>
      </c>
      <c r="H1035" s="260">
        <v>190000</v>
      </c>
      <c r="I1035" s="99">
        <f t="shared" si="336"/>
        <v>950</v>
      </c>
      <c r="J1035" s="756">
        <f t="shared" si="337"/>
        <v>5.0000000000000001E-3</v>
      </c>
      <c r="K1035" s="991">
        <v>0</v>
      </c>
      <c r="L1035" s="992">
        <v>950</v>
      </c>
      <c r="M1035" s="991">
        <v>0</v>
      </c>
      <c r="N1035" s="992">
        <v>39429</v>
      </c>
      <c r="O1035" s="271">
        <f t="shared" si="338"/>
        <v>38479</v>
      </c>
      <c r="P1035" s="271">
        <f t="shared" si="339"/>
        <v>0</v>
      </c>
      <c r="Q1035" s="271">
        <f t="shared" si="340"/>
        <v>38479</v>
      </c>
      <c r="R1035" s="101">
        <f t="shared" si="341"/>
        <v>39429</v>
      </c>
      <c r="S1035" s="261">
        <f t="shared" si="342"/>
        <v>0.20752105263157894</v>
      </c>
      <c r="T1035" s="700">
        <f t="shared" si="343"/>
        <v>150571</v>
      </c>
      <c r="U1035" s="949"/>
      <c r="V1035" s="593"/>
    </row>
    <row r="1036" spans="1:22" s="296" customFormat="1" ht="12.75" customHeight="1">
      <c r="A1036" s="1083" t="s">
        <v>1397</v>
      </c>
      <c r="B1036" s="1084" t="s">
        <v>1398</v>
      </c>
      <c r="C1036" s="1085">
        <v>2009</v>
      </c>
      <c r="D1036" s="1086" t="s">
        <v>1750</v>
      </c>
      <c r="E1036" s="1087">
        <v>3017</v>
      </c>
      <c r="F1036" s="1088">
        <v>993017</v>
      </c>
      <c r="G1036" s="1089" t="s">
        <v>1399</v>
      </c>
      <c r="H1036" s="1090">
        <v>150000</v>
      </c>
      <c r="I1036" s="1091">
        <f t="shared" si="336"/>
        <v>0</v>
      </c>
      <c r="J1036" s="1092">
        <f t="shared" si="337"/>
        <v>0</v>
      </c>
      <c r="K1036" s="1093">
        <v>0</v>
      </c>
      <c r="L1036" s="1094">
        <v>0</v>
      </c>
      <c r="M1036" s="1093">
        <v>0</v>
      </c>
      <c r="N1036" s="1094">
        <v>0</v>
      </c>
      <c r="O1036" s="1095">
        <f t="shared" si="338"/>
        <v>0</v>
      </c>
      <c r="P1036" s="1095">
        <f t="shared" si="339"/>
        <v>0</v>
      </c>
      <c r="Q1036" s="1095">
        <f t="shared" si="340"/>
        <v>0</v>
      </c>
      <c r="R1036" s="1091">
        <f t="shared" si="341"/>
        <v>0</v>
      </c>
      <c r="S1036" s="1096">
        <f t="shared" si="342"/>
        <v>0</v>
      </c>
      <c r="T1036" s="1097">
        <f t="shared" si="343"/>
        <v>150000</v>
      </c>
      <c r="U1036" s="949"/>
      <c r="V1036" s="593"/>
    </row>
    <row r="1037" spans="1:22" s="296" customFormat="1" ht="12.75" customHeight="1">
      <c r="A1037" s="358" t="s">
        <v>1094</v>
      </c>
      <c r="B1037" s="61" t="s">
        <v>171</v>
      </c>
      <c r="C1037" s="139">
        <v>2009</v>
      </c>
      <c r="D1037" s="259" t="s">
        <v>1653</v>
      </c>
      <c r="E1037" s="152">
        <v>2964</v>
      </c>
      <c r="F1037" s="480">
        <v>600947</v>
      </c>
      <c r="G1037" s="460" t="s">
        <v>1399</v>
      </c>
      <c r="H1037" s="260">
        <v>175000</v>
      </c>
      <c r="I1037" s="99">
        <f t="shared" si="336"/>
        <v>875</v>
      </c>
      <c r="J1037" s="756">
        <f t="shared" si="337"/>
        <v>5.0000000000000001E-3</v>
      </c>
      <c r="K1037" s="991">
        <v>0</v>
      </c>
      <c r="L1037" s="992">
        <v>875</v>
      </c>
      <c r="M1037" s="991">
        <v>0</v>
      </c>
      <c r="N1037" s="992">
        <v>25875</v>
      </c>
      <c r="O1037" s="271">
        <f t="shared" si="338"/>
        <v>25000</v>
      </c>
      <c r="P1037" s="271">
        <f t="shared" si="339"/>
        <v>0</v>
      </c>
      <c r="Q1037" s="271">
        <f t="shared" si="340"/>
        <v>25000</v>
      </c>
      <c r="R1037" s="101">
        <f t="shared" si="341"/>
        <v>25875</v>
      </c>
      <c r="S1037" s="261">
        <f t="shared" si="342"/>
        <v>0.14785714285714285</v>
      </c>
      <c r="T1037" s="700">
        <f t="shared" si="343"/>
        <v>149125</v>
      </c>
      <c r="U1037" s="949"/>
      <c r="V1037" s="593"/>
    </row>
    <row r="1038" spans="1:22" s="296" customFormat="1" ht="12.75" customHeight="1">
      <c r="A1038" s="358" t="s">
        <v>1599</v>
      </c>
      <c r="B1038" s="61" t="s">
        <v>71</v>
      </c>
      <c r="C1038" s="139">
        <v>2009</v>
      </c>
      <c r="D1038" s="259" t="s">
        <v>1633</v>
      </c>
      <c r="E1038" s="152">
        <v>2940</v>
      </c>
      <c r="F1038" s="480">
        <v>896680</v>
      </c>
      <c r="G1038" s="460" t="s">
        <v>1399</v>
      </c>
      <c r="H1038" s="260">
        <v>750000</v>
      </c>
      <c r="I1038" s="99">
        <f t="shared" si="336"/>
        <v>3750</v>
      </c>
      <c r="J1038" s="756">
        <f t="shared" si="337"/>
        <v>5.0000000000000001E-3</v>
      </c>
      <c r="K1038" s="991">
        <v>0</v>
      </c>
      <c r="L1038" s="992">
        <v>3750</v>
      </c>
      <c r="M1038" s="991">
        <v>151430</v>
      </c>
      <c r="N1038" s="992">
        <v>452320</v>
      </c>
      <c r="O1038" s="271">
        <f t="shared" si="338"/>
        <v>448570</v>
      </c>
      <c r="P1038" s="271">
        <f t="shared" si="339"/>
        <v>151430</v>
      </c>
      <c r="Q1038" s="271">
        <f t="shared" si="340"/>
        <v>600000</v>
      </c>
      <c r="R1038" s="101">
        <f t="shared" si="341"/>
        <v>603750</v>
      </c>
      <c r="S1038" s="261">
        <f t="shared" si="342"/>
        <v>0.80500000000000005</v>
      </c>
      <c r="T1038" s="700">
        <f t="shared" si="343"/>
        <v>146250</v>
      </c>
      <c r="U1038" s="949"/>
      <c r="V1038" s="593"/>
    </row>
    <row r="1039" spans="1:22" s="296" customFormat="1" ht="12.75" customHeight="1">
      <c r="A1039" s="1083" t="s">
        <v>976</v>
      </c>
      <c r="B1039" s="1084" t="s">
        <v>1479</v>
      </c>
      <c r="C1039" s="1085">
        <v>2009</v>
      </c>
      <c r="D1039" s="1086" t="s">
        <v>1156</v>
      </c>
      <c r="E1039" s="1087">
        <v>2944</v>
      </c>
      <c r="F1039" s="1088"/>
      <c r="G1039" s="1089" t="s">
        <v>1399</v>
      </c>
      <c r="H1039" s="1090">
        <v>145000</v>
      </c>
      <c r="I1039" s="1091">
        <f t="shared" si="336"/>
        <v>0</v>
      </c>
      <c r="J1039" s="1092">
        <f t="shared" si="337"/>
        <v>0</v>
      </c>
      <c r="K1039" s="1093">
        <v>0</v>
      </c>
      <c r="L1039" s="1094">
        <v>0</v>
      </c>
      <c r="M1039" s="1093">
        <v>0</v>
      </c>
      <c r="N1039" s="1094">
        <v>0</v>
      </c>
      <c r="O1039" s="1095">
        <f t="shared" si="338"/>
        <v>0</v>
      </c>
      <c r="P1039" s="1095">
        <f t="shared" si="339"/>
        <v>0</v>
      </c>
      <c r="Q1039" s="1095">
        <f t="shared" si="340"/>
        <v>0</v>
      </c>
      <c r="R1039" s="1091">
        <f t="shared" si="341"/>
        <v>0</v>
      </c>
      <c r="S1039" s="1096">
        <f t="shared" si="342"/>
        <v>0</v>
      </c>
      <c r="T1039" s="1097">
        <f t="shared" si="343"/>
        <v>145000</v>
      </c>
      <c r="U1039" s="949"/>
      <c r="V1039" s="593"/>
    </row>
    <row r="1040" spans="1:22" s="296" customFormat="1" ht="12.75" customHeight="1">
      <c r="A1040" s="1083" t="s">
        <v>1451</v>
      </c>
      <c r="B1040" s="1084" t="s">
        <v>1452</v>
      </c>
      <c r="C1040" s="1085">
        <v>2009</v>
      </c>
      <c r="D1040" s="1086" t="s">
        <v>573</v>
      </c>
      <c r="E1040" s="1087">
        <v>3019</v>
      </c>
      <c r="F1040" s="1088">
        <v>993019</v>
      </c>
      <c r="G1040" s="1089" t="s">
        <v>1399</v>
      </c>
      <c r="H1040" s="1090">
        <v>140000</v>
      </c>
      <c r="I1040" s="1091">
        <f t="shared" si="336"/>
        <v>0</v>
      </c>
      <c r="J1040" s="1092">
        <f t="shared" si="337"/>
        <v>0</v>
      </c>
      <c r="K1040" s="1093">
        <v>0</v>
      </c>
      <c r="L1040" s="1094">
        <v>0</v>
      </c>
      <c r="M1040" s="1093">
        <v>0</v>
      </c>
      <c r="N1040" s="1094">
        <v>750</v>
      </c>
      <c r="O1040" s="1095">
        <f t="shared" si="338"/>
        <v>750</v>
      </c>
      <c r="P1040" s="1095">
        <f t="shared" si="339"/>
        <v>0</v>
      </c>
      <c r="Q1040" s="1095">
        <f t="shared" si="340"/>
        <v>750</v>
      </c>
      <c r="R1040" s="1091">
        <f t="shared" si="341"/>
        <v>750</v>
      </c>
      <c r="S1040" s="1096">
        <f t="shared" si="342"/>
        <v>5.3571428571428572E-3</v>
      </c>
      <c r="T1040" s="1097">
        <f t="shared" si="343"/>
        <v>139250</v>
      </c>
      <c r="U1040" s="949"/>
      <c r="V1040" s="593"/>
    </row>
    <row r="1041" spans="1:22" s="296" customFormat="1" ht="12.75" customHeight="1">
      <c r="A1041" s="358" t="s">
        <v>562</v>
      </c>
      <c r="B1041" s="61" t="s">
        <v>1473</v>
      </c>
      <c r="C1041" s="139">
        <v>2009</v>
      </c>
      <c r="D1041" s="259" t="s">
        <v>1683</v>
      </c>
      <c r="E1041" s="152">
        <v>2995</v>
      </c>
      <c r="F1041" s="480">
        <v>839570</v>
      </c>
      <c r="G1041" s="460" t="s">
        <v>1399</v>
      </c>
      <c r="H1041" s="260">
        <v>145000</v>
      </c>
      <c r="I1041" s="99">
        <f t="shared" si="336"/>
        <v>725</v>
      </c>
      <c r="J1041" s="756">
        <f t="shared" si="337"/>
        <v>5.0000000000000001E-3</v>
      </c>
      <c r="K1041" s="991">
        <v>0</v>
      </c>
      <c r="L1041" s="992">
        <v>725</v>
      </c>
      <c r="M1041" s="991">
        <v>699.2</v>
      </c>
      <c r="N1041" s="992">
        <v>13725.8</v>
      </c>
      <c r="O1041" s="271">
        <f t="shared" si="338"/>
        <v>13000.8</v>
      </c>
      <c r="P1041" s="271">
        <f t="shared" si="339"/>
        <v>699.2</v>
      </c>
      <c r="Q1041" s="271">
        <f t="shared" si="340"/>
        <v>13700.000000000015</v>
      </c>
      <c r="R1041" s="101">
        <f t="shared" si="341"/>
        <v>14425.000000000015</v>
      </c>
      <c r="S1041" s="261">
        <f t="shared" si="342"/>
        <v>9.9482758620689754E-2</v>
      </c>
      <c r="T1041" s="866">
        <f t="shared" si="343"/>
        <v>130574.99999999999</v>
      </c>
      <c r="U1041" s="949"/>
      <c r="V1041" s="593"/>
    </row>
    <row r="1042" spans="1:22" s="296" customFormat="1" ht="12.75" customHeight="1">
      <c r="A1042" s="358" t="s">
        <v>1095</v>
      </c>
      <c r="B1042" s="61" t="s">
        <v>60</v>
      </c>
      <c r="C1042" s="139">
        <v>2009</v>
      </c>
      <c r="D1042" s="259" t="s">
        <v>1656</v>
      </c>
      <c r="E1042" s="152">
        <v>2967</v>
      </c>
      <c r="F1042" s="480">
        <v>992967</v>
      </c>
      <c r="G1042" s="460" t="s">
        <v>1399</v>
      </c>
      <c r="H1042" s="260">
        <v>150000</v>
      </c>
      <c r="I1042" s="99">
        <f t="shared" si="336"/>
        <v>15450</v>
      </c>
      <c r="J1042" s="756">
        <f t="shared" si="337"/>
        <v>0.10299999999999999</v>
      </c>
      <c r="K1042" s="991">
        <v>0</v>
      </c>
      <c r="L1042" s="992">
        <v>15450</v>
      </c>
      <c r="M1042" s="991">
        <v>5363.58</v>
      </c>
      <c r="N1042" s="992">
        <v>14086.42</v>
      </c>
      <c r="O1042" s="271">
        <f t="shared" si="338"/>
        <v>-1363.58</v>
      </c>
      <c r="P1042" s="271">
        <f t="shared" si="339"/>
        <v>5363.58</v>
      </c>
      <c r="Q1042" s="271">
        <f t="shared" si="340"/>
        <v>3999.9999999999854</v>
      </c>
      <c r="R1042" s="101">
        <f t="shared" si="341"/>
        <v>19449.999999999985</v>
      </c>
      <c r="S1042" s="261">
        <f t="shared" si="342"/>
        <v>0.12966666666666657</v>
      </c>
      <c r="T1042" s="700">
        <f t="shared" si="343"/>
        <v>130550.00000000001</v>
      </c>
      <c r="U1042" s="949"/>
      <c r="V1042" s="593"/>
    </row>
    <row r="1043" spans="1:22" s="296" customFormat="1" ht="12.75" customHeight="1">
      <c r="A1043" s="358" t="s">
        <v>1545</v>
      </c>
      <c r="B1043" s="61" t="s">
        <v>1546</v>
      </c>
      <c r="C1043" s="139">
        <v>2009</v>
      </c>
      <c r="D1043" s="259" t="s">
        <v>1620</v>
      </c>
      <c r="E1043" s="685">
        <v>2927</v>
      </c>
      <c r="F1043" s="480">
        <v>171040</v>
      </c>
      <c r="G1043" s="460" t="s">
        <v>1399</v>
      </c>
      <c r="H1043" s="260">
        <v>140000</v>
      </c>
      <c r="I1043" s="99">
        <f t="shared" si="336"/>
        <v>0</v>
      </c>
      <c r="J1043" s="756">
        <f t="shared" si="337"/>
        <v>0</v>
      </c>
      <c r="K1043" s="991">
        <v>0</v>
      </c>
      <c r="L1043" s="992">
        <v>0</v>
      </c>
      <c r="M1043" s="991">
        <v>0</v>
      </c>
      <c r="N1043" s="992">
        <v>11070</v>
      </c>
      <c r="O1043" s="271">
        <f t="shared" si="338"/>
        <v>11070</v>
      </c>
      <c r="P1043" s="271">
        <f t="shared" si="339"/>
        <v>0</v>
      </c>
      <c r="Q1043" s="271">
        <f t="shared" si="340"/>
        <v>11070</v>
      </c>
      <c r="R1043" s="101">
        <f t="shared" si="341"/>
        <v>11070</v>
      </c>
      <c r="S1043" s="261">
        <f t="shared" si="342"/>
        <v>7.907142857142857E-2</v>
      </c>
      <c r="T1043" s="700">
        <f t="shared" si="343"/>
        <v>128930</v>
      </c>
      <c r="U1043" s="949"/>
      <c r="V1043" s="593"/>
    </row>
    <row r="1044" spans="1:22" s="296" customFormat="1" ht="12.75" customHeight="1">
      <c r="A1044" s="1083" t="s">
        <v>1302</v>
      </c>
      <c r="B1044" s="1084" t="s">
        <v>1552</v>
      </c>
      <c r="C1044" s="1085">
        <v>2009</v>
      </c>
      <c r="D1044" s="1086" t="s">
        <v>1675</v>
      </c>
      <c r="E1044" s="1087">
        <v>2985</v>
      </c>
      <c r="F1044" s="1088">
        <v>992985</v>
      </c>
      <c r="G1044" s="1089" t="s">
        <v>1399</v>
      </c>
      <c r="H1044" s="1090">
        <v>125000</v>
      </c>
      <c r="I1044" s="1091">
        <f t="shared" si="336"/>
        <v>0</v>
      </c>
      <c r="J1044" s="1092">
        <f t="shared" si="337"/>
        <v>0</v>
      </c>
      <c r="K1044" s="1093">
        <v>0</v>
      </c>
      <c r="L1044" s="1094">
        <v>0</v>
      </c>
      <c r="M1044" s="1093">
        <v>0</v>
      </c>
      <c r="N1044" s="1094">
        <v>0</v>
      </c>
      <c r="O1044" s="1095">
        <f t="shared" si="338"/>
        <v>0</v>
      </c>
      <c r="P1044" s="1095">
        <f t="shared" si="339"/>
        <v>0</v>
      </c>
      <c r="Q1044" s="1095">
        <f t="shared" si="340"/>
        <v>0</v>
      </c>
      <c r="R1044" s="1091">
        <f t="shared" si="341"/>
        <v>0</v>
      </c>
      <c r="S1044" s="1096">
        <f t="shared" si="342"/>
        <v>0</v>
      </c>
      <c r="T1044" s="1097">
        <f t="shared" si="343"/>
        <v>125000</v>
      </c>
      <c r="U1044" s="949"/>
      <c r="V1044" s="593"/>
    </row>
    <row r="1045" spans="1:22" s="296" customFormat="1" ht="12.75" customHeight="1">
      <c r="A1045" s="358" t="s">
        <v>631</v>
      </c>
      <c r="B1045" s="61" t="s">
        <v>1686</v>
      </c>
      <c r="C1045" s="139">
        <v>2009</v>
      </c>
      <c r="D1045" s="259" t="s">
        <v>1708</v>
      </c>
      <c r="E1045" s="152">
        <v>2999</v>
      </c>
      <c r="F1045" s="480">
        <v>210273</v>
      </c>
      <c r="G1045" s="460" t="s">
        <v>1399</v>
      </c>
      <c r="H1045" s="260">
        <v>150000</v>
      </c>
      <c r="I1045" s="99">
        <f t="shared" si="336"/>
        <v>36450</v>
      </c>
      <c r="J1045" s="756">
        <f t="shared" si="337"/>
        <v>0.24299999999999999</v>
      </c>
      <c r="K1045" s="991">
        <v>0</v>
      </c>
      <c r="L1045" s="992">
        <v>36450</v>
      </c>
      <c r="M1045" s="991">
        <v>14472.78</v>
      </c>
      <c r="N1045" s="992">
        <v>21977.22</v>
      </c>
      <c r="O1045" s="271">
        <f t="shared" si="338"/>
        <v>-14472.779999999999</v>
      </c>
      <c r="P1045" s="271">
        <f t="shared" si="339"/>
        <v>14472.78</v>
      </c>
      <c r="Q1045" s="271">
        <f t="shared" si="340"/>
        <v>0</v>
      </c>
      <c r="R1045" s="101">
        <f t="shared" si="341"/>
        <v>36450</v>
      </c>
      <c r="S1045" s="261">
        <f t="shared" si="342"/>
        <v>0.24299999999999999</v>
      </c>
      <c r="T1045" s="866">
        <f t="shared" si="343"/>
        <v>113550</v>
      </c>
      <c r="U1045" s="949"/>
      <c r="V1045" s="593"/>
    </row>
    <row r="1046" spans="1:22" s="296" customFormat="1" ht="12.75" customHeight="1">
      <c r="A1046" s="358" t="s">
        <v>1116</v>
      </c>
      <c r="B1046" s="61" t="s">
        <v>1649</v>
      </c>
      <c r="C1046" s="139">
        <v>2009</v>
      </c>
      <c r="D1046" s="259" t="s">
        <v>1648</v>
      </c>
      <c r="E1046" s="152">
        <v>2959</v>
      </c>
      <c r="F1046" s="480">
        <v>195003</v>
      </c>
      <c r="G1046" s="460" t="s">
        <v>1399</v>
      </c>
      <c r="H1046" s="260">
        <v>300000</v>
      </c>
      <c r="I1046" s="99">
        <f t="shared" si="336"/>
        <v>117284</v>
      </c>
      <c r="J1046" s="756">
        <f t="shared" si="337"/>
        <v>0.39094666666666666</v>
      </c>
      <c r="K1046" s="991">
        <v>0</v>
      </c>
      <c r="L1046" s="992">
        <v>117284</v>
      </c>
      <c r="M1046" s="991">
        <v>81915</v>
      </c>
      <c r="N1046" s="992">
        <v>114421</v>
      </c>
      <c r="O1046" s="271">
        <f t="shared" si="338"/>
        <v>-2863</v>
      </c>
      <c r="P1046" s="271">
        <f t="shared" si="339"/>
        <v>81915</v>
      </c>
      <c r="Q1046" s="271">
        <f t="shared" si="340"/>
        <v>79052</v>
      </c>
      <c r="R1046" s="101">
        <f t="shared" si="341"/>
        <v>196336</v>
      </c>
      <c r="S1046" s="261">
        <f t="shared" si="342"/>
        <v>0.65445333333333333</v>
      </c>
      <c r="T1046" s="700">
        <f t="shared" si="343"/>
        <v>103664</v>
      </c>
      <c r="U1046" s="949"/>
      <c r="V1046" s="593"/>
    </row>
    <row r="1047" spans="1:22" s="296" customFormat="1" ht="12.75" customHeight="1">
      <c r="A1047" s="1083" t="s">
        <v>1449</v>
      </c>
      <c r="B1047" s="1084" t="s">
        <v>575</v>
      </c>
      <c r="C1047" s="1085">
        <v>2009</v>
      </c>
      <c r="D1047" s="1086" t="s">
        <v>1628</v>
      </c>
      <c r="E1047" s="1087">
        <v>2948</v>
      </c>
      <c r="F1047" s="1088">
        <v>871220</v>
      </c>
      <c r="G1047" s="1089" t="s">
        <v>1399</v>
      </c>
      <c r="H1047" s="1090">
        <v>100000</v>
      </c>
      <c r="I1047" s="1091">
        <f t="shared" si="336"/>
        <v>500</v>
      </c>
      <c r="J1047" s="1092">
        <f t="shared" si="337"/>
        <v>5.0000000000000001E-3</v>
      </c>
      <c r="K1047" s="1093">
        <v>0</v>
      </c>
      <c r="L1047" s="1094">
        <v>500</v>
      </c>
      <c r="M1047" s="1093">
        <v>0</v>
      </c>
      <c r="N1047" s="1094">
        <v>500</v>
      </c>
      <c r="O1047" s="1095">
        <f t="shared" si="338"/>
        <v>0</v>
      </c>
      <c r="P1047" s="1095">
        <f t="shared" si="339"/>
        <v>0</v>
      </c>
      <c r="Q1047" s="1095">
        <f t="shared" si="340"/>
        <v>0</v>
      </c>
      <c r="R1047" s="1091">
        <f t="shared" si="341"/>
        <v>500</v>
      </c>
      <c r="S1047" s="1096">
        <f t="shared" si="342"/>
        <v>5.0000000000000001E-3</v>
      </c>
      <c r="T1047" s="1097">
        <f t="shared" si="343"/>
        <v>99500</v>
      </c>
      <c r="U1047" s="949"/>
      <c r="V1047" s="593"/>
    </row>
    <row r="1048" spans="1:22" s="296" customFormat="1" ht="12.75" customHeight="1">
      <c r="A1048" s="1083" t="s">
        <v>354</v>
      </c>
      <c r="B1048" s="1084" t="s">
        <v>1549</v>
      </c>
      <c r="C1048" s="1085">
        <v>2009</v>
      </c>
      <c r="D1048" s="1086" t="s">
        <v>1643</v>
      </c>
      <c r="E1048" s="1087">
        <v>2954</v>
      </c>
      <c r="F1048" s="1088">
        <v>760113</v>
      </c>
      <c r="G1048" s="1089" t="s">
        <v>1399</v>
      </c>
      <c r="H1048" s="1090">
        <v>100000</v>
      </c>
      <c r="I1048" s="1091">
        <f t="shared" si="336"/>
        <v>500</v>
      </c>
      <c r="J1048" s="1092">
        <f t="shared" si="337"/>
        <v>5.0000000000000001E-3</v>
      </c>
      <c r="K1048" s="1093">
        <v>0</v>
      </c>
      <c r="L1048" s="1094">
        <v>500</v>
      </c>
      <c r="M1048" s="1093">
        <v>0</v>
      </c>
      <c r="N1048" s="1094">
        <v>650</v>
      </c>
      <c r="O1048" s="1095">
        <f t="shared" si="338"/>
        <v>150</v>
      </c>
      <c r="P1048" s="1095">
        <f t="shared" si="339"/>
        <v>0</v>
      </c>
      <c r="Q1048" s="1095">
        <f t="shared" si="340"/>
        <v>150</v>
      </c>
      <c r="R1048" s="1091">
        <f t="shared" si="341"/>
        <v>650</v>
      </c>
      <c r="S1048" s="1096">
        <f t="shared" si="342"/>
        <v>6.4999999999999997E-3</v>
      </c>
      <c r="T1048" s="1097">
        <f t="shared" si="343"/>
        <v>99350</v>
      </c>
      <c r="U1048" s="949"/>
      <c r="V1048" s="593"/>
    </row>
    <row r="1049" spans="1:22" s="296" customFormat="1" ht="12.75" customHeight="1">
      <c r="A1049" s="358" t="s">
        <v>1520</v>
      </c>
      <c r="B1049" s="61" t="s">
        <v>1521</v>
      </c>
      <c r="C1049" s="139">
        <v>2009</v>
      </c>
      <c r="D1049" s="259" t="s">
        <v>1694</v>
      </c>
      <c r="E1049" s="152">
        <v>3009</v>
      </c>
      <c r="F1049" s="480">
        <v>760044</v>
      </c>
      <c r="G1049" s="460" t="s">
        <v>1399</v>
      </c>
      <c r="H1049" s="260">
        <v>985000</v>
      </c>
      <c r="I1049" s="99">
        <f t="shared" si="336"/>
        <v>964979.4</v>
      </c>
      <c r="J1049" s="756">
        <f t="shared" si="337"/>
        <v>0.9796745177664975</v>
      </c>
      <c r="K1049" s="991">
        <v>0</v>
      </c>
      <c r="L1049" s="992">
        <v>964979.4</v>
      </c>
      <c r="M1049" s="991">
        <v>136</v>
      </c>
      <c r="N1049" s="992">
        <v>889855</v>
      </c>
      <c r="O1049" s="271">
        <f t="shared" si="338"/>
        <v>-75124.400000000023</v>
      </c>
      <c r="P1049" s="271">
        <f t="shared" si="339"/>
        <v>136</v>
      </c>
      <c r="Q1049" s="271">
        <f t="shared" si="340"/>
        <v>-74988.400000000023</v>
      </c>
      <c r="R1049" s="101">
        <f t="shared" si="341"/>
        <v>889991</v>
      </c>
      <c r="S1049" s="261">
        <f t="shared" si="342"/>
        <v>0.90354416243654823</v>
      </c>
      <c r="T1049" s="866">
        <f t="shared" si="343"/>
        <v>95009</v>
      </c>
      <c r="U1049" s="949"/>
      <c r="V1049" s="593"/>
    </row>
    <row r="1050" spans="1:22" s="296" customFormat="1" ht="12.75" customHeight="1">
      <c r="A1050" s="358" t="s">
        <v>1267</v>
      </c>
      <c r="B1050" s="61" t="s">
        <v>1402</v>
      </c>
      <c r="C1050" s="139">
        <v>2009</v>
      </c>
      <c r="D1050" s="259" t="s">
        <v>1679</v>
      </c>
      <c r="E1050" s="152">
        <v>2991</v>
      </c>
      <c r="F1050" s="480">
        <v>701385</v>
      </c>
      <c r="G1050" s="460" t="s">
        <v>1399</v>
      </c>
      <c r="H1050" s="260">
        <v>225000</v>
      </c>
      <c r="I1050" s="99">
        <f t="shared" si="336"/>
        <v>0</v>
      </c>
      <c r="J1050" s="756">
        <f t="shared" si="337"/>
        <v>0</v>
      </c>
      <c r="K1050" s="991">
        <v>0</v>
      </c>
      <c r="L1050" s="992">
        <v>0</v>
      </c>
      <c r="M1050" s="991">
        <v>2908.59</v>
      </c>
      <c r="N1050" s="992">
        <v>130796.06</v>
      </c>
      <c r="O1050" s="271">
        <f t="shared" si="338"/>
        <v>130796.06</v>
      </c>
      <c r="P1050" s="271">
        <f t="shared" si="339"/>
        <v>2908.59</v>
      </c>
      <c r="Q1050" s="271">
        <f t="shared" si="340"/>
        <v>133704.65</v>
      </c>
      <c r="R1050" s="101">
        <f t="shared" si="341"/>
        <v>133704.65</v>
      </c>
      <c r="S1050" s="261">
        <f t="shared" si="342"/>
        <v>0.59424288888888888</v>
      </c>
      <c r="T1050" s="866">
        <f t="shared" si="343"/>
        <v>91295.35</v>
      </c>
      <c r="U1050" s="949"/>
      <c r="V1050" s="593"/>
    </row>
    <row r="1051" spans="1:22" s="296" customFormat="1" ht="12.75" customHeight="1">
      <c r="A1051" s="358" t="s">
        <v>1302</v>
      </c>
      <c r="B1051" s="61" t="s">
        <v>1552</v>
      </c>
      <c r="C1051" s="139">
        <v>2009</v>
      </c>
      <c r="D1051" s="259" t="s">
        <v>1674</v>
      </c>
      <c r="E1051" s="152">
        <v>2984</v>
      </c>
      <c r="F1051" s="480">
        <v>992984</v>
      </c>
      <c r="G1051" s="460" t="s">
        <v>1399</v>
      </c>
      <c r="H1051" s="260">
        <v>100000</v>
      </c>
      <c r="I1051" s="99">
        <f t="shared" si="336"/>
        <v>0</v>
      </c>
      <c r="J1051" s="756">
        <f t="shared" si="337"/>
        <v>0</v>
      </c>
      <c r="K1051" s="991">
        <v>0</v>
      </c>
      <c r="L1051" s="992">
        <v>0</v>
      </c>
      <c r="M1051" s="991">
        <v>2030.91</v>
      </c>
      <c r="N1051" s="992">
        <v>13869.09</v>
      </c>
      <c r="O1051" s="271">
        <f t="shared" si="338"/>
        <v>13869.09</v>
      </c>
      <c r="P1051" s="271">
        <f t="shared" si="339"/>
        <v>2030.91</v>
      </c>
      <c r="Q1051" s="271">
        <f t="shared" si="340"/>
        <v>15900</v>
      </c>
      <c r="R1051" s="101">
        <f t="shared" si="341"/>
        <v>15900</v>
      </c>
      <c r="S1051" s="261">
        <f t="shared" si="342"/>
        <v>0.159</v>
      </c>
      <c r="T1051" s="866">
        <f t="shared" si="343"/>
        <v>84100</v>
      </c>
      <c r="U1051" s="949"/>
      <c r="V1051" s="593"/>
    </row>
    <row r="1052" spans="1:22" s="296" customFormat="1" ht="12.75" customHeight="1">
      <c r="A1052" s="358" t="s">
        <v>1535</v>
      </c>
      <c r="B1052" s="61" t="s">
        <v>35</v>
      </c>
      <c r="C1052" s="139">
        <v>2009</v>
      </c>
      <c r="D1052" s="259" t="s">
        <v>1636</v>
      </c>
      <c r="E1052" s="685">
        <v>2945</v>
      </c>
      <c r="F1052" s="480">
        <v>710270</v>
      </c>
      <c r="G1052" s="460" t="s">
        <v>1399</v>
      </c>
      <c r="H1052" s="260">
        <v>250000</v>
      </c>
      <c r="I1052" s="99">
        <f t="shared" si="336"/>
        <v>0</v>
      </c>
      <c r="J1052" s="756">
        <f t="shared" si="337"/>
        <v>0</v>
      </c>
      <c r="K1052" s="991">
        <v>0</v>
      </c>
      <c r="L1052" s="992">
        <v>0</v>
      </c>
      <c r="M1052" s="991">
        <v>9163.8700000000008</v>
      </c>
      <c r="N1052" s="992">
        <v>157851.13</v>
      </c>
      <c r="O1052" s="271">
        <f t="shared" si="338"/>
        <v>157851.13</v>
      </c>
      <c r="P1052" s="271">
        <f t="shared" si="339"/>
        <v>9163.8700000000008</v>
      </c>
      <c r="Q1052" s="271">
        <f t="shared" si="340"/>
        <v>167015</v>
      </c>
      <c r="R1052" s="101">
        <f t="shared" si="341"/>
        <v>167015</v>
      </c>
      <c r="S1052" s="261">
        <f t="shared" si="342"/>
        <v>0.66805999999999999</v>
      </c>
      <c r="T1052" s="700">
        <f t="shared" si="343"/>
        <v>82985</v>
      </c>
      <c r="U1052" s="949"/>
      <c r="V1052" s="593"/>
    </row>
    <row r="1053" spans="1:22" s="296" customFormat="1" ht="12.75" customHeight="1">
      <c r="A1053" s="1083" t="s">
        <v>1401</v>
      </c>
      <c r="B1053" s="1084" t="s">
        <v>1402</v>
      </c>
      <c r="C1053" s="1085">
        <v>2009</v>
      </c>
      <c r="D1053" s="1086" t="s">
        <v>1630</v>
      </c>
      <c r="E1053" s="1087">
        <v>2937</v>
      </c>
      <c r="F1053" s="1088">
        <v>873400</v>
      </c>
      <c r="G1053" s="1089" t="s">
        <v>1399</v>
      </c>
      <c r="H1053" s="1090">
        <v>75000</v>
      </c>
      <c r="I1053" s="1091">
        <f t="shared" si="336"/>
        <v>0</v>
      </c>
      <c r="J1053" s="1092">
        <f t="shared" si="337"/>
        <v>0</v>
      </c>
      <c r="K1053" s="1093">
        <v>0</v>
      </c>
      <c r="L1053" s="1094">
        <v>0</v>
      </c>
      <c r="M1053" s="1093">
        <v>0</v>
      </c>
      <c r="N1053" s="1094">
        <v>375</v>
      </c>
      <c r="O1053" s="1095">
        <f t="shared" si="338"/>
        <v>375</v>
      </c>
      <c r="P1053" s="1095">
        <f t="shared" si="339"/>
        <v>0</v>
      </c>
      <c r="Q1053" s="1095">
        <f t="shared" si="340"/>
        <v>375</v>
      </c>
      <c r="R1053" s="1091">
        <f t="shared" si="341"/>
        <v>375</v>
      </c>
      <c r="S1053" s="1096">
        <f t="shared" si="342"/>
        <v>5.0000000000000001E-3</v>
      </c>
      <c r="T1053" s="1097">
        <f t="shared" si="343"/>
        <v>74625</v>
      </c>
      <c r="U1053" s="949"/>
      <c r="V1053" s="593"/>
    </row>
    <row r="1054" spans="1:22" s="296" customFormat="1" ht="12.75" customHeight="1">
      <c r="A1054" s="358" t="s">
        <v>1094</v>
      </c>
      <c r="B1054" s="61" t="s">
        <v>300</v>
      </c>
      <c r="C1054" s="139">
        <v>2009</v>
      </c>
      <c r="D1054" s="259" t="s">
        <v>1652</v>
      </c>
      <c r="E1054" s="152">
        <v>2962</v>
      </c>
      <c r="F1054" s="480">
        <v>600948</v>
      </c>
      <c r="G1054" s="460" t="s">
        <v>1399</v>
      </c>
      <c r="H1054" s="260">
        <v>250000</v>
      </c>
      <c r="I1054" s="99">
        <f t="shared" si="336"/>
        <v>1250</v>
      </c>
      <c r="J1054" s="756">
        <f t="shared" si="337"/>
        <v>5.0000000000000001E-3</v>
      </c>
      <c r="K1054" s="991">
        <v>0</v>
      </c>
      <c r="L1054" s="992">
        <v>1250</v>
      </c>
      <c r="M1054" s="991">
        <v>18534</v>
      </c>
      <c r="N1054" s="992">
        <v>161177.60000000001</v>
      </c>
      <c r="O1054" s="271">
        <f t="shared" si="338"/>
        <v>159927.6</v>
      </c>
      <c r="P1054" s="271">
        <f t="shared" si="339"/>
        <v>18534</v>
      </c>
      <c r="Q1054" s="271">
        <f t="shared" si="340"/>
        <v>178461.6</v>
      </c>
      <c r="R1054" s="101">
        <f t="shared" si="341"/>
        <v>179711.6</v>
      </c>
      <c r="S1054" s="261">
        <f t="shared" si="342"/>
        <v>0.7188464</v>
      </c>
      <c r="T1054" s="700">
        <f t="shared" si="343"/>
        <v>70288.399999999994</v>
      </c>
      <c r="U1054" s="949"/>
      <c r="V1054" s="593"/>
    </row>
    <row r="1055" spans="1:22" s="296" customFormat="1" ht="12.75" customHeight="1">
      <c r="A1055" s="358" t="s">
        <v>1421</v>
      </c>
      <c r="B1055" s="61" t="s">
        <v>612</v>
      </c>
      <c r="C1055" s="139">
        <v>2009</v>
      </c>
      <c r="D1055" s="259" t="s">
        <v>1633</v>
      </c>
      <c r="E1055" s="152">
        <v>2980</v>
      </c>
      <c r="F1055" s="480">
        <v>612981</v>
      </c>
      <c r="G1055" s="460" t="s">
        <v>1399</v>
      </c>
      <c r="H1055" s="260">
        <v>82500</v>
      </c>
      <c r="I1055" s="99">
        <f t="shared" si="336"/>
        <v>412.5</v>
      </c>
      <c r="J1055" s="756">
        <f t="shared" si="337"/>
        <v>5.0000000000000001E-3</v>
      </c>
      <c r="K1055" s="991">
        <v>0</v>
      </c>
      <c r="L1055" s="992">
        <v>412.5</v>
      </c>
      <c r="M1055" s="991">
        <v>5375</v>
      </c>
      <c r="N1055" s="992">
        <v>8237.5</v>
      </c>
      <c r="O1055" s="271">
        <f t="shared" si="338"/>
        <v>7825</v>
      </c>
      <c r="P1055" s="271">
        <f t="shared" si="339"/>
        <v>5375</v>
      </c>
      <c r="Q1055" s="271">
        <f t="shared" si="340"/>
        <v>13200</v>
      </c>
      <c r="R1055" s="101">
        <f t="shared" si="341"/>
        <v>13612.5</v>
      </c>
      <c r="S1055" s="261">
        <f t="shared" si="342"/>
        <v>0.16500000000000001</v>
      </c>
      <c r="T1055" s="866">
        <f t="shared" si="343"/>
        <v>68887.5</v>
      </c>
      <c r="U1055" s="949"/>
      <c r="V1055" s="593"/>
    </row>
    <row r="1056" spans="1:22" s="296" customFormat="1" ht="12.75" customHeight="1">
      <c r="A1056" s="358" t="s">
        <v>1401</v>
      </c>
      <c r="B1056" s="61" t="s">
        <v>1402</v>
      </c>
      <c r="C1056" s="139">
        <v>2009</v>
      </c>
      <c r="D1056" s="259" t="s">
        <v>1631</v>
      </c>
      <c r="E1056" s="152">
        <v>2938</v>
      </c>
      <c r="F1056" s="480">
        <v>873300</v>
      </c>
      <c r="G1056" s="460" t="s">
        <v>1399</v>
      </c>
      <c r="H1056" s="260">
        <v>85000</v>
      </c>
      <c r="I1056" s="99">
        <f t="shared" si="336"/>
        <v>0</v>
      </c>
      <c r="J1056" s="756">
        <f t="shared" si="337"/>
        <v>0</v>
      </c>
      <c r="K1056" s="991">
        <v>0</v>
      </c>
      <c r="L1056" s="992">
        <v>0</v>
      </c>
      <c r="M1056" s="991">
        <v>4734.33</v>
      </c>
      <c r="N1056" s="992">
        <v>14876</v>
      </c>
      <c r="O1056" s="271">
        <f t="shared" si="338"/>
        <v>14876</v>
      </c>
      <c r="P1056" s="271">
        <f t="shared" si="339"/>
        <v>4734.33</v>
      </c>
      <c r="Q1056" s="271">
        <f t="shared" si="340"/>
        <v>19610.330000000002</v>
      </c>
      <c r="R1056" s="101">
        <f t="shared" si="341"/>
        <v>19610.330000000002</v>
      </c>
      <c r="S1056" s="261">
        <f t="shared" si="342"/>
        <v>0.23070976470588236</v>
      </c>
      <c r="T1056" s="700">
        <f t="shared" si="343"/>
        <v>65389.67</v>
      </c>
      <c r="U1056" s="949"/>
      <c r="V1056" s="593"/>
    </row>
    <row r="1057" spans="1:22" s="296" customFormat="1" ht="12.75" customHeight="1">
      <c r="A1057" s="1083" t="s">
        <v>1545</v>
      </c>
      <c r="B1057" s="1084" t="s">
        <v>1546</v>
      </c>
      <c r="C1057" s="1085">
        <v>2009</v>
      </c>
      <c r="D1057" s="1086" t="s">
        <v>1618</v>
      </c>
      <c r="E1057" s="1087">
        <v>2925</v>
      </c>
      <c r="F1057" s="1088">
        <v>171041</v>
      </c>
      <c r="G1057" s="1089" t="s">
        <v>1399</v>
      </c>
      <c r="H1057" s="1090">
        <v>65000</v>
      </c>
      <c r="I1057" s="1091">
        <f t="shared" si="336"/>
        <v>0</v>
      </c>
      <c r="J1057" s="1092">
        <f t="shared" si="337"/>
        <v>0</v>
      </c>
      <c r="K1057" s="1093">
        <v>0</v>
      </c>
      <c r="L1057" s="1094">
        <v>0</v>
      </c>
      <c r="M1057" s="1093">
        <v>0</v>
      </c>
      <c r="N1057" s="1094">
        <v>325</v>
      </c>
      <c r="O1057" s="1095">
        <f t="shared" si="338"/>
        <v>325</v>
      </c>
      <c r="P1057" s="1095">
        <f t="shared" si="339"/>
        <v>0</v>
      </c>
      <c r="Q1057" s="1095">
        <f t="shared" si="340"/>
        <v>325</v>
      </c>
      <c r="R1057" s="1091">
        <f t="shared" si="341"/>
        <v>325</v>
      </c>
      <c r="S1057" s="1096">
        <f t="shared" si="342"/>
        <v>5.0000000000000001E-3</v>
      </c>
      <c r="T1057" s="1097">
        <f t="shared" si="343"/>
        <v>64675</v>
      </c>
      <c r="U1057" s="949"/>
      <c r="V1057" s="593"/>
    </row>
    <row r="1058" spans="1:22" s="296" customFormat="1" ht="12.75" customHeight="1">
      <c r="A1058" s="358" t="s">
        <v>1444</v>
      </c>
      <c r="B1058" s="61" t="s">
        <v>482</v>
      </c>
      <c r="C1058" s="139">
        <v>2009</v>
      </c>
      <c r="D1058" s="259" t="s">
        <v>1622</v>
      </c>
      <c r="E1058" s="685">
        <v>2929</v>
      </c>
      <c r="F1058" s="480">
        <v>992929</v>
      </c>
      <c r="G1058" s="460" t="s">
        <v>1399</v>
      </c>
      <c r="H1058" s="260">
        <v>180000</v>
      </c>
      <c r="I1058" s="99">
        <f t="shared" si="336"/>
        <v>0</v>
      </c>
      <c r="J1058" s="756">
        <f t="shared" si="337"/>
        <v>0</v>
      </c>
      <c r="K1058" s="991">
        <v>0</v>
      </c>
      <c r="L1058" s="992">
        <v>0</v>
      </c>
      <c r="M1058" s="991">
        <v>18249.5</v>
      </c>
      <c r="N1058" s="992">
        <v>102076.5</v>
      </c>
      <c r="O1058" s="271">
        <f t="shared" si="338"/>
        <v>102076.5</v>
      </c>
      <c r="P1058" s="271">
        <f t="shared" si="339"/>
        <v>18249.5</v>
      </c>
      <c r="Q1058" s="271">
        <f t="shared" si="340"/>
        <v>120326</v>
      </c>
      <c r="R1058" s="101">
        <f t="shared" si="341"/>
        <v>120326</v>
      </c>
      <c r="S1058" s="261">
        <f t="shared" si="342"/>
        <v>0.66847777777777773</v>
      </c>
      <c r="T1058" s="700">
        <f t="shared" si="343"/>
        <v>59674</v>
      </c>
      <c r="U1058" s="949"/>
      <c r="V1058" s="593"/>
    </row>
    <row r="1059" spans="1:22" s="296" customFormat="1" ht="12.75" customHeight="1">
      <c r="A1059" s="358" t="s">
        <v>1025</v>
      </c>
      <c r="B1059" s="61" t="s">
        <v>1419</v>
      </c>
      <c r="C1059" s="139">
        <v>2009</v>
      </c>
      <c r="D1059" s="259" t="s">
        <v>1688</v>
      </c>
      <c r="E1059" s="152">
        <v>3001</v>
      </c>
      <c r="F1059" s="480">
        <v>871900</v>
      </c>
      <c r="G1059" s="460" t="s">
        <v>1399</v>
      </c>
      <c r="H1059" s="260">
        <v>210000</v>
      </c>
      <c r="I1059" s="99">
        <f t="shared" si="336"/>
        <v>61549.22</v>
      </c>
      <c r="J1059" s="756">
        <f t="shared" si="337"/>
        <v>0.2930915238095238</v>
      </c>
      <c r="K1059" s="991">
        <v>0</v>
      </c>
      <c r="L1059" s="992">
        <v>61549.22</v>
      </c>
      <c r="M1059" s="991">
        <v>131104.07</v>
      </c>
      <c r="N1059" s="992">
        <v>26009.26</v>
      </c>
      <c r="O1059" s="271">
        <f t="shared" si="338"/>
        <v>-35539.960000000006</v>
      </c>
      <c r="P1059" s="271">
        <f t="shared" si="339"/>
        <v>131104.07</v>
      </c>
      <c r="Q1059" s="271">
        <f t="shared" si="340"/>
        <v>95564.110000000015</v>
      </c>
      <c r="R1059" s="101">
        <f t="shared" si="341"/>
        <v>157113.33000000002</v>
      </c>
      <c r="S1059" s="261">
        <f t="shared" si="342"/>
        <v>0.74815871428571434</v>
      </c>
      <c r="T1059" s="866">
        <f t="shared" si="343"/>
        <v>52886.67</v>
      </c>
      <c r="U1059" s="949"/>
      <c r="V1059" s="593"/>
    </row>
    <row r="1060" spans="1:22" s="296" customFormat="1" ht="12.75" customHeight="1">
      <c r="A1060" s="1083" t="s">
        <v>1545</v>
      </c>
      <c r="B1060" s="1084" t="s">
        <v>1546</v>
      </c>
      <c r="C1060" s="1085">
        <v>2009</v>
      </c>
      <c r="D1060" s="1086" t="s">
        <v>1759</v>
      </c>
      <c r="E1060" s="1087">
        <v>3020</v>
      </c>
      <c r="F1060" s="1088"/>
      <c r="G1060" s="1089" t="s">
        <v>1399</v>
      </c>
      <c r="H1060" s="1090">
        <v>45000</v>
      </c>
      <c r="I1060" s="1091">
        <f t="shared" si="336"/>
        <v>0</v>
      </c>
      <c r="J1060" s="1092">
        <f t="shared" si="337"/>
        <v>0</v>
      </c>
      <c r="K1060" s="1093">
        <v>0</v>
      </c>
      <c r="L1060" s="1094">
        <v>0</v>
      </c>
      <c r="M1060" s="1093">
        <v>0</v>
      </c>
      <c r="N1060" s="1094">
        <v>0</v>
      </c>
      <c r="O1060" s="1095">
        <f t="shared" si="338"/>
        <v>0</v>
      </c>
      <c r="P1060" s="1095">
        <f t="shared" si="339"/>
        <v>0</v>
      </c>
      <c r="Q1060" s="1095">
        <f t="shared" si="340"/>
        <v>0</v>
      </c>
      <c r="R1060" s="1091">
        <f t="shared" si="341"/>
        <v>0</v>
      </c>
      <c r="S1060" s="1096">
        <f t="shared" si="342"/>
        <v>0</v>
      </c>
      <c r="T1060" s="1097">
        <f t="shared" si="343"/>
        <v>45000</v>
      </c>
      <c r="U1060" s="949"/>
      <c r="V1060" s="593"/>
    </row>
    <row r="1061" spans="1:22" s="296" customFormat="1" ht="12.75" customHeight="1">
      <c r="A1061" s="358" t="s">
        <v>1094</v>
      </c>
      <c r="B1061" s="61" t="s">
        <v>1433</v>
      </c>
      <c r="C1061" s="139">
        <v>2009</v>
      </c>
      <c r="D1061" s="259" t="s">
        <v>1651</v>
      </c>
      <c r="E1061" s="152">
        <v>2961</v>
      </c>
      <c r="F1061" s="480">
        <v>600945</v>
      </c>
      <c r="G1061" s="460" t="s">
        <v>1399</v>
      </c>
      <c r="H1061" s="260">
        <v>350000</v>
      </c>
      <c r="I1061" s="99">
        <f t="shared" si="336"/>
        <v>1750</v>
      </c>
      <c r="J1061" s="756">
        <f t="shared" si="337"/>
        <v>5.0000000000000001E-3</v>
      </c>
      <c r="K1061" s="991">
        <v>0</v>
      </c>
      <c r="L1061" s="992">
        <v>1750</v>
      </c>
      <c r="M1061" s="991">
        <v>121050</v>
      </c>
      <c r="N1061" s="992">
        <v>185400</v>
      </c>
      <c r="O1061" s="271">
        <f t="shared" si="338"/>
        <v>183650</v>
      </c>
      <c r="P1061" s="271">
        <f t="shared" si="339"/>
        <v>121050</v>
      </c>
      <c r="Q1061" s="271">
        <f t="shared" si="340"/>
        <v>304700</v>
      </c>
      <c r="R1061" s="101">
        <f t="shared" si="341"/>
        <v>306450</v>
      </c>
      <c r="S1061" s="261">
        <f t="shared" si="342"/>
        <v>0.87557142857142856</v>
      </c>
      <c r="T1061" s="700">
        <f t="shared" si="343"/>
        <v>43550</v>
      </c>
      <c r="U1061" s="949"/>
      <c r="V1061" s="593"/>
    </row>
    <row r="1062" spans="1:22" s="296" customFormat="1" ht="12.75" customHeight="1">
      <c r="A1062" s="358" t="s">
        <v>1421</v>
      </c>
      <c r="B1062" s="61" t="s">
        <v>612</v>
      </c>
      <c r="C1062" s="139">
        <v>2009</v>
      </c>
      <c r="D1062" s="259" t="s">
        <v>1668</v>
      </c>
      <c r="E1062" s="152">
        <v>2979</v>
      </c>
      <c r="F1062" s="480">
        <v>602980</v>
      </c>
      <c r="G1062" s="460" t="s">
        <v>1399</v>
      </c>
      <c r="H1062" s="260">
        <v>50000</v>
      </c>
      <c r="I1062" s="99">
        <f t="shared" si="336"/>
        <v>250</v>
      </c>
      <c r="J1062" s="756">
        <f t="shared" si="337"/>
        <v>5.0000000000000001E-3</v>
      </c>
      <c r="K1062" s="991">
        <v>0</v>
      </c>
      <c r="L1062" s="992">
        <v>250</v>
      </c>
      <c r="M1062" s="991">
        <v>7005</v>
      </c>
      <c r="N1062" s="992">
        <v>745</v>
      </c>
      <c r="O1062" s="271">
        <f t="shared" si="338"/>
        <v>495</v>
      </c>
      <c r="P1062" s="271">
        <f t="shared" si="339"/>
        <v>7005</v>
      </c>
      <c r="Q1062" s="271">
        <f t="shared" si="340"/>
        <v>7500</v>
      </c>
      <c r="R1062" s="101">
        <f t="shared" si="341"/>
        <v>7750</v>
      </c>
      <c r="S1062" s="261">
        <f t="shared" si="342"/>
        <v>0.155</v>
      </c>
      <c r="T1062" s="866">
        <f t="shared" si="343"/>
        <v>42250</v>
      </c>
      <c r="U1062" s="949"/>
      <c r="V1062" s="593"/>
    </row>
    <row r="1063" spans="1:22" s="296" customFormat="1" ht="12.75" customHeight="1">
      <c r="A1063" s="358" t="s">
        <v>720</v>
      </c>
      <c r="B1063" s="61" t="s">
        <v>1485</v>
      </c>
      <c r="C1063" s="139">
        <v>2009</v>
      </c>
      <c r="D1063" s="259" t="s">
        <v>1628</v>
      </c>
      <c r="E1063" s="152">
        <v>3005</v>
      </c>
      <c r="F1063" s="480">
        <v>993005</v>
      </c>
      <c r="G1063" s="460" t="s">
        <v>1399</v>
      </c>
      <c r="H1063" s="260">
        <v>50000</v>
      </c>
      <c r="I1063" s="99">
        <f t="shared" si="336"/>
        <v>250</v>
      </c>
      <c r="J1063" s="756">
        <f t="shared" si="337"/>
        <v>5.0000000000000001E-3</v>
      </c>
      <c r="K1063" s="991">
        <v>0</v>
      </c>
      <c r="L1063" s="992">
        <v>250</v>
      </c>
      <c r="M1063" s="991">
        <v>0</v>
      </c>
      <c r="N1063" s="992">
        <v>8150</v>
      </c>
      <c r="O1063" s="271">
        <f t="shared" si="338"/>
        <v>7900</v>
      </c>
      <c r="P1063" s="271">
        <f t="shared" si="339"/>
        <v>0</v>
      </c>
      <c r="Q1063" s="271">
        <f t="shared" si="340"/>
        <v>7900</v>
      </c>
      <c r="R1063" s="101">
        <f t="shared" si="341"/>
        <v>8150</v>
      </c>
      <c r="S1063" s="261">
        <f t="shared" si="342"/>
        <v>0.16300000000000001</v>
      </c>
      <c r="T1063" s="866">
        <f t="shared" si="343"/>
        <v>41850</v>
      </c>
      <c r="U1063" s="949"/>
      <c r="V1063" s="593"/>
    </row>
    <row r="1064" spans="1:22" s="296" customFormat="1" ht="12.75" customHeight="1">
      <c r="A1064" s="1083" t="s">
        <v>1421</v>
      </c>
      <c r="B1064" s="1084" t="s">
        <v>612</v>
      </c>
      <c r="C1064" s="1085">
        <v>2009</v>
      </c>
      <c r="D1064" s="1086" t="s">
        <v>1667</v>
      </c>
      <c r="E1064" s="1087">
        <v>2978</v>
      </c>
      <c r="F1064" s="1088">
        <v>602977</v>
      </c>
      <c r="G1064" s="1089" t="s">
        <v>1399</v>
      </c>
      <c r="H1064" s="1090">
        <v>40000</v>
      </c>
      <c r="I1064" s="1091">
        <f t="shared" si="336"/>
        <v>200</v>
      </c>
      <c r="J1064" s="1092">
        <f t="shared" si="337"/>
        <v>5.0000000000000001E-3</v>
      </c>
      <c r="K1064" s="1093">
        <v>0</v>
      </c>
      <c r="L1064" s="1094">
        <v>200</v>
      </c>
      <c r="M1064" s="1093">
        <v>0</v>
      </c>
      <c r="N1064" s="1094">
        <v>200</v>
      </c>
      <c r="O1064" s="1095">
        <f t="shared" si="338"/>
        <v>0</v>
      </c>
      <c r="P1064" s="1095">
        <f t="shared" si="339"/>
        <v>0</v>
      </c>
      <c r="Q1064" s="1095">
        <f t="shared" si="340"/>
        <v>0</v>
      </c>
      <c r="R1064" s="1091">
        <f t="shared" si="341"/>
        <v>200</v>
      </c>
      <c r="S1064" s="1096">
        <f t="shared" si="342"/>
        <v>5.0000000000000001E-3</v>
      </c>
      <c r="T1064" s="1097">
        <f t="shared" si="343"/>
        <v>39800</v>
      </c>
      <c r="U1064" s="949"/>
      <c r="V1064" s="593"/>
    </row>
    <row r="1065" spans="1:22" s="296" customFormat="1" ht="12.75" customHeight="1">
      <c r="A1065" s="358" t="s">
        <v>720</v>
      </c>
      <c r="B1065" s="61" t="s">
        <v>1485</v>
      </c>
      <c r="C1065" s="139">
        <v>2009</v>
      </c>
      <c r="D1065" s="259" t="s">
        <v>227</v>
      </c>
      <c r="E1065" s="152">
        <v>3003</v>
      </c>
      <c r="F1065" s="480">
        <v>993003</v>
      </c>
      <c r="G1065" s="460" t="s">
        <v>1399</v>
      </c>
      <c r="H1065" s="260">
        <v>190115</v>
      </c>
      <c r="I1065" s="99">
        <f t="shared" si="336"/>
        <v>30950.58</v>
      </c>
      <c r="J1065" s="756">
        <f t="shared" si="337"/>
        <v>0.16279925308365989</v>
      </c>
      <c r="K1065" s="991">
        <v>0</v>
      </c>
      <c r="L1065" s="992">
        <v>30950.58</v>
      </c>
      <c r="M1065" s="991">
        <v>15623.42</v>
      </c>
      <c r="N1065" s="992">
        <v>139327.16</v>
      </c>
      <c r="O1065" s="271">
        <f t="shared" si="338"/>
        <v>108376.58</v>
      </c>
      <c r="P1065" s="271">
        <f t="shared" si="339"/>
        <v>15623.42</v>
      </c>
      <c r="Q1065" s="271">
        <f t="shared" si="340"/>
        <v>124000.00000000001</v>
      </c>
      <c r="R1065" s="101">
        <f t="shared" si="341"/>
        <v>154950.58000000002</v>
      </c>
      <c r="S1065" s="261">
        <f t="shared" si="342"/>
        <v>0.81503605712332017</v>
      </c>
      <c r="T1065" s="866">
        <f t="shared" si="343"/>
        <v>35164.419999999984</v>
      </c>
      <c r="U1065" s="949"/>
      <c r="V1065" s="593"/>
    </row>
    <row r="1066" spans="1:22" s="296" customFormat="1" ht="12.75" customHeight="1">
      <c r="A1066" s="1083" t="s">
        <v>1302</v>
      </c>
      <c r="B1066" s="1084" t="s">
        <v>135</v>
      </c>
      <c r="C1066" s="1085">
        <v>2009</v>
      </c>
      <c r="D1066" s="1086" t="s">
        <v>1672</v>
      </c>
      <c r="E1066" s="1087">
        <v>2987</v>
      </c>
      <c r="F1066" s="1088">
        <v>198405</v>
      </c>
      <c r="G1066" s="1089" t="s">
        <v>1399</v>
      </c>
      <c r="H1066" s="1090">
        <v>33200</v>
      </c>
      <c r="I1066" s="1091">
        <f t="shared" ref="I1066:I1097" si="344">K1066+L1066</f>
        <v>0</v>
      </c>
      <c r="J1066" s="1092">
        <f t="shared" ref="J1066:J1097" si="345">I1066/H1066</f>
        <v>0</v>
      </c>
      <c r="K1066" s="1093">
        <v>0</v>
      </c>
      <c r="L1066" s="1094">
        <v>0</v>
      </c>
      <c r="M1066" s="1093">
        <v>0</v>
      </c>
      <c r="N1066" s="1094">
        <v>0</v>
      </c>
      <c r="O1066" s="1095">
        <f t="shared" ref="O1066:O1097" si="346">N1066-L1066</f>
        <v>0</v>
      </c>
      <c r="P1066" s="1095">
        <f t="shared" ref="P1066:P1097" si="347">M1066-K1066</f>
        <v>0</v>
      </c>
      <c r="Q1066" s="1095">
        <f t="shared" ref="Q1066:Q1097" si="348">R1066-I1066</f>
        <v>0</v>
      </c>
      <c r="R1066" s="1091">
        <f t="shared" ref="R1066:R1097" si="349">(H1066-T1066)</f>
        <v>0</v>
      </c>
      <c r="S1066" s="1096">
        <f t="shared" ref="S1066:S1097" si="350">+R1066/H1066</f>
        <v>0</v>
      </c>
      <c r="T1066" s="1097">
        <f t="shared" ref="T1066:T1097" si="351">H1066-M1066-N1066</f>
        <v>33200</v>
      </c>
      <c r="U1066" s="949"/>
      <c r="V1066" s="593"/>
    </row>
    <row r="1067" spans="1:22" s="296" customFormat="1" ht="12.75" customHeight="1">
      <c r="A1067" s="1083" t="s">
        <v>1302</v>
      </c>
      <c r="B1067" s="1084" t="s">
        <v>1552</v>
      </c>
      <c r="C1067" s="1085">
        <v>2009</v>
      </c>
      <c r="D1067" s="1086" t="s">
        <v>1673</v>
      </c>
      <c r="E1067" s="1087">
        <v>2983</v>
      </c>
      <c r="F1067" s="1088">
        <v>992983</v>
      </c>
      <c r="G1067" s="1089" t="s">
        <v>1399</v>
      </c>
      <c r="H1067" s="1090">
        <v>32800</v>
      </c>
      <c r="I1067" s="1091">
        <f t="shared" si="344"/>
        <v>0</v>
      </c>
      <c r="J1067" s="1092">
        <f t="shared" si="345"/>
        <v>0</v>
      </c>
      <c r="K1067" s="1093">
        <v>0</v>
      </c>
      <c r="L1067" s="1094">
        <v>0</v>
      </c>
      <c r="M1067" s="1093">
        <v>0</v>
      </c>
      <c r="N1067" s="1094">
        <v>0</v>
      </c>
      <c r="O1067" s="1095">
        <f t="shared" si="346"/>
        <v>0</v>
      </c>
      <c r="P1067" s="1095">
        <f t="shared" si="347"/>
        <v>0</v>
      </c>
      <c r="Q1067" s="1095">
        <f t="shared" si="348"/>
        <v>0</v>
      </c>
      <c r="R1067" s="1091">
        <f t="shared" si="349"/>
        <v>0</v>
      </c>
      <c r="S1067" s="1096">
        <f t="shared" si="350"/>
        <v>0</v>
      </c>
      <c r="T1067" s="1097">
        <f t="shared" si="351"/>
        <v>32800</v>
      </c>
      <c r="U1067" s="949"/>
      <c r="V1067" s="593"/>
    </row>
    <row r="1068" spans="1:22" s="296" customFormat="1" ht="12.75" customHeight="1">
      <c r="A1068" s="358" t="s">
        <v>1115</v>
      </c>
      <c r="B1068" s="61" t="s">
        <v>1410</v>
      </c>
      <c r="C1068" s="139">
        <v>2009</v>
      </c>
      <c r="D1068" s="259" t="s">
        <v>1635</v>
      </c>
      <c r="E1068" s="152">
        <v>2943</v>
      </c>
      <c r="F1068" s="480">
        <v>871027</v>
      </c>
      <c r="G1068" s="460" t="s">
        <v>1399</v>
      </c>
      <c r="H1068" s="260">
        <v>700000</v>
      </c>
      <c r="I1068" s="99">
        <f t="shared" si="344"/>
        <v>3500</v>
      </c>
      <c r="J1068" s="756">
        <f t="shared" si="345"/>
        <v>5.0000000000000001E-3</v>
      </c>
      <c r="K1068" s="991">
        <v>0</v>
      </c>
      <c r="L1068" s="992">
        <v>3500</v>
      </c>
      <c r="M1068" s="991">
        <v>320933.65000000002</v>
      </c>
      <c r="N1068" s="992">
        <v>347397.35</v>
      </c>
      <c r="O1068" s="271">
        <f t="shared" si="346"/>
        <v>343897.35</v>
      </c>
      <c r="P1068" s="271">
        <f t="shared" si="347"/>
        <v>320933.65000000002</v>
      </c>
      <c r="Q1068" s="271">
        <f t="shared" si="348"/>
        <v>664831</v>
      </c>
      <c r="R1068" s="101">
        <f t="shared" si="349"/>
        <v>668331</v>
      </c>
      <c r="S1068" s="261">
        <f t="shared" si="350"/>
        <v>0.95475857142857146</v>
      </c>
      <c r="T1068" s="700">
        <f t="shared" si="351"/>
        <v>31669</v>
      </c>
      <c r="U1068" s="949"/>
      <c r="V1068" s="593"/>
    </row>
    <row r="1069" spans="1:22" s="296" customFormat="1" ht="12.75" customHeight="1">
      <c r="A1069" s="358" t="s">
        <v>631</v>
      </c>
      <c r="B1069" s="61" t="s">
        <v>1686</v>
      </c>
      <c r="C1069" s="139">
        <v>2009</v>
      </c>
      <c r="D1069" s="259" t="s">
        <v>1707</v>
      </c>
      <c r="E1069" s="152">
        <v>2998</v>
      </c>
      <c r="F1069" s="480">
        <v>210272</v>
      </c>
      <c r="G1069" s="460" t="s">
        <v>1399</v>
      </c>
      <c r="H1069" s="260">
        <v>550000</v>
      </c>
      <c r="I1069" s="99">
        <f t="shared" si="344"/>
        <v>52750</v>
      </c>
      <c r="J1069" s="756">
        <f t="shared" si="345"/>
        <v>9.5909090909090902E-2</v>
      </c>
      <c r="K1069" s="991">
        <v>0</v>
      </c>
      <c r="L1069" s="992">
        <v>52750</v>
      </c>
      <c r="M1069" s="991">
        <v>47855.28</v>
      </c>
      <c r="N1069" s="992">
        <v>471629.72</v>
      </c>
      <c r="O1069" s="271">
        <f t="shared" si="346"/>
        <v>418879.72</v>
      </c>
      <c r="P1069" s="271">
        <f t="shared" si="347"/>
        <v>47855.28</v>
      </c>
      <c r="Q1069" s="271">
        <f t="shared" si="348"/>
        <v>466735</v>
      </c>
      <c r="R1069" s="101">
        <f t="shared" si="349"/>
        <v>519485</v>
      </c>
      <c r="S1069" s="261">
        <f t="shared" si="350"/>
        <v>0.94451818181818181</v>
      </c>
      <c r="T1069" s="866">
        <f t="shared" si="351"/>
        <v>30515</v>
      </c>
      <c r="U1069" s="949"/>
      <c r="V1069" s="593"/>
    </row>
    <row r="1070" spans="1:22" s="296" customFormat="1" ht="12.75" customHeight="1">
      <c r="A1070" s="358" t="s">
        <v>1116</v>
      </c>
      <c r="B1070" s="61" t="s">
        <v>1649</v>
      </c>
      <c r="C1070" s="139">
        <v>2009</v>
      </c>
      <c r="D1070" s="259" t="s">
        <v>1647</v>
      </c>
      <c r="E1070" s="152">
        <v>2958</v>
      </c>
      <c r="F1070" s="480">
        <v>195001</v>
      </c>
      <c r="G1070" s="460" t="s">
        <v>1399</v>
      </c>
      <c r="H1070" s="260">
        <v>80000</v>
      </c>
      <c r="I1070" s="99">
        <f t="shared" si="344"/>
        <v>400</v>
      </c>
      <c r="J1070" s="756">
        <f t="shared" si="345"/>
        <v>5.0000000000000001E-3</v>
      </c>
      <c r="K1070" s="991">
        <v>0</v>
      </c>
      <c r="L1070" s="992">
        <v>400</v>
      </c>
      <c r="M1070" s="991">
        <v>14625</v>
      </c>
      <c r="N1070" s="992">
        <v>38715</v>
      </c>
      <c r="O1070" s="271">
        <f t="shared" si="346"/>
        <v>38315</v>
      </c>
      <c r="P1070" s="271">
        <f t="shared" si="347"/>
        <v>14625</v>
      </c>
      <c r="Q1070" s="271">
        <f t="shared" si="348"/>
        <v>52940</v>
      </c>
      <c r="R1070" s="101">
        <f t="shared" si="349"/>
        <v>53340</v>
      </c>
      <c r="S1070" s="261">
        <f t="shared" si="350"/>
        <v>0.66674999999999995</v>
      </c>
      <c r="T1070" s="700">
        <f t="shared" si="351"/>
        <v>26660</v>
      </c>
      <c r="U1070" s="949"/>
      <c r="V1070" s="593"/>
    </row>
    <row r="1071" spans="1:22" s="296" customFormat="1" ht="12.75" customHeight="1">
      <c r="A1071" s="358" t="s">
        <v>1116</v>
      </c>
      <c r="B1071" s="61" t="s">
        <v>762</v>
      </c>
      <c r="C1071" s="139">
        <v>2009</v>
      </c>
      <c r="D1071" s="259" t="s">
        <v>1650</v>
      </c>
      <c r="E1071" s="152">
        <v>2960</v>
      </c>
      <c r="F1071" s="480">
        <v>195002</v>
      </c>
      <c r="G1071" s="460" t="s">
        <v>1399</v>
      </c>
      <c r="H1071" s="260">
        <v>125000</v>
      </c>
      <c r="I1071" s="99">
        <f t="shared" si="344"/>
        <v>9900</v>
      </c>
      <c r="J1071" s="756">
        <f t="shared" si="345"/>
        <v>7.9200000000000007E-2</v>
      </c>
      <c r="K1071" s="991">
        <v>0</v>
      </c>
      <c r="L1071" s="992">
        <v>9900</v>
      </c>
      <c r="M1071" s="991">
        <v>7782</v>
      </c>
      <c r="N1071" s="992">
        <v>93868</v>
      </c>
      <c r="O1071" s="271">
        <f t="shared" si="346"/>
        <v>83968</v>
      </c>
      <c r="P1071" s="271">
        <f t="shared" si="347"/>
        <v>7782</v>
      </c>
      <c r="Q1071" s="271">
        <f t="shared" si="348"/>
        <v>91750</v>
      </c>
      <c r="R1071" s="101">
        <f t="shared" si="349"/>
        <v>101650</v>
      </c>
      <c r="S1071" s="261">
        <f t="shared" si="350"/>
        <v>0.81320000000000003</v>
      </c>
      <c r="T1071" s="700">
        <f t="shared" si="351"/>
        <v>23350</v>
      </c>
      <c r="U1071" s="949"/>
      <c r="V1071" s="593"/>
    </row>
    <row r="1072" spans="1:22" s="296" customFormat="1" ht="12.75" customHeight="1">
      <c r="A1072" s="358" t="s">
        <v>1117</v>
      </c>
      <c r="B1072" s="61" t="s">
        <v>1461</v>
      </c>
      <c r="C1072" s="139">
        <v>2009</v>
      </c>
      <c r="D1072" s="259" t="s">
        <v>1693</v>
      </c>
      <c r="E1072" s="152">
        <v>3008</v>
      </c>
      <c r="F1072" s="480">
        <v>881070</v>
      </c>
      <c r="G1072" s="460" t="s">
        <v>1399</v>
      </c>
      <c r="H1072" s="260">
        <v>514000</v>
      </c>
      <c r="I1072" s="99">
        <f t="shared" si="344"/>
        <v>51320</v>
      </c>
      <c r="J1072" s="756">
        <f t="shared" si="345"/>
        <v>9.9844357976653697E-2</v>
      </c>
      <c r="K1072" s="991">
        <v>0</v>
      </c>
      <c r="L1072" s="992">
        <v>51320</v>
      </c>
      <c r="M1072" s="991">
        <v>31687.5</v>
      </c>
      <c r="N1072" s="992">
        <v>461342.5</v>
      </c>
      <c r="O1072" s="271">
        <f t="shared" si="346"/>
        <v>410022.5</v>
      </c>
      <c r="P1072" s="271">
        <f t="shared" si="347"/>
        <v>31687.5</v>
      </c>
      <c r="Q1072" s="271">
        <f t="shared" si="348"/>
        <v>441710</v>
      </c>
      <c r="R1072" s="101">
        <f t="shared" si="349"/>
        <v>493030</v>
      </c>
      <c r="S1072" s="261">
        <f t="shared" si="350"/>
        <v>0.95920233463035021</v>
      </c>
      <c r="T1072" s="866">
        <f t="shared" si="351"/>
        <v>20970</v>
      </c>
      <c r="U1072" s="949"/>
      <c r="V1072" s="593"/>
    </row>
    <row r="1073" spans="1:22" s="296" customFormat="1" ht="12.75" customHeight="1">
      <c r="A1073" s="358" t="s">
        <v>507</v>
      </c>
      <c r="B1073" s="61" t="s">
        <v>1485</v>
      </c>
      <c r="C1073" s="139">
        <v>2009</v>
      </c>
      <c r="D1073" s="259" t="s">
        <v>1664</v>
      </c>
      <c r="E1073" s="152">
        <v>2975</v>
      </c>
      <c r="F1073" s="480">
        <v>895095</v>
      </c>
      <c r="G1073" s="460" t="s">
        <v>1399</v>
      </c>
      <c r="H1073" s="260">
        <v>66000</v>
      </c>
      <c r="I1073" s="99">
        <f t="shared" si="344"/>
        <v>330</v>
      </c>
      <c r="J1073" s="756">
        <f t="shared" si="345"/>
        <v>5.0000000000000001E-3</v>
      </c>
      <c r="K1073" s="991">
        <v>0</v>
      </c>
      <c r="L1073" s="992">
        <v>330</v>
      </c>
      <c r="M1073" s="991">
        <v>569.5</v>
      </c>
      <c r="N1073" s="992">
        <v>46155.5</v>
      </c>
      <c r="O1073" s="271">
        <f t="shared" si="346"/>
        <v>45825.5</v>
      </c>
      <c r="P1073" s="271">
        <f t="shared" si="347"/>
        <v>569.5</v>
      </c>
      <c r="Q1073" s="271">
        <f t="shared" si="348"/>
        <v>46395</v>
      </c>
      <c r="R1073" s="101">
        <f t="shared" si="349"/>
        <v>46725</v>
      </c>
      <c r="S1073" s="261">
        <f t="shared" si="350"/>
        <v>0.7079545454545455</v>
      </c>
      <c r="T1073" s="866">
        <f t="shared" si="351"/>
        <v>19275</v>
      </c>
      <c r="U1073" s="949"/>
      <c r="V1073" s="593"/>
    </row>
    <row r="1074" spans="1:22" s="296" customFormat="1" ht="12.75" customHeight="1">
      <c r="A1074" s="358" t="s">
        <v>1095</v>
      </c>
      <c r="B1074" s="61" t="s">
        <v>1654</v>
      </c>
      <c r="C1074" s="139">
        <v>2009</v>
      </c>
      <c r="D1074" s="259" t="s">
        <v>1655</v>
      </c>
      <c r="E1074" s="152">
        <v>2966</v>
      </c>
      <c r="F1074" s="480">
        <v>992966</v>
      </c>
      <c r="G1074" s="460" t="s">
        <v>1399</v>
      </c>
      <c r="H1074" s="260">
        <v>140000</v>
      </c>
      <c r="I1074" s="99">
        <f t="shared" si="344"/>
        <v>12542.92</v>
      </c>
      <c r="J1074" s="756">
        <f t="shared" si="345"/>
        <v>8.9592285714285722E-2</v>
      </c>
      <c r="K1074" s="991">
        <v>2100</v>
      </c>
      <c r="L1074" s="992">
        <v>10442.92</v>
      </c>
      <c r="M1074" s="991">
        <v>39002.910000000003</v>
      </c>
      <c r="N1074" s="992">
        <v>82977.39</v>
      </c>
      <c r="O1074" s="271">
        <f t="shared" si="346"/>
        <v>72534.47</v>
      </c>
      <c r="P1074" s="271">
        <f t="shared" si="347"/>
        <v>36902.910000000003</v>
      </c>
      <c r="Q1074" s="271">
        <f t="shared" si="348"/>
        <v>109437.38</v>
      </c>
      <c r="R1074" s="101">
        <f t="shared" si="349"/>
        <v>121980.3</v>
      </c>
      <c r="S1074" s="261">
        <f t="shared" si="350"/>
        <v>0.87128785714285717</v>
      </c>
      <c r="T1074" s="700">
        <f t="shared" si="351"/>
        <v>18019.699999999997</v>
      </c>
      <c r="U1074" s="949"/>
      <c r="V1074" s="593"/>
    </row>
    <row r="1075" spans="1:22" s="296" customFormat="1" ht="12.75" customHeight="1">
      <c r="A1075" s="358" t="s">
        <v>720</v>
      </c>
      <c r="B1075" s="61" t="s">
        <v>1485</v>
      </c>
      <c r="C1075" s="139">
        <v>2009</v>
      </c>
      <c r="D1075" s="259" t="s">
        <v>1691</v>
      </c>
      <c r="E1075" s="152">
        <v>3006</v>
      </c>
      <c r="F1075" s="480">
        <v>993006</v>
      </c>
      <c r="G1075" s="460" t="s">
        <v>1399</v>
      </c>
      <c r="H1075" s="260">
        <v>67000</v>
      </c>
      <c r="I1075" s="99">
        <f t="shared" si="344"/>
        <v>10085</v>
      </c>
      <c r="J1075" s="756">
        <f t="shared" si="345"/>
        <v>0.1505223880597015</v>
      </c>
      <c r="K1075" s="991">
        <v>0</v>
      </c>
      <c r="L1075" s="992">
        <v>10085</v>
      </c>
      <c r="M1075" s="991">
        <v>7112</v>
      </c>
      <c r="N1075" s="992">
        <v>45958</v>
      </c>
      <c r="O1075" s="271">
        <f t="shared" si="346"/>
        <v>35873</v>
      </c>
      <c r="P1075" s="271">
        <f t="shared" si="347"/>
        <v>7112</v>
      </c>
      <c r="Q1075" s="271">
        <f t="shared" si="348"/>
        <v>42985</v>
      </c>
      <c r="R1075" s="101">
        <f t="shared" si="349"/>
        <v>53070</v>
      </c>
      <c r="S1075" s="261">
        <f t="shared" si="350"/>
        <v>0.79208955223880595</v>
      </c>
      <c r="T1075" s="866">
        <f t="shared" si="351"/>
        <v>13930</v>
      </c>
      <c r="U1075" s="949"/>
      <c r="V1075" s="593"/>
    </row>
    <row r="1076" spans="1:22" s="296" customFormat="1" ht="12.75" customHeight="1">
      <c r="A1076" s="358" t="s">
        <v>553</v>
      </c>
      <c r="B1076" s="61" t="s">
        <v>1433</v>
      </c>
      <c r="C1076" s="139">
        <v>2009</v>
      </c>
      <c r="D1076" s="259" t="s">
        <v>1658</v>
      </c>
      <c r="E1076" s="152">
        <v>2969</v>
      </c>
      <c r="F1076" s="480">
        <v>992969</v>
      </c>
      <c r="G1076" s="460" t="s">
        <v>1399</v>
      </c>
      <c r="H1076" s="260">
        <v>56000</v>
      </c>
      <c r="I1076" s="99">
        <f t="shared" si="344"/>
        <v>0</v>
      </c>
      <c r="J1076" s="756">
        <f t="shared" si="345"/>
        <v>0</v>
      </c>
      <c r="K1076" s="991">
        <v>0</v>
      </c>
      <c r="L1076" s="992">
        <v>0</v>
      </c>
      <c r="M1076" s="991">
        <v>860.09</v>
      </c>
      <c r="N1076" s="992">
        <v>44000</v>
      </c>
      <c r="O1076" s="271">
        <f t="shared" si="346"/>
        <v>44000</v>
      </c>
      <c r="P1076" s="271">
        <f t="shared" si="347"/>
        <v>860.09</v>
      </c>
      <c r="Q1076" s="271">
        <f t="shared" si="348"/>
        <v>44860.09</v>
      </c>
      <c r="R1076" s="101">
        <f t="shared" si="349"/>
        <v>44860.09</v>
      </c>
      <c r="S1076" s="261">
        <f t="shared" si="350"/>
        <v>0.80107303571428568</v>
      </c>
      <c r="T1076" s="866">
        <f t="shared" si="351"/>
        <v>11139.910000000003</v>
      </c>
      <c r="U1076" s="949"/>
      <c r="V1076" s="593"/>
    </row>
    <row r="1077" spans="1:22" s="296" customFormat="1" ht="12.75" customHeight="1">
      <c r="A1077" s="358" t="s">
        <v>1094</v>
      </c>
      <c r="B1077" s="61" t="s">
        <v>1433</v>
      </c>
      <c r="C1077" s="139">
        <v>2009</v>
      </c>
      <c r="D1077" s="259" t="s">
        <v>1711</v>
      </c>
      <c r="E1077" s="152">
        <v>2963</v>
      </c>
      <c r="F1077" s="480">
        <v>600949</v>
      </c>
      <c r="G1077" s="460" t="s">
        <v>1399</v>
      </c>
      <c r="H1077" s="260">
        <v>358000</v>
      </c>
      <c r="I1077" s="99">
        <f t="shared" si="344"/>
        <v>317690</v>
      </c>
      <c r="J1077" s="756">
        <f t="shared" si="345"/>
        <v>0.88740223463687151</v>
      </c>
      <c r="K1077" s="991">
        <v>0</v>
      </c>
      <c r="L1077" s="992">
        <v>317690</v>
      </c>
      <c r="M1077" s="991">
        <v>119892.1</v>
      </c>
      <c r="N1077" s="992">
        <v>228196.9</v>
      </c>
      <c r="O1077" s="271">
        <f t="shared" si="346"/>
        <v>-89493.1</v>
      </c>
      <c r="P1077" s="271">
        <f t="shared" si="347"/>
        <v>119892.1</v>
      </c>
      <c r="Q1077" s="271">
        <f t="shared" si="348"/>
        <v>30399</v>
      </c>
      <c r="R1077" s="101">
        <f t="shared" si="349"/>
        <v>348089</v>
      </c>
      <c r="S1077" s="261">
        <f t="shared" si="350"/>
        <v>0.97231564245810054</v>
      </c>
      <c r="T1077" s="700">
        <f t="shared" si="351"/>
        <v>9911</v>
      </c>
      <c r="U1077" s="949"/>
      <c r="V1077" s="593"/>
    </row>
    <row r="1078" spans="1:22" s="296" customFormat="1" ht="12.75" customHeight="1">
      <c r="A1078" s="358" t="s">
        <v>1451</v>
      </c>
      <c r="B1078" s="61" t="s">
        <v>1452</v>
      </c>
      <c r="C1078" s="139">
        <v>2009</v>
      </c>
      <c r="D1078" s="259" t="s">
        <v>1632</v>
      </c>
      <c r="E1078" s="152">
        <v>2939</v>
      </c>
      <c r="F1078" s="480">
        <v>992939</v>
      </c>
      <c r="G1078" s="460" t="s">
        <v>1399</v>
      </c>
      <c r="H1078" s="260">
        <v>70000</v>
      </c>
      <c r="I1078" s="99">
        <f t="shared" si="344"/>
        <v>2518</v>
      </c>
      <c r="J1078" s="756">
        <f t="shared" si="345"/>
        <v>3.5971428571428571E-2</v>
      </c>
      <c r="K1078" s="991">
        <v>0</v>
      </c>
      <c r="L1078" s="992">
        <v>2518</v>
      </c>
      <c r="M1078" s="991">
        <v>1945.24</v>
      </c>
      <c r="N1078" s="992">
        <v>59750</v>
      </c>
      <c r="O1078" s="271">
        <f t="shared" si="346"/>
        <v>57232</v>
      </c>
      <c r="P1078" s="271">
        <f t="shared" si="347"/>
        <v>1945.24</v>
      </c>
      <c r="Q1078" s="271">
        <f t="shared" si="348"/>
        <v>59177.240000000005</v>
      </c>
      <c r="R1078" s="101">
        <f t="shared" si="349"/>
        <v>61695.240000000005</v>
      </c>
      <c r="S1078" s="261">
        <f t="shared" si="350"/>
        <v>0.88136057142857149</v>
      </c>
      <c r="T1078" s="700">
        <f t="shared" si="351"/>
        <v>8304.7599999999948</v>
      </c>
      <c r="U1078" s="949"/>
      <c r="V1078" s="593"/>
    </row>
    <row r="1079" spans="1:22" s="296" customFormat="1" ht="12.75" customHeight="1">
      <c r="A1079" s="358" t="s">
        <v>1545</v>
      </c>
      <c r="B1079" s="61" t="s">
        <v>1546</v>
      </c>
      <c r="C1079" s="139">
        <v>2009</v>
      </c>
      <c r="D1079" s="259" t="s">
        <v>1619</v>
      </c>
      <c r="E1079" s="685">
        <v>2926</v>
      </c>
      <c r="F1079" s="480">
        <v>171039</v>
      </c>
      <c r="G1079" s="460" t="s">
        <v>1399</v>
      </c>
      <c r="H1079" s="260">
        <v>30000</v>
      </c>
      <c r="I1079" s="99">
        <f t="shared" si="344"/>
        <v>0</v>
      </c>
      <c r="J1079" s="756">
        <f t="shared" si="345"/>
        <v>0</v>
      </c>
      <c r="K1079" s="991">
        <v>0</v>
      </c>
      <c r="L1079" s="992">
        <v>0</v>
      </c>
      <c r="M1079" s="991">
        <v>8371.89</v>
      </c>
      <c r="N1079" s="992">
        <v>15589</v>
      </c>
      <c r="O1079" s="271">
        <f t="shared" si="346"/>
        <v>15589</v>
      </c>
      <c r="P1079" s="271">
        <f t="shared" si="347"/>
        <v>8371.89</v>
      </c>
      <c r="Q1079" s="271">
        <f t="shared" si="348"/>
        <v>23960.89</v>
      </c>
      <c r="R1079" s="101">
        <f t="shared" si="349"/>
        <v>23960.89</v>
      </c>
      <c r="S1079" s="261">
        <f t="shared" si="350"/>
        <v>0.79869633333333334</v>
      </c>
      <c r="T1079" s="700">
        <f t="shared" si="351"/>
        <v>6039.1100000000006</v>
      </c>
      <c r="U1079" s="949"/>
      <c r="V1079" s="593"/>
    </row>
    <row r="1080" spans="1:22" s="296" customFormat="1" ht="12.75" customHeight="1">
      <c r="A1080" s="358" t="s">
        <v>1429</v>
      </c>
      <c r="B1080" s="61" t="s">
        <v>1430</v>
      </c>
      <c r="C1080" s="139">
        <v>2009</v>
      </c>
      <c r="D1080" s="259" t="s">
        <v>1642</v>
      </c>
      <c r="E1080" s="152">
        <v>2953</v>
      </c>
      <c r="F1080" s="480">
        <v>992953</v>
      </c>
      <c r="G1080" s="460" t="s">
        <v>1399</v>
      </c>
      <c r="H1080" s="260">
        <v>115000</v>
      </c>
      <c r="I1080" s="99">
        <f t="shared" si="344"/>
        <v>17115</v>
      </c>
      <c r="J1080" s="756">
        <f t="shared" si="345"/>
        <v>0.14882608695652175</v>
      </c>
      <c r="K1080" s="991">
        <v>0</v>
      </c>
      <c r="L1080" s="992">
        <v>17115</v>
      </c>
      <c r="M1080" s="991">
        <v>19770</v>
      </c>
      <c r="N1080" s="992">
        <v>90529</v>
      </c>
      <c r="O1080" s="271">
        <f t="shared" si="346"/>
        <v>73414</v>
      </c>
      <c r="P1080" s="271">
        <f t="shared" si="347"/>
        <v>19770</v>
      </c>
      <c r="Q1080" s="271">
        <f t="shared" si="348"/>
        <v>93184</v>
      </c>
      <c r="R1080" s="101">
        <f t="shared" si="349"/>
        <v>110299</v>
      </c>
      <c r="S1080" s="261">
        <f t="shared" si="350"/>
        <v>0.95912173913043475</v>
      </c>
      <c r="T1080" s="700">
        <f t="shared" si="351"/>
        <v>4701</v>
      </c>
      <c r="U1080" s="949"/>
      <c r="V1080" s="593"/>
    </row>
    <row r="1081" spans="1:22" s="296" customFormat="1" ht="12.75" customHeight="1">
      <c r="A1081" s="358" t="s">
        <v>1449</v>
      </c>
      <c r="B1081" s="61" t="s">
        <v>575</v>
      </c>
      <c r="C1081" s="139">
        <v>2009</v>
      </c>
      <c r="D1081" s="259" t="s">
        <v>1640</v>
      </c>
      <c r="E1081" s="152">
        <v>2951</v>
      </c>
      <c r="F1081" s="480">
        <v>871221</v>
      </c>
      <c r="G1081" s="460" t="s">
        <v>1399</v>
      </c>
      <c r="H1081" s="260">
        <v>450000</v>
      </c>
      <c r="I1081" s="99">
        <f t="shared" si="344"/>
        <v>51526</v>
      </c>
      <c r="J1081" s="756">
        <f t="shared" si="345"/>
        <v>0.11450222222222223</v>
      </c>
      <c r="K1081" s="991">
        <v>136</v>
      </c>
      <c r="L1081" s="992">
        <v>51390</v>
      </c>
      <c r="M1081" s="991">
        <v>45946.3</v>
      </c>
      <c r="N1081" s="992">
        <v>403567.95</v>
      </c>
      <c r="O1081" s="271">
        <f t="shared" si="346"/>
        <v>352177.95</v>
      </c>
      <c r="P1081" s="271">
        <f t="shared" si="347"/>
        <v>45810.3</v>
      </c>
      <c r="Q1081" s="271">
        <f t="shared" si="348"/>
        <v>397988.25</v>
      </c>
      <c r="R1081" s="101">
        <f t="shared" si="349"/>
        <v>449514.25</v>
      </c>
      <c r="S1081" s="261">
        <f t="shared" si="350"/>
        <v>0.99892055555555559</v>
      </c>
      <c r="T1081" s="700">
        <f t="shared" si="351"/>
        <v>485.75</v>
      </c>
      <c r="U1081" s="949"/>
      <c r="V1081" s="593"/>
    </row>
    <row r="1082" spans="1:22" s="296" customFormat="1" ht="12.75" customHeight="1">
      <c r="A1082" s="358" t="s">
        <v>1025</v>
      </c>
      <c r="B1082" s="61" t="s">
        <v>1419</v>
      </c>
      <c r="C1082" s="139">
        <v>2009</v>
      </c>
      <c r="D1082" s="259" t="s">
        <v>1689</v>
      </c>
      <c r="E1082" s="152">
        <v>3002</v>
      </c>
      <c r="F1082" s="480">
        <v>871890</v>
      </c>
      <c r="G1082" s="460" t="s">
        <v>1399</v>
      </c>
      <c r="H1082" s="260">
        <v>38000</v>
      </c>
      <c r="I1082" s="99">
        <f t="shared" si="344"/>
        <v>10776.4</v>
      </c>
      <c r="J1082" s="756">
        <f t="shared" si="345"/>
        <v>0.2835894736842105</v>
      </c>
      <c r="K1082" s="991">
        <v>0</v>
      </c>
      <c r="L1082" s="992">
        <v>10776.4</v>
      </c>
      <c r="M1082" s="991">
        <v>297.70999999999998</v>
      </c>
      <c r="N1082" s="992">
        <v>37376.400000000001</v>
      </c>
      <c r="O1082" s="271">
        <f t="shared" si="346"/>
        <v>26600</v>
      </c>
      <c r="P1082" s="271">
        <f t="shared" si="347"/>
        <v>297.70999999999998</v>
      </c>
      <c r="Q1082" s="271">
        <f t="shared" si="348"/>
        <v>26897.71</v>
      </c>
      <c r="R1082" s="101">
        <f t="shared" si="349"/>
        <v>37674.11</v>
      </c>
      <c r="S1082" s="261">
        <f t="shared" si="350"/>
        <v>0.9914239473684211</v>
      </c>
      <c r="T1082" s="866">
        <f t="shared" si="351"/>
        <v>325.88999999999942</v>
      </c>
      <c r="U1082" s="949"/>
      <c r="V1082" s="593"/>
    </row>
    <row r="1083" spans="1:22" s="296" customFormat="1" ht="12.75" customHeight="1">
      <c r="A1083" s="358" t="s">
        <v>1520</v>
      </c>
      <c r="B1083" s="61" t="s">
        <v>1521</v>
      </c>
      <c r="C1083" s="139">
        <v>2009</v>
      </c>
      <c r="D1083" s="259" t="s">
        <v>1695</v>
      </c>
      <c r="E1083" s="152">
        <v>3010</v>
      </c>
      <c r="F1083" s="480">
        <v>760045</v>
      </c>
      <c r="G1083" s="460" t="s">
        <v>1399</v>
      </c>
      <c r="H1083" s="260">
        <v>1200000</v>
      </c>
      <c r="I1083" s="99">
        <f t="shared" si="344"/>
        <v>1199850</v>
      </c>
      <c r="J1083" s="756">
        <f t="shared" si="345"/>
        <v>0.99987499999999996</v>
      </c>
      <c r="K1083" s="991">
        <v>0</v>
      </c>
      <c r="L1083" s="992">
        <v>1199850</v>
      </c>
      <c r="M1083" s="991">
        <v>10840</v>
      </c>
      <c r="N1083" s="992">
        <v>1189010</v>
      </c>
      <c r="O1083" s="271">
        <f t="shared" si="346"/>
        <v>-10840</v>
      </c>
      <c r="P1083" s="271">
        <f t="shared" si="347"/>
        <v>10840</v>
      </c>
      <c r="Q1083" s="271">
        <f t="shared" si="348"/>
        <v>0</v>
      </c>
      <c r="R1083" s="101">
        <f t="shared" si="349"/>
        <v>1199850</v>
      </c>
      <c r="S1083" s="261">
        <f t="shared" si="350"/>
        <v>0.99987499999999996</v>
      </c>
      <c r="T1083" s="866">
        <f t="shared" si="351"/>
        <v>150</v>
      </c>
      <c r="U1083" s="949"/>
      <c r="V1083" s="593"/>
    </row>
    <row r="1084" spans="1:22" s="296" customFormat="1" ht="12.75" customHeight="1">
      <c r="A1084" s="358" t="s">
        <v>1444</v>
      </c>
      <c r="B1084" s="61" t="s">
        <v>482</v>
      </c>
      <c r="C1084" s="139">
        <v>2009</v>
      </c>
      <c r="D1084" s="259" t="s">
        <v>1623</v>
      </c>
      <c r="E1084" s="685">
        <v>2930</v>
      </c>
      <c r="F1084" s="480">
        <v>992930</v>
      </c>
      <c r="G1084" s="460" t="s">
        <v>1399</v>
      </c>
      <c r="H1084" s="260">
        <v>50000</v>
      </c>
      <c r="I1084" s="99">
        <f t="shared" si="344"/>
        <v>9381.5</v>
      </c>
      <c r="J1084" s="756">
        <f t="shared" si="345"/>
        <v>0.18762999999999999</v>
      </c>
      <c r="K1084" s="991">
        <v>0</v>
      </c>
      <c r="L1084" s="992">
        <v>9381.5</v>
      </c>
      <c r="M1084" s="991">
        <v>6500.69</v>
      </c>
      <c r="N1084" s="992">
        <v>43499.31</v>
      </c>
      <c r="O1084" s="271">
        <f t="shared" si="346"/>
        <v>34117.81</v>
      </c>
      <c r="P1084" s="271">
        <f t="shared" si="347"/>
        <v>6500.69</v>
      </c>
      <c r="Q1084" s="271">
        <f t="shared" si="348"/>
        <v>40618.5</v>
      </c>
      <c r="R1084" s="101">
        <f t="shared" si="349"/>
        <v>50000</v>
      </c>
      <c r="S1084" s="261">
        <f t="shared" si="350"/>
        <v>1</v>
      </c>
      <c r="T1084" s="700">
        <f t="shared" si="351"/>
        <v>0</v>
      </c>
      <c r="U1084" s="949"/>
      <c r="V1084" s="593"/>
    </row>
    <row r="1085" spans="1:22" s="296" customFormat="1" ht="12.75" customHeight="1">
      <c r="A1085" s="358" t="s">
        <v>1444</v>
      </c>
      <c r="B1085" s="61" t="s">
        <v>482</v>
      </c>
      <c r="C1085" s="139">
        <v>2009</v>
      </c>
      <c r="D1085" s="259" t="s">
        <v>1624</v>
      </c>
      <c r="E1085" s="685">
        <v>2931</v>
      </c>
      <c r="F1085" s="480">
        <v>992931</v>
      </c>
      <c r="G1085" s="460" t="s">
        <v>1399</v>
      </c>
      <c r="H1085" s="260">
        <v>50000</v>
      </c>
      <c r="I1085" s="99">
        <f t="shared" si="344"/>
        <v>3244.5</v>
      </c>
      <c r="J1085" s="756">
        <f t="shared" si="345"/>
        <v>6.4890000000000003E-2</v>
      </c>
      <c r="K1085" s="991">
        <v>0</v>
      </c>
      <c r="L1085" s="992">
        <v>3244.5</v>
      </c>
      <c r="M1085" s="991">
        <v>1831.9</v>
      </c>
      <c r="N1085" s="992">
        <v>48168.1</v>
      </c>
      <c r="O1085" s="271">
        <f t="shared" si="346"/>
        <v>44923.6</v>
      </c>
      <c r="P1085" s="271">
        <f t="shared" si="347"/>
        <v>1831.9</v>
      </c>
      <c r="Q1085" s="271">
        <f t="shared" si="348"/>
        <v>46755.5</v>
      </c>
      <c r="R1085" s="101">
        <f t="shared" si="349"/>
        <v>50000</v>
      </c>
      <c r="S1085" s="261">
        <f t="shared" si="350"/>
        <v>1</v>
      </c>
      <c r="T1085" s="700">
        <f t="shared" si="351"/>
        <v>0</v>
      </c>
      <c r="U1085" s="949"/>
      <c r="V1085" s="593"/>
    </row>
    <row r="1086" spans="1:22" s="296" customFormat="1" ht="12.75" customHeight="1">
      <c r="A1086" s="358" t="s">
        <v>354</v>
      </c>
      <c r="B1086" s="61" t="s">
        <v>1549</v>
      </c>
      <c r="C1086" s="139">
        <v>2009</v>
      </c>
      <c r="D1086" s="259" t="s">
        <v>1645</v>
      </c>
      <c r="E1086" s="152">
        <v>2956</v>
      </c>
      <c r="F1086" s="480">
        <v>760115</v>
      </c>
      <c r="G1086" s="460" t="s">
        <v>1399</v>
      </c>
      <c r="H1086" s="260">
        <v>501000</v>
      </c>
      <c r="I1086" s="99">
        <f t="shared" si="344"/>
        <v>4337.72</v>
      </c>
      <c r="J1086" s="756">
        <f t="shared" si="345"/>
        <v>8.658123752495011E-3</v>
      </c>
      <c r="K1086" s="991">
        <v>0</v>
      </c>
      <c r="L1086" s="992">
        <v>4337.72</v>
      </c>
      <c r="M1086" s="991">
        <v>150527.12</v>
      </c>
      <c r="N1086" s="992">
        <v>350472.88</v>
      </c>
      <c r="O1086" s="271">
        <f t="shared" si="346"/>
        <v>346135.16000000003</v>
      </c>
      <c r="P1086" s="271">
        <f t="shared" si="347"/>
        <v>150527.12</v>
      </c>
      <c r="Q1086" s="271">
        <f t="shared" si="348"/>
        <v>496662.28</v>
      </c>
      <c r="R1086" s="101">
        <f t="shared" si="349"/>
        <v>501000</v>
      </c>
      <c r="S1086" s="261">
        <f t="shared" si="350"/>
        <v>1</v>
      </c>
      <c r="T1086" s="700">
        <f t="shared" si="351"/>
        <v>0</v>
      </c>
      <c r="U1086" s="949"/>
      <c r="V1086" s="593"/>
    </row>
    <row r="1087" spans="1:22" s="296" customFormat="1" ht="12.75" customHeight="1">
      <c r="A1087" s="358" t="s">
        <v>507</v>
      </c>
      <c r="B1087" s="61" t="s">
        <v>1485</v>
      </c>
      <c r="C1087" s="139">
        <v>2009</v>
      </c>
      <c r="D1087" s="259" t="s">
        <v>1659</v>
      </c>
      <c r="E1087" s="152">
        <v>2970</v>
      </c>
      <c r="F1087" s="480">
        <v>895090</v>
      </c>
      <c r="G1087" s="460" t="s">
        <v>1399</v>
      </c>
      <c r="H1087" s="260">
        <v>369400</v>
      </c>
      <c r="I1087" s="99">
        <f t="shared" si="344"/>
        <v>20347</v>
      </c>
      <c r="J1087" s="756">
        <f t="shared" si="345"/>
        <v>5.508121277747699E-2</v>
      </c>
      <c r="K1087" s="991">
        <v>0</v>
      </c>
      <c r="L1087" s="992">
        <v>20347</v>
      </c>
      <c r="M1087" s="991">
        <v>13169.3</v>
      </c>
      <c r="N1087" s="992">
        <v>356230.7</v>
      </c>
      <c r="O1087" s="271">
        <f t="shared" si="346"/>
        <v>335883.7</v>
      </c>
      <c r="P1087" s="271">
        <f t="shared" si="347"/>
        <v>13169.3</v>
      </c>
      <c r="Q1087" s="271">
        <f t="shared" si="348"/>
        <v>349053</v>
      </c>
      <c r="R1087" s="101">
        <f t="shared" si="349"/>
        <v>369400</v>
      </c>
      <c r="S1087" s="261">
        <f t="shared" si="350"/>
        <v>1</v>
      </c>
      <c r="T1087" s="866">
        <f t="shared" si="351"/>
        <v>0</v>
      </c>
      <c r="U1087" s="949"/>
      <c r="V1087" s="593"/>
    </row>
    <row r="1088" spans="1:22" s="296" customFormat="1" ht="12.75" customHeight="1">
      <c r="A1088" s="358" t="s">
        <v>507</v>
      </c>
      <c r="B1088" s="61" t="s">
        <v>1485</v>
      </c>
      <c r="C1088" s="139">
        <v>2009</v>
      </c>
      <c r="D1088" s="259" t="s">
        <v>1660</v>
      </c>
      <c r="E1088" s="152">
        <v>2971</v>
      </c>
      <c r="F1088" s="480">
        <v>895091</v>
      </c>
      <c r="G1088" s="460" t="s">
        <v>1399</v>
      </c>
      <c r="H1088" s="260">
        <v>380000</v>
      </c>
      <c r="I1088" s="99">
        <f t="shared" si="344"/>
        <v>27000</v>
      </c>
      <c r="J1088" s="756">
        <f t="shared" si="345"/>
        <v>7.1052631578947367E-2</v>
      </c>
      <c r="K1088" s="991">
        <v>0</v>
      </c>
      <c r="L1088" s="992">
        <v>27000</v>
      </c>
      <c r="M1088" s="991">
        <v>10125</v>
      </c>
      <c r="N1088" s="992">
        <v>369875</v>
      </c>
      <c r="O1088" s="271">
        <f t="shared" si="346"/>
        <v>342875</v>
      </c>
      <c r="P1088" s="271">
        <f t="shared" si="347"/>
        <v>10125</v>
      </c>
      <c r="Q1088" s="271">
        <f t="shared" si="348"/>
        <v>353000</v>
      </c>
      <c r="R1088" s="101">
        <f t="shared" si="349"/>
        <v>380000</v>
      </c>
      <c r="S1088" s="261">
        <f t="shared" si="350"/>
        <v>1</v>
      </c>
      <c r="T1088" s="866">
        <f t="shared" si="351"/>
        <v>0</v>
      </c>
      <c r="U1088" s="949"/>
      <c r="V1088" s="593"/>
    </row>
    <row r="1089" spans="1:79" s="296" customFormat="1" ht="12.75" customHeight="1">
      <c r="A1089" s="358" t="s">
        <v>507</v>
      </c>
      <c r="B1089" s="61" t="s">
        <v>1485</v>
      </c>
      <c r="C1089" s="139">
        <v>2009</v>
      </c>
      <c r="D1089" s="259" t="s">
        <v>1661</v>
      </c>
      <c r="E1089" s="152">
        <v>2972</v>
      </c>
      <c r="F1089" s="480">
        <v>895092</v>
      </c>
      <c r="G1089" s="460" t="s">
        <v>1399</v>
      </c>
      <c r="H1089" s="260">
        <v>213800</v>
      </c>
      <c r="I1089" s="99">
        <f t="shared" si="344"/>
        <v>1065</v>
      </c>
      <c r="J1089" s="756">
        <f t="shared" si="345"/>
        <v>4.9812909260991585E-3</v>
      </c>
      <c r="K1089" s="991">
        <v>0</v>
      </c>
      <c r="L1089" s="992">
        <v>1065</v>
      </c>
      <c r="M1089" s="991">
        <v>0</v>
      </c>
      <c r="N1089" s="992">
        <v>213800</v>
      </c>
      <c r="O1089" s="271">
        <f t="shared" si="346"/>
        <v>212735</v>
      </c>
      <c r="P1089" s="271">
        <f t="shared" si="347"/>
        <v>0</v>
      </c>
      <c r="Q1089" s="271">
        <f t="shared" si="348"/>
        <v>212735</v>
      </c>
      <c r="R1089" s="101">
        <f t="shared" si="349"/>
        <v>213800</v>
      </c>
      <c r="S1089" s="261">
        <f t="shared" si="350"/>
        <v>1</v>
      </c>
      <c r="T1089" s="866">
        <f t="shared" si="351"/>
        <v>0</v>
      </c>
      <c r="U1089" s="949"/>
      <c r="V1089" s="593"/>
    </row>
    <row r="1090" spans="1:79" s="296" customFormat="1" ht="12.75" customHeight="1">
      <c r="A1090" s="358" t="s">
        <v>507</v>
      </c>
      <c r="B1090" s="61" t="s">
        <v>1485</v>
      </c>
      <c r="C1090" s="139">
        <v>2009</v>
      </c>
      <c r="D1090" s="259" t="s">
        <v>1662</v>
      </c>
      <c r="E1090" s="152">
        <v>2973</v>
      </c>
      <c r="F1090" s="480">
        <v>895093</v>
      </c>
      <c r="G1090" s="460" t="s">
        <v>1399</v>
      </c>
      <c r="H1090" s="260">
        <v>250000</v>
      </c>
      <c r="I1090" s="99">
        <f t="shared" si="344"/>
        <v>19310</v>
      </c>
      <c r="J1090" s="756">
        <f t="shared" si="345"/>
        <v>7.7240000000000003E-2</v>
      </c>
      <c r="K1090" s="991">
        <v>0</v>
      </c>
      <c r="L1090" s="992">
        <v>19310</v>
      </c>
      <c r="M1090" s="991">
        <v>7224</v>
      </c>
      <c r="N1090" s="992">
        <v>242776</v>
      </c>
      <c r="O1090" s="271">
        <f t="shared" si="346"/>
        <v>223466</v>
      </c>
      <c r="P1090" s="271">
        <f t="shared" si="347"/>
        <v>7224</v>
      </c>
      <c r="Q1090" s="271">
        <f t="shared" si="348"/>
        <v>230690</v>
      </c>
      <c r="R1090" s="101">
        <f t="shared" si="349"/>
        <v>250000</v>
      </c>
      <c r="S1090" s="261">
        <f t="shared" si="350"/>
        <v>1</v>
      </c>
      <c r="T1090" s="866">
        <f t="shared" si="351"/>
        <v>0</v>
      </c>
      <c r="U1090" s="949"/>
      <c r="V1090" s="593"/>
    </row>
    <row r="1091" spans="1:79" s="296" customFormat="1" ht="12.75" customHeight="1">
      <c r="A1091" s="358" t="s">
        <v>507</v>
      </c>
      <c r="B1091" s="61" t="s">
        <v>1485</v>
      </c>
      <c r="C1091" s="139">
        <v>2009</v>
      </c>
      <c r="D1091" s="259" t="s">
        <v>1666</v>
      </c>
      <c r="E1091" s="152">
        <v>2977</v>
      </c>
      <c r="F1091" s="480">
        <v>895097</v>
      </c>
      <c r="G1091" s="460" t="s">
        <v>1399</v>
      </c>
      <c r="H1091" s="260">
        <v>200000</v>
      </c>
      <c r="I1091" s="99">
        <f t="shared" si="344"/>
        <v>1000</v>
      </c>
      <c r="J1091" s="756">
        <f t="shared" si="345"/>
        <v>5.0000000000000001E-3</v>
      </c>
      <c r="K1091" s="991">
        <v>0</v>
      </c>
      <c r="L1091" s="992">
        <v>1000</v>
      </c>
      <c r="M1091" s="991">
        <v>0</v>
      </c>
      <c r="N1091" s="992">
        <v>200000</v>
      </c>
      <c r="O1091" s="271">
        <f t="shared" si="346"/>
        <v>199000</v>
      </c>
      <c r="P1091" s="271">
        <f t="shared" si="347"/>
        <v>0</v>
      </c>
      <c r="Q1091" s="271">
        <f t="shared" si="348"/>
        <v>199000</v>
      </c>
      <c r="R1091" s="101">
        <f t="shared" si="349"/>
        <v>200000</v>
      </c>
      <c r="S1091" s="261">
        <f t="shared" si="350"/>
        <v>1</v>
      </c>
      <c r="T1091" s="866">
        <f t="shared" si="351"/>
        <v>0</v>
      </c>
      <c r="U1091" s="949"/>
      <c r="V1091" s="593"/>
    </row>
    <row r="1092" spans="1:79" s="296" customFormat="1" ht="12.75" customHeight="1">
      <c r="A1092" s="358" t="s">
        <v>988</v>
      </c>
      <c r="B1092" s="61" t="s">
        <v>989</v>
      </c>
      <c r="C1092" s="139">
        <v>2009</v>
      </c>
      <c r="D1092" s="259" t="s">
        <v>1678</v>
      </c>
      <c r="E1092" s="152">
        <v>2990</v>
      </c>
      <c r="F1092" s="480">
        <v>181620</v>
      </c>
      <c r="G1092" s="460" t="s">
        <v>1399</v>
      </c>
      <c r="H1092" s="260">
        <v>558000</v>
      </c>
      <c r="I1092" s="99">
        <f t="shared" si="344"/>
        <v>528156</v>
      </c>
      <c r="J1092" s="756">
        <f t="shared" si="345"/>
        <v>0.94651612903225801</v>
      </c>
      <c r="K1092" s="991">
        <v>0</v>
      </c>
      <c r="L1092" s="992">
        <v>528156</v>
      </c>
      <c r="M1092" s="991">
        <v>382339.9</v>
      </c>
      <c r="N1092" s="992">
        <v>175660.1</v>
      </c>
      <c r="O1092" s="271">
        <f t="shared" si="346"/>
        <v>-352495.9</v>
      </c>
      <c r="P1092" s="271">
        <f t="shared" si="347"/>
        <v>382339.9</v>
      </c>
      <c r="Q1092" s="271">
        <f t="shared" si="348"/>
        <v>29844</v>
      </c>
      <c r="R1092" s="101">
        <f t="shared" si="349"/>
        <v>558000</v>
      </c>
      <c r="S1092" s="261">
        <f t="shared" si="350"/>
        <v>1</v>
      </c>
      <c r="T1092" s="866">
        <f t="shared" si="351"/>
        <v>0</v>
      </c>
      <c r="U1092" s="949"/>
      <c r="V1092" s="593"/>
    </row>
    <row r="1093" spans="1:79" s="296" customFormat="1" ht="12.75" customHeight="1">
      <c r="A1093" s="358" t="s">
        <v>720</v>
      </c>
      <c r="B1093" s="61" t="s">
        <v>616</v>
      </c>
      <c r="C1093" s="139">
        <v>2009</v>
      </c>
      <c r="D1093" s="259" t="s">
        <v>1690</v>
      </c>
      <c r="E1093" s="152">
        <v>3004</v>
      </c>
      <c r="F1093" s="480">
        <v>993004</v>
      </c>
      <c r="G1093" s="460" t="s">
        <v>1399</v>
      </c>
      <c r="H1093" s="260">
        <v>500000</v>
      </c>
      <c r="I1093" s="99">
        <f t="shared" si="344"/>
        <v>0</v>
      </c>
      <c r="J1093" s="756">
        <f t="shared" si="345"/>
        <v>0</v>
      </c>
      <c r="K1093" s="991">
        <v>0</v>
      </c>
      <c r="L1093" s="992">
        <v>0</v>
      </c>
      <c r="M1093" s="991">
        <v>37227.49</v>
      </c>
      <c r="N1093" s="992">
        <v>462772.51</v>
      </c>
      <c r="O1093" s="271">
        <f t="shared" si="346"/>
        <v>462772.51</v>
      </c>
      <c r="P1093" s="271">
        <f t="shared" si="347"/>
        <v>37227.49</v>
      </c>
      <c r="Q1093" s="271">
        <f t="shared" si="348"/>
        <v>500000</v>
      </c>
      <c r="R1093" s="101">
        <f t="shared" si="349"/>
        <v>500000</v>
      </c>
      <c r="S1093" s="261">
        <f t="shared" si="350"/>
        <v>1</v>
      </c>
      <c r="T1093" s="866">
        <f t="shared" si="351"/>
        <v>0</v>
      </c>
      <c r="U1093" s="949"/>
      <c r="V1093" s="593"/>
    </row>
    <row r="1094" spans="1:79" s="296" customFormat="1" ht="12.75" customHeight="1">
      <c r="A1094" s="358" t="s">
        <v>1680</v>
      </c>
      <c r="B1094" s="61" t="s">
        <v>1587</v>
      </c>
      <c r="C1094" s="139">
        <v>2009</v>
      </c>
      <c r="D1094" s="259" t="s">
        <v>1710</v>
      </c>
      <c r="E1094" s="152">
        <v>3018</v>
      </c>
      <c r="F1094" s="480">
        <v>871537</v>
      </c>
      <c r="G1094" s="460" t="s">
        <v>1399</v>
      </c>
      <c r="H1094" s="260">
        <v>15000</v>
      </c>
      <c r="I1094" s="99">
        <f t="shared" si="344"/>
        <v>75</v>
      </c>
      <c r="J1094" s="756">
        <f t="shared" si="345"/>
        <v>5.0000000000000001E-3</v>
      </c>
      <c r="K1094" s="991">
        <v>0</v>
      </c>
      <c r="L1094" s="992">
        <v>75</v>
      </c>
      <c r="M1094" s="991">
        <v>0</v>
      </c>
      <c r="N1094" s="992">
        <v>15000</v>
      </c>
      <c r="O1094" s="271">
        <f t="shared" si="346"/>
        <v>14925</v>
      </c>
      <c r="P1094" s="271">
        <f t="shared" si="347"/>
        <v>0</v>
      </c>
      <c r="Q1094" s="271">
        <f t="shared" si="348"/>
        <v>14925</v>
      </c>
      <c r="R1094" s="101">
        <f t="shared" si="349"/>
        <v>15000</v>
      </c>
      <c r="S1094" s="261">
        <f t="shared" si="350"/>
        <v>1</v>
      </c>
      <c r="T1094" s="866">
        <f t="shared" si="351"/>
        <v>0</v>
      </c>
      <c r="U1094" s="949"/>
      <c r="V1094" s="593"/>
    </row>
    <row r="1095" spans="1:79" s="296" customFormat="1" ht="12.75" customHeight="1">
      <c r="A1095" s="358" t="s">
        <v>562</v>
      </c>
      <c r="B1095" s="61" t="s">
        <v>1473</v>
      </c>
      <c r="C1095" s="139">
        <v>2009</v>
      </c>
      <c r="D1095" s="259" t="s">
        <v>1684</v>
      </c>
      <c r="E1095" s="152">
        <v>2996</v>
      </c>
      <c r="F1095" s="480">
        <v>839580</v>
      </c>
      <c r="G1095" s="460" t="s">
        <v>1399</v>
      </c>
      <c r="H1095" s="260">
        <v>225000</v>
      </c>
      <c r="I1095" s="99">
        <f t="shared" si="344"/>
        <v>220125</v>
      </c>
      <c r="J1095" s="756">
        <f t="shared" si="345"/>
        <v>0.97833333333333339</v>
      </c>
      <c r="K1095" s="991">
        <v>0</v>
      </c>
      <c r="L1095" s="992">
        <v>220125</v>
      </c>
      <c r="M1095" s="991">
        <v>216405.81</v>
      </c>
      <c r="N1095" s="992">
        <v>8856.69</v>
      </c>
      <c r="O1095" s="271">
        <f t="shared" si="346"/>
        <v>-211268.31</v>
      </c>
      <c r="P1095" s="271">
        <f t="shared" si="347"/>
        <v>216405.81</v>
      </c>
      <c r="Q1095" s="271">
        <f t="shared" si="348"/>
        <v>5137.5</v>
      </c>
      <c r="R1095" s="101">
        <f t="shared" si="349"/>
        <v>225262.5</v>
      </c>
      <c r="S1095" s="261">
        <f t="shared" si="350"/>
        <v>1.0011666666666668</v>
      </c>
      <c r="T1095" s="866">
        <f t="shared" si="351"/>
        <v>-262.49999999999818</v>
      </c>
      <c r="U1095" s="949"/>
      <c r="V1095" s="593"/>
    </row>
    <row r="1096" spans="1:79" s="296" customFormat="1" ht="12.75" customHeight="1">
      <c r="A1096" s="358" t="s">
        <v>507</v>
      </c>
      <c r="B1096" s="61" t="s">
        <v>1485</v>
      </c>
      <c r="C1096" s="139">
        <v>2009</v>
      </c>
      <c r="D1096" s="259" t="s">
        <v>1665</v>
      </c>
      <c r="E1096" s="152">
        <v>2976</v>
      </c>
      <c r="F1096" s="480">
        <v>895096</v>
      </c>
      <c r="G1096" s="460" t="s">
        <v>1399</v>
      </c>
      <c r="H1096" s="260">
        <v>316000</v>
      </c>
      <c r="I1096" s="99">
        <f t="shared" si="344"/>
        <v>7280</v>
      </c>
      <c r="J1096" s="756">
        <f t="shared" si="345"/>
        <v>2.3037974683544304E-2</v>
      </c>
      <c r="K1096" s="991">
        <v>0</v>
      </c>
      <c r="L1096" s="992">
        <v>7280</v>
      </c>
      <c r="M1096" s="991">
        <v>8781.9500000000007</v>
      </c>
      <c r="N1096" s="992">
        <v>376690</v>
      </c>
      <c r="O1096" s="271">
        <f t="shared" si="346"/>
        <v>369410</v>
      </c>
      <c r="P1096" s="271">
        <f t="shared" si="347"/>
        <v>8781.9500000000007</v>
      </c>
      <c r="Q1096" s="271">
        <f t="shared" si="348"/>
        <v>378191.95</v>
      </c>
      <c r="R1096" s="101">
        <f t="shared" si="349"/>
        <v>385471.95</v>
      </c>
      <c r="S1096" s="261">
        <f t="shared" si="350"/>
        <v>1.2198479430379747</v>
      </c>
      <c r="T1096" s="866">
        <f t="shared" si="351"/>
        <v>-69471.950000000012</v>
      </c>
      <c r="U1096" s="949"/>
      <c r="V1096" s="593"/>
    </row>
    <row r="1097" spans="1:79" s="296" customFormat="1" ht="12.75" customHeight="1" thickBot="1">
      <c r="A1097" s="358" t="s">
        <v>507</v>
      </c>
      <c r="B1097" s="61" t="s">
        <v>1485</v>
      </c>
      <c r="C1097" s="139">
        <v>2009</v>
      </c>
      <c r="D1097" s="259" t="s">
        <v>1663</v>
      </c>
      <c r="E1097" s="152">
        <v>2974</v>
      </c>
      <c r="F1097" s="480">
        <v>895094</v>
      </c>
      <c r="G1097" s="460" t="s">
        <v>1399</v>
      </c>
      <c r="H1097" s="260">
        <v>241467</v>
      </c>
      <c r="I1097" s="99">
        <f t="shared" si="344"/>
        <v>2919.34</v>
      </c>
      <c r="J1097" s="756">
        <f t="shared" si="345"/>
        <v>1.2090016441170016E-2</v>
      </c>
      <c r="K1097" s="991">
        <v>0</v>
      </c>
      <c r="L1097" s="992">
        <v>2919.34</v>
      </c>
      <c r="M1097" s="991">
        <v>25390.67</v>
      </c>
      <c r="N1097" s="992">
        <v>346967.74</v>
      </c>
      <c r="O1097" s="271">
        <f t="shared" si="346"/>
        <v>344048.39999999997</v>
      </c>
      <c r="P1097" s="271">
        <f t="shared" si="347"/>
        <v>25390.67</v>
      </c>
      <c r="Q1097" s="271">
        <f t="shared" si="348"/>
        <v>369439.06999999995</v>
      </c>
      <c r="R1097" s="101">
        <f t="shared" si="349"/>
        <v>372358.41</v>
      </c>
      <c r="S1097" s="261">
        <f t="shared" si="350"/>
        <v>1.5420674874827616</v>
      </c>
      <c r="T1097" s="866">
        <f t="shared" si="351"/>
        <v>-130891.40999999997</v>
      </c>
      <c r="U1097" s="949"/>
      <c r="V1097" s="593"/>
    </row>
    <row r="1098" spans="1:79" s="562" customFormat="1" ht="12.75" customHeight="1" thickTop="1" thickBot="1">
      <c r="A1098" s="683"/>
      <c r="B1098" s="683"/>
      <c r="C1098" s="469"/>
      <c r="D1098" s="474" t="s">
        <v>1702</v>
      </c>
      <c r="E1098" s="87"/>
      <c r="F1098" s="492"/>
      <c r="G1098" s="489"/>
      <c r="H1098" s="115">
        <f>SUM(H1002:H1097)</f>
        <v>35424852</v>
      </c>
      <c r="I1098" s="96">
        <f>SUM(I1002:I1097)</f>
        <v>4286320.4799999995</v>
      </c>
      <c r="J1098" s="106">
        <f t="shared" ref="J1098" si="352">I1098/H1098</f>
        <v>0.12099755504977126</v>
      </c>
      <c r="K1098" s="996">
        <f t="shared" ref="K1098:R1098" si="353">SUM(K1002:K1097)</f>
        <v>2236</v>
      </c>
      <c r="L1098" s="96">
        <f t="shared" si="353"/>
        <v>4284084.4799999995</v>
      </c>
      <c r="M1098" s="996">
        <f t="shared" si="353"/>
        <v>3143257.8200000003</v>
      </c>
      <c r="N1098" s="96">
        <f>SUM(N1002:N1097)</f>
        <v>14337008.519999998</v>
      </c>
      <c r="O1098" s="473">
        <f t="shared" si="353"/>
        <v>10052924.039999997</v>
      </c>
      <c r="P1098" s="471">
        <f t="shared" si="353"/>
        <v>3141021.8200000003</v>
      </c>
      <c r="Q1098" s="471">
        <f t="shared" si="353"/>
        <v>13193945.860000001</v>
      </c>
      <c r="R1098" s="471">
        <f t="shared" si="353"/>
        <v>17480266.34</v>
      </c>
      <c r="S1098" s="475">
        <f t="shared" ref="S1098" si="354">+R1098/H1098</f>
        <v>0.49344641835059749</v>
      </c>
      <c r="T1098" s="704">
        <f>SUM(T1002:T1097)</f>
        <v>17944585.660000008</v>
      </c>
      <c r="U1098" s="650"/>
    </row>
    <row r="1099" spans="1:79" ht="14.25" thickTop="1" thickBot="1">
      <c r="A1099" s="9"/>
      <c r="B1099"/>
      <c r="C1099"/>
      <c r="D1099"/>
      <c r="E1099"/>
      <c r="F1099" s="331"/>
      <c r="G1099" s="331"/>
      <c r="H1099" s="74"/>
      <c r="I1099"/>
      <c r="J1099"/>
      <c r="K1099"/>
      <c r="L1099"/>
      <c r="M1099"/>
      <c r="N1099"/>
      <c r="O1099"/>
      <c r="P1099"/>
      <c r="Q1099"/>
      <c r="R1099"/>
      <c r="S1099"/>
      <c r="T1099" s="783"/>
      <c r="U1099" s="784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</row>
    <row r="1100" spans="1:79" s="563" customFormat="1" ht="13.5" customHeight="1" thickTop="1" thickBot="1">
      <c r="A1100" s="476"/>
      <c r="B1100" s="476"/>
      <c r="C1100" s="477"/>
      <c r="D1100" s="479" t="s">
        <v>1703</v>
      </c>
      <c r="E1100" s="478"/>
      <c r="F1100" s="494"/>
      <c r="G1100" s="495"/>
      <c r="H1100" s="361">
        <f>SUM(H999+H1098)</f>
        <v>40000000</v>
      </c>
      <c r="I1100" s="309">
        <f>SUM(I999+I1098)</f>
        <v>4452473.4799999995</v>
      </c>
      <c r="J1100" s="107">
        <f>I1100/H1100</f>
        <v>0.11131183699999998</v>
      </c>
      <c r="K1100" s="1001">
        <f t="shared" ref="K1100:R1100" si="355">SUM(K999+K1098)</f>
        <v>2236</v>
      </c>
      <c r="L1100" s="309">
        <f t="shared" si="355"/>
        <v>4450237.4799999995</v>
      </c>
      <c r="M1100" s="1001">
        <f t="shared" si="355"/>
        <v>3889053.4600000004</v>
      </c>
      <c r="N1100" s="309">
        <f t="shared" si="355"/>
        <v>15752915.879999997</v>
      </c>
      <c r="O1100" s="309">
        <f t="shared" si="355"/>
        <v>11302678.399999997</v>
      </c>
      <c r="P1100" s="309">
        <f t="shared" si="355"/>
        <v>3886817.4600000004</v>
      </c>
      <c r="Q1100" s="309">
        <f t="shared" si="355"/>
        <v>15189495.860000001</v>
      </c>
      <c r="R1100" s="309">
        <f t="shared" si="355"/>
        <v>19641969.34</v>
      </c>
      <c r="S1100" s="95">
        <f>+R1100/H1100</f>
        <v>0.49104923350000002</v>
      </c>
      <c r="T1100" s="706">
        <f>SUM(T999+T1098)</f>
        <v>20358030.660000008</v>
      </c>
      <c r="U1100" s="651"/>
    </row>
    <row r="1101" spans="1:79" ht="13.5" thickTop="1">
      <c r="A1101" s="1"/>
      <c r="B1101"/>
      <c r="C1101"/>
      <c r="D1101"/>
      <c r="E1101"/>
      <c r="F1101" s="331"/>
      <c r="G1101" s="331"/>
      <c r="H1101" s="74"/>
      <c r="I1101"/>
      <c r="J1101"/>
      <c r="K1101"/>
      <c r="L1101"/>
      <c r="M1101"/>
      <c r="N1101"/>
      <c r="O1101"/>
      <c r="P1101"/>
      <c r="Q1101"/>
      <c r="R1101"/>
      <c r="S1101"/>
      <c r="T1101" s="74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</row>
    <row r="1102" spans="1:79">
      <c r="A1102" s="1"/>
      <c r="B1102"/>
      <c r="C1102"/>
      <c r="D1102"/>
      <c r="E1102"/>
      <c r="F1102" s="331"/>
      <c r="G1102" s="331"/>
      <c r="H1102" s="74"/>
      <c r="I1102"/>
      <c r="J1102"/>
      <c r="K1102"/>
      <c r="L1102"/>
      <c r="M1102"/>
      <c r="N1102"/>
      <c r="O1102"/>
      <c r="P1102"/>
      <c r="Q1102"/>
      <c r="R1102"/>
      <c r="S1102"/>
      <c r="T1102" s="74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</row>
    <row r="1103" spans="1:79">
      <c r="A1103" s="1"/>
      <c r="B1103"/>
      <c r="C1103"/>
      <c r="D1103"/>
      <c r="E1103"/>
      <c r="F1103" s="331"/>
      <c r="G1103" s="331"/>
      <c r="H1103" s="74"/>
      <c r="I1103"/>
      <c r="J1103"/>
      <c r="K1103"/>
      <c r="L1103"/>
      <c r="M1103"/>
      <c r="N1103"/>
      <c r="O1103"/>
      <c r="P1103"/>
      <c r="Q1103"/>
      <c r="R1103"/>
      <c r="S1103"/>
      <c r="T1103" s="74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</row>
    <row r="1104" spans="1:79">
      <c r="A1104" s="1"/>
      <c r="B1104"/>
      <c r="C1104"/>
      <c r="D1104"/>
      <c r="E1104"/>
      <c r="F1104" s="331"/>
      <c r="G1104" s="331"/>
      <c r="H1104" s="74"/>
      <c r="I1104"/>
      <c r="J1104"/>
      <c r="K1104"/>
      <c r="L1104"/>
      <c r="M1104"/>
      <c r="N1104"/>
      <c r="O1104"/>
      <c r="P1104"/>
      <c r="Q1104"/>
      <c r="R1104"/>
      <c r="S1104"/>
      <c r="T1104" s="7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</row>
    <row r="1105" spans="1:79">
      <c r="A1105" s="1"/>
      <c r="B1105"/>
      <c r="C1105"/>
      <c r="D1105"/>
      <c r="E1105"/>
      <c r="F1105" s="331"/>
      <c r="G1105" s="331"/>
      <c r="H1105" s="74"/>
      <c r="I1105"/>
      <c r="J1105"/>
      <c r="K1105"/>
      <c r="L1105"/>
      <c r="M1105"/>
      <c r="N1105"/>
      <c r="O1105"/>
      <c r="P1105"/>
      <c r="Q1105"/>
      <c r="R1105"/>
      <c r="S1105"/>
      <c r="T1105" s="74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</row>
    <row r="1106" spans="1:79">
      <c r="A1106" s="1"/>
      <c r="B1106"/>
      <c r="C1106"/>
      <c r="D1106"/>
      <c r="E1106"/>
      <c r="F1106" s="331"/>
      <c r="G1106" s="331"/>
      <c r="H1106" s="74"/>
      <c r="I1106"/>
      <c r="J1106"/>
      <c r="K1106"/>
      <c r="L1106"/>
      <c r="M1106"/>
      <c r="N1106"/>
      <c r="O1106"/>
      <c r="P1106"/>
      <c r="Q1106"/>
      <c r="R1106"/>
      <c r="S1106"/>
      <c r="T1106" s="74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</row>
    <row r="1107" spans="1:79">
      <c r="A1107" s="1"/>
      <c r="B1107"/>
      <c r="C1107"/>
      <c r="D1107"/>
      <c r="E1107"/>
      <c r="F1107" s="331"/>
      <c r="G1107" s="331"/>
      <c r="H1107" s="74"/>
      <c r="I1107"/>
      <c r="J1107"/>
      <c r="K1107"/>
      <c r="L1107"/>
      <c r="M1107"/>
      <c r="N1107"/>
      <c r="O1107"/>
      <c r="P1107"/>
      <c r="Q1107"/>
      <c r="R1107"/>
      <c r="S1107"/>
      <c r="T1107" s="74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</row>
    <row r="1108" spans="1:79">
      <c r="A1108" s="1"/>
      <c r="B1108"/>
      <c r="C1108"/>
      <c r="D1108"/>
      <c r="E1108"/>
      <c r="F1108" s="331"/>
      <c r="G1108" s="331"/>
      <c r="H1108" s="74"/>
      <c r="I1108"/>
      <c r="J1108"/>
      <c r="K1108"/>
      <c r="L1108"/>
      <c r="M1108"/>
      <c r="N1108"/>
      <c r="O1108"/>
      <c r="P1108"/>
      <c r="Q1108"/>
      <c r="R1108"/>
      <c r="S1108"/>
      <c r="T1108" s="74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</row>
    <row r="1109" spans="1:79">
      <c r="A1109" s="1"/>
      <c r="B1109"/>
      <c r="C1109"/>
      <c r="D1109"/>
      <c r="E1109"/>
      <c r="F1109" s="331"/>
      <c r="G1109" s="331"/>
      <c r="H1109" s="74"/>
      <c r="I1109"/>
      <c r="J1109"/>
      <c r="K1109"/>
      <c r="L1109"/>
      <c r="M1109"/>
      <c r="N1109"/>
      <c r="O1109"/>
      <c r="P1109"/>
      <c r="Q1109"/>
      <c r="R1109"/>
      <c r="S1109"/>
      <c r="T1109" s="74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</row>
    <row r="1110" spans="1:79">
      <c r="A1110" s="1"/>
      <c r="B1110"/>
      <c r="C1110"/>
      <c r="D1110"/>
      <c r="E1110"/>
      <c r="F1110" s="331"/>
      <c r="G1110" s="331"/>
      <c r="H1110" s="74"/>
      <c r="I1110"/>
      <c r="J1110"/>
      <c r="K1110"/>
      <c r="L1110"/>
      <c r="M1110"/>
      <c r="N1110"/>
      <c r="O1110"/>
      <c r="P1110"/>
      <c r="Q1110"/>
      <c r="R1110"/>
      <c r="S1110"/>
      <c r="T1110" s="74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</row>
    <row r="1111" spans="1:79">
      <c r="A1111" s="1"/>
      <c r="B1111"/>
      <c r="C1111"/>
      <c r="D1111"/>
      <c r="E1111"/>
      <c r="F1111" s="331"/>
      <c r="G1111" s="331"/>
      <c r="H1111" s="74"/>
      <c r="I1111"/>
      <c r="J1111"/>
      <c r="K1111"/>
      <c r="L1111"/>
      <c r="M1111"/>
      <c r="N1111"/>
      <c r="O1111"/>
      <c r="P1111"/>
      <c r="Q1111"/>
      <c r="R1111"/>
      <c r="S1111"/>
      <c r="T1111" s="74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</row>
    <row r="1112" spans="1:79">
      <c r="A1112" s="1"/>
      <c r="B1112"/>
      <c r="C1112"/>
      <c r="D1112"/>
      <c r="E1112"/>
      <c r="F1112" s="331"/>
      <c r="G1112" s="331"/>
      <c r="H1112" s="74"/>
      <c r="I1112"/>
      <c r="J1112"/>
      <c r="K1112"/>
      <c r="L1112"/>
      <c r="M1112"/>
      <c r="N1112"/>
      <c r="O1112"/>
      <c r="P1112"/>
      <c r="Q1112"/>
      <c r="R1112"/>
      <c r="S1112"/>
      <c r="T1112" s="74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</row>
    <row r="1113" spans="1:79">
      <c r="A1113" s="1"/>
      <c r="B1113"/>
      <c r="C1113"/>
      <c r="D1113"/>
      <c r="E1113"/>
      <c r="F1113" s="331"/>
      <c r="G1113" s="331"/>
      <c r="H1113" s="74"/>
      <c r="I1113"/>
      <c r="J1113"/>
      <c r="K1113"/>
      <c r="L1113"/>
      <c r="M1113"/>
      <c r="N1113"/>
      <c r="O1113"/>
      <c r="P1113"/>
      <c r="Q1113"/>
      <c r="R1113"/>
      <c r="S1113"/>
      <c r="T1113" s="74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</row>
    <row r="1114" spans="1:79">
      <c r="A1114" s="1"/>
      <c r="B1114"/>
      <c r="C1114"/>
      <c r="D1114"/>
      <c r="E1114"/>
      <c r="F1114" s="331"/>
      <c r="G1114" s="331"/>
      <c r="H1114" s="74"/>
      <c r="I1114"/>
      <c r="J1114"/>
      <c r="K1114"/>
      <c r="L1114"/>
      <c r="M1114"/>
      <c r="N1114"/>
      <c r="O1114"/>
      <c r="P1114"/>
      <c r="Q1114"/>
      <c r="R1114"/>
      <c r="S1114"/>
      <c r="T1114" s="7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</row>
    <row r="1115" spans="1:79">
      <c r="A1115" s="1"/>
      <c r="B1115"/>
      <c r="C1115"/>
      <c r="D1115"/>
      <c r="E1115"/>
      <c r="F1115" s="331"/>
      <c r="G1115" s="331"/>
      <c r="H1115" s="74"/>
      <c r="I1115"/>
      <c r="J1115"/>
      <c r="K1115"/>
      <c r="L1115"/>
      <c r="M1115"/>
      <c r="N1115"/>
      <c r="O1115"/>
      <c r="P1115"/>
      <c r="Q1115"/>
      <c r="R1115"/>
      <c r="S1115"/>
      <c r="T1115" s="74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</row>
    <row r="1116" spans="1:79">
      <c r="A1116" s="1"/>
      <c r="B1116"/>
      <c r="C1116"/>
      <c r="D1116"/>
      <c r="E1116"/>
      <c r="F1116" s="331"/>
      <c r="G1116" s="331"/>
      <c r="H1116" s="74"/>
      <c r="I1116"/>
      <c r="J1116"/>
      <c r="K1116"/>
      <c r="L1116"/>
      <c r="M1116"/>
      <c r="N1116"/>
      <c r="O1116"/>
      <c r="P1116"/>
      <c r="Q1116"/>
      <c r="R1116"/>
      <c r="S1116"/>
      <c r="T1116" s="74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</row>
    <row r="1117" spans="1:79">
      <c r="A1117" s="1"/>
      <c r="B1117"/>
      <c r="C1117"/>
      <c r="D1117"/>
      <c r="E1117"/>
      <c r="F1117" s="331"/>
      <c r="G1117" s="331"/>
      <c r="H1117" s="74"/>
      <c r="I1117"/>
      <c r="J1117"/>
      <c r="K1117"/>
      <c r="L1117"/>
      <c r="M1117"/>
      <c r="N1117"/>
      <c r="O1117"/>
      <c r="P1117"/>
      <c r="Q1117"/>
      <c r="R1117"/>
      <c r="S1117"/>
      <c r="T1117" s="74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</row>
    <row r="1118" spans="1:79">
      <c r="A1118" s="1"/>
      <c r="B1118"/>
      <c r="C1118"/>
      <c r="D1118"/>
      <c r="E1118"/>
      <c r="F1118" s="331"/>
      <c r="G1118" s="331"/>
      <c r="H1118" s="74"/>
      <c r="I1118"/>
      <c r="J1118"/>
      <c r="K1118"/>
      <c r="L1118"/>
      <c r="M1118"/>
      <c r="N1118"/>
      <c r="O1118"/>
      <c r="P1118"/>
      <c r="Q1118"/>
      <c r="R1118"/>
      <c r="S1118"/>
      <c r="T1118" s="74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</row>
    <row r="1119" spans="1:79">
      <c r="A1119" s="1"/>
      <c r="B1119"/>
      <c r="C1119"/>
      <c r="D1119"/>
      <c r="E1119"/>
      <c r="F1119" s="331"/>
      <c r="G1119" s="331"/>
      <c r="H1119" s="74"/>
      <c r="I1119"/>
      <c r="J1119"/>
      <c r="K1119"/>
      <c r="L1119"/>
      <c r="M1119"/>
      <c r="N1119"/>
      <c r="O1119"/>
      <c r="P1119"/>
      <c r="Q1119"/>
      <c r="R1119"/>
      <c r="S1119"/>
      <c r="T1119" s="74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</row>
    <row r="1120" spans="1:79">
      <c r="A1120" s="1"/>
      <c r="B1120"/>
      <c r="C1120"/>
      <c r="D1120"/>
      <c r="E1120"/>
      <c r="F1120" s="331"/>
      <c r="G1120" s="331"/>
      <c r="H1120" s="74"/>
      <c r="I1120"/>
      <c r="J1120"/>
      <c r="K1120"/>
      <c r="L1120"/>
      <c r="M1120"/>
      <c r="N1120"/>
      <c r="O1120"/>
      <c r="P1120"/>
      <c r="Q1120"/>
      <c r="R1120"/>
      <c r="S1120"/>
      <c r="T1120" s="74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</row>
    <row r="1121" spans="1:79">
      <c r="A1121" s="1"/>
      <c r="B1121"/>
      <c r="C1121"/>
      <c r="D1121"/>
      <c r="E1121"/>
      <c r="F1121" s="331"/>
      <c r="G1121" s="331"/>
      <c r="H1121" s="74"/>
      <c r="I1121"/>
      <c r="J1121"/>
      <c r="K1121"/>
      <c r="L1121"/>
      <c r="M1121"/>
      <c r="N1121"/>
      <c r="O1121"/>
      <c r="P1121"/>
      <c r="Q1121"/>
      <c r="R1121"/>
      <c r="S1121"/>
      <c r="T1121" s="74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</row>
    <row r="1122" spans="1:79">
      <c r="A1122" s="1"/>
      <c r="B1122"/>
      <c r="C1122"/>
      <c r="D1122"/>
      <c r="E1122"/>
      <c r="F1122" s="331"/>
      <c r="G1122" s="331"/>
      <c r="H1122" s="74"/>
      <c r="I1122"/>
      <c r="J1122"/>
      <c r="K1122"/>
      <c r="L1122"/>
      <c r="M1122"/>
      <c r="N1122"/>
      <c r="O1122"/>
      <c r="P1122"/>
      <c r="Q1122"/>
      <c r="R1122"/>
      <c r="S1122"/>
      <c r="T1122" s="74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</row>
    <row r="1123" spans="1:79">
      <c r="A1123" s="1"/>
      <c r="B1123"/>
      <c r="C1123"/>
      <c r="D1123"/>
      <c r="E1123"/>
      <c r="F1123" s="331"/>
      <c r="G1123" s="331"/>
      <c r="H1123" s="74"/>
      <c r="I1123"/>
      <c r="J1123"/>
      <c r="K1123"/>
      <c r="L1123"/>
      <c r="M1123"/>
      <c r="N1123"/>
      <c r="O1123"/>
      <c r="P1123"/>
      <c r="Q1123"/>
      <c r="R1123"/>
      <c r="S1123"/>
      <c r="T1123" s="74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</row>
    <row r="1124" spans="1:79">
      <c r="A1124" s="1"/>
      <c r="B1124"/>
      <c r="C1124"/>
      <c r="D1124"/>
      <c r="E1124"/>
      <c r="F1124" s="331"/>
      <c r="G1124" s="331"/>
      <c r="H1124" s="74"/>
      <c r="I1124"/>
      <c r="J1124"/>
      <c r="K1124"/>
      <c r="L1124"/>
      <c r="M1124"/>
      <c r="N1124"/>
      <c r="O1124"/>
      <c r="P1124"/>
      <c r="Q1124"/>
      <c r="R1124"/>
      <c r="S1124"/>
      <c r="T1124" s="7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</row>
    <row r="1125" spans="1:79">
      <c r="A1125" s="1"/>
      <c r="B1125"/>
      <c r="C1125"/>
      <c r="D1125"/>
      <c r="E1125"/>
      <c r="F1125" s="331"/>
      <c r="G1125" s="331"/>
      <c r="H1125" s="74"/>
      <c r="I1125"/>
      <c r="J1125"/>
      <c r="K1125"/>
      <c r="L1125"/>
      <c r="M1125"/>
      <c r="N1125"/>
      <c r="O1125"/>
      <c r="P1125"/>
      <c r="Q1125"/>
      <c r="R1125"/>
      <c r="S1125"/>
      <c r="T1125" s="74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</row>
    <row r="1126" spans="1:79">
      <c r="A1126" s="1"/>
      <c r="B1126"/>
      <c r="C1126"/>
      <c r="D1126"/>
      <c r="E1126"/>
      <c r="F1126" s="331"/>
      <c r="G1126" s="331"/>
      <c r="H1126" s="74"/>
      <c r="I1126"/>
      <c r="J1126"/>
      <c r="K1126"/>
      <c r="L1126"/>
      <c r="M1126"/>
      <c r="N1126"/>
      <c r="O1126"/>
      <c r="P1126"/>
      <c r="Q1126"/>
      <c r="R1126"/>
      <c r="S1126"/>
      <c r="T1126" s="74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</row>
    <row r="1127" spans="1:79">
      <c r="A1127" s="1"/>
      <c r="B1127"/>
      <c r="C1127"/>
      <c r="D1127"/>
      <c r="E1127"/>
      <c r="F1127" s="331"/>
      <c r="G1127" s="331"/>
      <c r="H1127" s="74"/>
      <c r="I1127"/>
      <c r="J1127"/>
      <c r="K1127"/>
      <c r="L1127"/>
      <c r="M1127"/>
      <c r="N1127"/>
      <c r="O1127"/>
      <c r="P1127"/>
      <c r="Q1127"/>
      <c r="R1127"/>
      <c r="S1127"/>
      <c r="T1127" s="74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</row>
    <row r="1128" spans="1:79">
      <c r="A1128" s="1"/>
      <c r="B1128"/>
      <c r="C1128"/>
      <c r="D1128"/>
      <c r="E1128"/>
      <c r="F1128" s="331"/>
      <c r="G1128" s="331"/>
      <c r="H1128" s="74"/>
      <c r="I1128"/>
      <c r="J1128"/>
      <c r="K1128"/>
      <c r="L1128"/>
      <c r="M1128"/>
      <c r="N1128"/>
      <c r="O1128"/>
      <c r="P1128"/>
      <c r="Q1128"/>
      <c r="R1128"/>
      <c r="S1128"/>
      <c r="T1128" s="74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</row>
    <row r="1129" spans="1:79">
      <c r="A1129" s="1"/>
      <c r="B1129"/>
      <c r="C1129"/>
      <c r="D1129"/>
      <c r="E1129"/>
      <c r="F1129" s="331"/>
      <c r="G1129" s="331"/>
      <c r="H1129" s="74"/>
      <c r="I1129"/>
      <c r="J1129"/>
      <c r="K1129"/>
      <c r="L1129"/>
      <c r="M1129"/>
      <c r="N1129"/>
      <c r="O1129"/>
      <c r="P1129"/>
      <c r="Q1129"/>
      <c r="R1129"/>
      <c r="S1129"/>
      <c r="T1129" s="74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</row>
    <row r="1130" spans="1:79">
      <c r="A1130" s="1"/>
      <c r="B1130"/>
      <c r="C1130"/>
      <c r="D1130"/>
      <c r="E1130"/>
      <c r="F1130" s="331"/>
      <c r="G1130" s="331"/>
      <c r="H1130" s="74"/>
      <c r="I1130"/>
      <c r="J1130"/>
      <c r="K1130"/>
      <c r="L1130"/>
      <c r="M1130"/>
      <c r="N1130"/>
      <c r="O1130"/>
      <c r="P1130"/>
      <c r="Q1130"/>
      <c r="R1130"/>
      <c r="S1130"/>
      <c r="T1130" s="74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</row>
    <row r="1131" spans="1:79">
      <c r="A1131" s="1"/>
      <c r="B1131"/>
      <c r="C1131"/>
      <c r="D1131"/>
      <c r="E1131"/>
      <c r="F1131" s="331"/>
      <c r="G1131" s="331"/>
      <c r="H1131" s="74"/>
      <c r="I1131"/>
      <c r="J1131"/>
      <c r="K1131"/>
      <c r="L1131"/>
      <c r="M1131"/>
      <c r="N1131"/>
      <c r="O1131"/>
      <c r="P1131"/>
      <c r="Q1131"/>
      <c r="R1131"/>
      <c r="S1131"/>
      <c r="T1131" s="74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</row>
    <row r="1132" spans="1:79">
      <c r="A1132" s="1"/>
      <c r="B1132"/>
      <c r="C1132"/>
      <c r="D1132"/>
      <c r="E1132"/>
      <c r="F1132" s="331"/>
      <c r="G1132" s="331"/>
      <c r="H1132" s="74"/>
      <c r="I1132"/>
      <c r="J1132"/>
      <c r="K1132"/>
      <c r="L1132"/>
      <c r="M1132"/>
      <c r="N1132"/>
      <c r="O1132"/>
      <c r="P1132"/>
      <c r="Q1132"/>
      <c r="R1132"/>
      <c r="S1132"/>
      <c r="T1132" s="74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</row>
    <row r="1133" spans="1:79">
      <c r="A1133" s="1"/>
      <c r="B1133"/>
      <c r="C1133"/>
      <c r="D1133"/>
      <c r="E1133"/>
      <c r="F1133" s="331"/>
      <c r="G1133" s="331"/>
      <c r="H1133" s="74"/>
      <c r="I1133"/>
      <c r="J1133"/>
      <c r="K1133"/>
      <c r="L1133"/>
      <c r="M1133"/>
      <c r="N1133"/>
      <c r="O1133"/>
      <c r="P1133"/>
      <c r="Q1133"/>
      <c r="R1133"/>
      <c r="S1133"/>
      <c r="T1133" s="74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</row>
    <row r="1134" spans="1:79">
      <c r="A1134" s="1"/>
      <c r="B1134"/>
      <c r="C1134"/>
      <c r="D1134"/>
      <c r="E1134"/>
      <c r="F1134" s="331"/>
      <c r="G1134" s="331"/>
      <c r="H1134" s="74"/>
      <c r="I1134"/>
      <c r="J1134"/>
      <c r="K1134"/>
      <c r="L1134"/>
      <c r="M1134"/>
      <c r="N1134"/>
      <c r="O1134"/>
      <c r="P1134"/>
      <c r="Q1134"/>
      <c r="R1134"/>
      <c r="S1134"/>
      <c r="T1134" s="7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</row>
    <row r="1135" spans="1:79">
      <c r="A1135" s="1"/>
      <c r="B1135"/>
      <c r="C1135"/>
      <c r="D1135"/>
      <c r="E1135"/>
      <c r="F1135" s="331"/>
      <c r="G1135" s="331"/>
      <c r="H1135" s="74"/>
      <c r="I1135"/>
      <c r="J1135"/>
      <c r="K1135"/>
      <c r="L1135"/>
      <c r="M1135"/>
      <c r="N1135"/>
      <c r="O1135"/>
      <c r="P1135"/>
      <c r="Q1135"/>
      <c r="R1135"/>
      <c r="S1135"/>
      <c r="T1135" s="74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</row>
    <row r="1136" spans="1:79">
      <c r="A1136" s="1"/>
      <c r="B1136"/>
      <c r="C1136"/>
      <c r="D1136"/>
      <c r="E1136"/>
      <c r="F1136" s="331"/>
      <c r="G1136" s="331"/>
      <c r="H1136" s="74"/>
      <c r="I1136"/>
      <c r="J1136"/>
      <c r="K1136"/>
      <c r="L1136"/>
      <c r="M1136"/>
      <c r="N1136"/>
      <c r="O1136"/>
      <c r="P1136"/>
      <c r="Q1136"/>
      <c r="R1136"/>
      <c r="S1136"/>
      <c r="T1136" s="74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</row>
    <row r="1137" spans="1:79">
      <c r="A1137" s="1"/>
      <c r="B1137"/>
      <c r="C1137"/>
      <c r="D1137"/>
      <c r="E1137"/>
      <c r="F1137" s="331"/>
      <c r="G1137" s="331"/>
      <c r="H1137" s="74"/>
      <c r="I1137"/>
      <c r="J1137"/>
      <c r="K1137"/>
      <c r="L1137"/>
      <c r="M1137"/>
      <c r="N1137"/>
      <c r="O1137"/>
      <c r="P1137"/>
      <c r="Q1137"/>
      <c r="R1137"/>
      <c r="S1137"/>
      <c r="T1137" s="74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</row>
    <row r="1138" spans="1:79">
      <c r="A1138" s="1"/>
      <c r="B1138"/>
      <c r="C1138"/>
      <c r="D1138"/>
      <c r="E1138"/>
      <c r="F1138" s="331"/>
      <c r="G1138" s="331"/>
      <c r="H1138" s="74"/>
      <c r="I1138"/>
      <c r="J1138"/>
      <c r="K1138"/>
      <c r="L1138"/>
      <c r="M1138"/>
      <c r="N1138"/>
      <c r="O1138"/>
      <c r="P1138"/>
      <c r="Q1138"/>
      <c r="R1138"/>
      <c r="S1138"/>
      <c r="T1138" s="74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</row>
    <row r="1139" spans="1:79">
      <c r="A1139" s="1"/>
      <c r="B1139"/>
      <c r="C1139"/>
      <c r="D1139"/>
      <c r="E1139"/>
      <c r="F1139" s="331"/>
      <c r="G1139" s="331"/>
      <c r="H1139" s="74"/>
      <c r="I1139"/>
      <c r="J1139"/>
      <c r="K1139"/>
      <c r="L1139"/>
      <c r="M1139"/>
      <c r="N1139"/>
      <c r="O1139"/>
      <c r="P1139"/>
      <c r="Q1139"/>
      <c r="R1139"/>
      <c r="S1139"/>
      <c r="T1139" s="74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</row>
    <row r="1140" spans="1:79">
      <c r="A1140" s="1"/>
      <c r="B1140"/>
      <c r="C1140"/>
      <c r="D1140"/>
      <c r="E1140"/>
      <c r="F1140" s="331"/>
      <c r="G1140" s="331"/>
      <c r="H1140" s="74"/>
      <c r="I1140"/>
      <c r="J1140"/>
      <c r="K1140"/>
      <c r="L1140"/>
      <c r="M1140"/>
      <c r="N1140"/>
      <c r="O1140"/>
      <c r="P1140"/>
      <c r="Q1140"/>
      <c r="R1140"/>
      <c r="S1140"/>
      <c r="T1140" s="74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</row>
    <row r="1141" spans="1:79">
      <c r="A1141" s="1"/>
      <c r="B1141"/>
      <c r="C1141"/>
      <c r="D1141"/>
      <c r="E1141"/>
      <c r="F1141" s="331"/>
      <c r="G1141" s="331"/>
      <c r="H1141" s="74"/>
      <c r="I1141"/>
      <c r="J1141"/>
      <c r="K1141"/>
      <c r="L1141"/>
      <c r="M1141"/>
      <c r="N1141"/>
      <c r="O1141"/>
      <c r="P1141"/>
      <c r="Q1141"/>
      <c r="R1141"/>
      <c r="S1141"/>
      <c r="T1141" s="74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</row>
    <row r="1142" spans="1:79">
      <c r="A1142" s="1"/>
      <c r="B1142"/>
      <c r="C1142"/>
      <c r="D1142"/>
      <c r="E1142"/>
      <c r="F1142" s="331"/>
      <c r="G1142" s="331"/>
      <c r="H1142" s="74"/>
      <c r="I1142"/>
      <c r="J1142"/>
      <c r="K1142"/>
      <c r="L1142"/>
      <c r="M1142"/>
      <c r="N1142"/>
      <c r="O1142"/>
      <c r="P1142"/>
      <c r="Q1142"/>
      <c r="R1142"/>
      <c r="S1142"/>
      <c r="T1142" s="74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</row>
    <row r="1143" spans="1:79">
      <c r="A1143" s="1"/>
      <c r="B1143"/>
      <c r="C1143"/>
      <c r="D1143"/>
      <c r="E1143"/>
      <c r="F1143" s="331"/>
      <c r="G1143" s="331"/>
      <c r="H1143" s="74"/>
      <c r="I1143"/>
      <c r="J1143"/>
      <c r="K1143"/>
      <c r="L1143"/>
      <c r="M1143"/>
      <c r="N1143"/>
      <c r="O1143"/>
      <c r="P1143"/>
      <c r="Q1143"/>
      <c r="R1143"/>
      <c r="S1143"/>
      <c r="T1143" s="74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</row>
    <row r="1144" spans="1:79">
      <c r="A1144" s="1"/>
      <c r="B1144"/>
      <c r="C1144"/>
      <c r="D1144"/>
      <c r="E1144"/>
      <c r="F1144" s="331"/>
      <c r="G1144" s="331"/>
      <c r="H1144" s="74"/>
      <c r="I1144"/>
      <c r="J1144"/>
      <c r="K1144"/>
      <c r="L1144"/>
      <c r="M1144"/>
      <c r="N1144"/>
      <c r="O1144"/>
      <c r="P1144"/>
      <c r="Q1144"/>
      <c r="R1144"/>
      <c r="S1144"/>
      <c r="T1144" s="7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</row>
    <row r="1145" spans="1:79">
      <c r="A1145" s="1"/>
      <c r="B1145"/>
      <c r="C1145"/>
      <c r="D1145"/>
      <c r="E1145"/>
      <c r="F1145" s="331"/>
      <c r="G1145" s="331"/>
      <c r="H1145" s="74"/>
      <c r="I1145"/>
      <c r="J1145"/>
      <c r="K1145"/>
      <c r="L1145"/>
      <c r="M1145"/>
      <c r="N1145"/>
      <c r="O1145"/>
      <c r="P1145"/>
      <c r="Q1145"/>
      <c r="R1145"/>
      <c r="S1145"/>
      <c r="T1145" s="74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</row>
    <row r="1146" spans="1:79">
      <c r="A1146" s="1"/>
      <c r="B1146"/>
      <c r="C1146"/>
      <c r="D1146"/>
      <c r="E1146"/>
      <c r="F1146" s="331"/>
      <c r="G1146" s="331"/>
      <c r="H1146" s="74"/>
      <c r="I1146"/>
      <c r="J1146"/>
      <c r="K1146"/>
      <c r="L1146"/>
      <c r="M1146"/>
      <c r="N1146"/>
      <c r="O1146"/>
      <c r="P1146"/>
      <c r="Q1146"/>
      <c r="R1146"/>
      <c r="S1146"/>
      <c r="T1146" s="74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</row>
    <row r="1147" spans="1:79">
      <c r="A1147" s="1"/>
      <c r="B1147"/>
      <c r="C1147"/>
      <c r="D1147"/>
      <c r="E1147"/>
      <c r="F1147" s="331"/>
      <c r="G1147" s="331"/>
      <c r="H1147" s="74"/>
      <c r="I1147"/>
      <c r="J1147"/>
      <c r="K1147"/>
      <c r="L1147"/>
      <c r="M1147"/>
      <c r="N1147"/>
      <c r="O1147"/>
      <c r="P1147"/>
      <c r="Q1147"/>
      <c r="R1147"/>
      <c r="S1147"/>
      <c r="T1147" s="74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</row>
    <row r="1148" spans="1:79">
      <c r="A1148" s="1"/>
      <c r="B1148"/>
      <c r="C1148"/>
      <c r="D1148"/>
      <c r="E1148"/>
      <c r="F1148" s="331"/>
      <c r="G1148" s="331"/>
      <c r="H1148" s="74"/>
      <c r="I1148"/>
      <c r="J1148"/>
      <c r="K1148"/>
      <c r="L1148"/>
      <c r="M1148"/>
      <c r="N1148"/>
      <c r="O1148"/>
      <c r="P1148"/>
      <c r="Q1148"/>
      <c r="R1148"/>
      <c r="S1148"/>
      <c r="T1148" s="74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</row>
    <row r="1149" spans="1:79">
      <c r="A1149" s="1"/>
      <c r="B1149"/>
      <c r="C1149"/>
      <c r="D1149"/>
      <c r="E1149"/>
      <c r="F1149" s="331"/>
      <c r="G1149" s="331"/>
      <c r="H1149" s="74"/>
      <c r="I1149"/>
      <c r="J1149"/>
      <c r="K1149"/>
      <c r="L1149"/>
      <c r="M1149"/>
      <c r="N1149"/>
      <c r="O1149"/>
      <c r="P1149"/>
      <c r="Q1149"/>
      <c r="R1149"/>
      <c r="S1149"/>
      <c r="T1149" s="74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</row>
    <row r="1150" spans="1:79">
      <c r="A1150" s="1"/>
      <c r="B1150"/>
      <c r="C1150"/>
      <c r="D1150"/>
      <c r="E1150"/>
      <c r="F1150" s="331"/>
      <c r="G1150" s="331"/>
      <c r="H1150" s="74"/>
      <c r="I1150"/>
      <c r="J1150"/>
      <c r="K1150"/>
      <c r="L1150"/>
      <c r="M1150"/>
      <c r="N1150"/>
      <c r="O1150"/>
      <c r="P1150"/>
      <c r="Q1150"/>
      <c r="R1150"/>
      <c r="S1150"/>
      <c r="T1150" s="74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</row>
    <row r="1151" spans="1:79">
      <c r="A1151" s="1"/>
      <c r="B1151"/>
      <c r="C1151"/>
      <c r="D1151"/>
      <c r="E1151"/>
      <c r="F1151" s="331"/>
      <c r="G1151" s="331"/>
      <c r="H1151" s="74"/>
      <c r="I1151"/>
      <c r="J1151"/>
      <c r="K1151"/>
      <c r="L1151"/>
      <c r="M1151"/>
      <c r="N1151"/>
      <c r="O1151"/>
      <c r="P1151"/>
      <c r="Q1151"/>
      <c r="R1151"/>
      <c r="S1151"/>
      <c r="T1151" s="74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</row>
    <row r="1152" spans="1:79">
      <c r="A1152" s="1"/>
      <c r="B1152"/>
      <c r="C1152"/>
      <c r="D1152"/>
      <c r="E1152"/>
      <c r="F1152" s="331"/>
      <c r="G1152" s="331"/>
      <c r="H1152" s="74"/>
      <c r="I1152"/>
      <c r="J1152"/>
      <c r="K1152"/>
      <c r="L1152"/>
      <c r="M1152"/>
      <c r="N1152"/>
      <c r="O1152"/>
      <c r="P1152"/>
      <c r="Q1152"/>
      <c r="R1152"/>
      <c r="S1152"/>
      <c r="T1152" s="74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</row>
    <row r="1153" spans="1:79">
      <c r="A1153" s="1"/>
      <c r="B1153"/>
      <c r="C1153"/>
      <c r="D1153"/>
      <c r="E1153"/>
      <c r="F1153" s="331"/>
      <c r="G1153" s="331"/>
      <c r="H1153" s="74"/>
      <c r="I1153"/>
      <c r="J1153"/>
      <c r="K1153"/>
      <c r="L1153"/>
      <c r="M1153"/>
      <c r="N1153"/>
      <c r="O1153"/>
      <c r="P1153"/>
      <c r="Q1153"/>
      <c r="R1153"/>
      <c r="S1153"/>
      <c r="T1153" s="74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</row>
    <row r="1154" spans="1:79">
      <c r="A1154" s="1"/>
      <c r="B1154"/>
      <c r="C1154"/>
      <c r="D1154"/>
      <c r="E1154"/>
      <c r="F1154" s="331"/>
      <c r="G1154" s="331"/>
      <c r="H1154" s="74"/>
      <c r="I1154"/>
      <c r="J1154"/>
      <c r="K1154"/>
      <c r="L1154"/>
      <c r="M1154"/>
      <c r="N1154"/>
      <c r="O1154"/>
      <c r="P1154"/>
      <c r="Q1154"/>
      <c r="R1154"/>
      <c r="S1154"/>
      <c r="T1154" s="7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</row>
    <row r="1155" spans="1:79">
      <c r="A1155" s="1"/>
      <c r="B1155"/>
      <c r="C1155"/>
      <c r="D1155"/>
      <c r="E1155"/>
      <c r="F1155" s="331"/>
      <c r="G1155" s="331"/>
      <c r="H1155" s="74"/>
      <c r="I1155"/>
      <c r="J1155"/>
      <c r="K1155"/>
      <c r="L1155"/>
      <c r="M1155"/>
      <c r="N1155"/>
      <c r="O1155"/>
      <c r="P1155"/>
      <c r="Q1155"/>
      <c r="R1155"/>
      <c r="S1155"/>
      <c r="T1155" s="74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</row>
    <row r="1156" spans="1:79">
      <c r="A1156" s="1"/>
      <c r="B1156"/>
      <c r="C1156"/>
      <c r="D1156"/>
      <c r="E1156"/>
      <c r="F1156" s="331"/>
      <c r="G1156" s="331"/>
      <c r="H1156" s="74"/>
      <c r="I1156"/>
      <c r="J1156"/>
      <c r="K1156"/>
      <c r="L1156"/>
      <c r="M1156"/>
      <c r="N1156"/>
      <c r="O1156"/>
      <c r="P1156"/>
      <c r="Q1156"/>
      <c r="R1156"/>
      <c r="S1156"/>
      <c r="T1156" s="74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</row>
    <row r="1157" spans="1:79">
      <c r="A1157" s="1"/>
      <c r="B1157"/>
      <c r="C1157"/>
      <c r="D1157"/>
      <c r="E1157"/>
      <c r="F1157" s="331"/>
      <c r="G1157" s="331"/>
      <c r="H1157" s="74"/>
      <c r="I1157"/>
      <c r="J1157"/>
      <c r="K1157"/>
      <c r="L1157"/>
      <c r="M1157"/>
      <c r="N1157"/>
      <c r="O1157"/>
      <c r="P1157"/>
      <c r="Q1157"/>
      <c r="R1157"/>
      <c r="S1157"/>
      <c r="T1157" s="74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</row>
    <row r="1158" spans="1:79">
      <c r="A1158" s="1"/>
      <c r="B1158"/>
      <c r="C1158"/>
      <c r="D1158"/>
      <c r="E1158"/>
      <c r="F1158" s="331"/>
      <c r="G1158" s="331"/>
      <c r="H1158" s="74"/>
      <c r="I1158"/>
      <c r="J1158"/>
      <c r="K1158"/>
      <c r="L1158"/>
      <c r="M1158"/>
      <c r="N1158"/>
      <c r="O1158"/>
      <c r="P1158"/>
      <c r="Q1158"/>
      <c r="R1158"/>
      <c r="S1158"/>
      <c r="T1158" s="74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</row>
    <row r="1159" spans="1:79">
      <c r="A1159" s="1"/>
      <c r="B1159"/>
      <c r="C1159"/>
      <c r="D1159"/>
      <c r="E1159"/>
      <c r="F1159" s="331"/>
      <c r="G1159" s="331"/>
      <c r="H1159" s="74"/>
      <c r="I1159"/>
      <c r="J1159"/>
      <c r="K1159"/>
      <c r="L1159"/>
      <c r="M1159"/>
      <c r="N1159"/>
      <c r="O1159"/>
      <c r="P1159"/>
      <c r="Q1159"/>
      <c r="R1159"/>
      <c r="S1159"/>
      <c r="T1159" s="74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</row>
    <row r="1160" spans="1:79">
      <c r="A1160" s="1"/>
      <c r="B1160"/>
      <c r="C1160"/>
      <c r="D1160"/>
      <c r="E1160"/>
      <c r="F1160" s="331"/>
      <c r="G1160" s="331"/>
      <c r="H1160" s="74"/>
      <c r="I1160"/>
      <c r="J1160"/>
      <c r="K1160"/>
      <c r="L1160"/>
      <c r="M1160"/>
      <c r="N1160"/>
      <c r="O1160"/>
      <c r="P1160"/>
      <c r="Q1160"/>
      <c r="R1160"/>
      <c r="S1160"/>
      <c r="T1160" s="74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</row>
    <row r="1161" spans="1:79">
      <c r="A1161" s="1"/>
      <c r="B1161"/>
      <c r="C1161"/>
      <c r="D1161"/>
      <c r="E1161"/>
      <c r="F1161" s="331"/>
      <c r="G1161" s="331"/>
      <c r="H1161" s="74"/>
      <c r="I1161"/>
      <c r="J1161"/>
      <c r="K1161"/>
      <c r="L1161"/>
      <c r="M1161"/>
      <c r="N1161"/>
      <c r="O1161"/>
      <c r="P1161"/>
      <c r="Q1161"/>
      <c r="R1161"/>
      <c r="S1161"/>
      <c r="T1161" s="74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</row>
    <row r="1162" spans="1:79">
      <c r="A1162" s="1"/>
      <c r="B1162"/>
      <c r="C1162"/>
      <c r="D1162"/>
      <c r="E1162"/>
      <c r="F1162" s="331"/>
      <c r="G1162" s="331"/>
      <c r="H1162" s="74"/>
      <c r="I1162"/>
      <c r="J1162"/>
      <c r="K1162"/>
      <c r="L1162"/>
      <c r="M1162"/>
      <c r="N1162"/>
      <c r="O1162"/>
      <c r="P1162"/>
      <c r="Q1162"/>
      <c r="R1162"/>
      <c r="S1162"/>
      <c r="T1162" s="74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</row>
    <row r="1163" spans="1:79">
      <c r="A1163" s="1"/>
      <c r="B1163"/>
      <c r="C1163"/>
      <c r="D1163"/>
      <c r="E1163"/>
      <c r="F1163" s="331"/>
      <c r="G1163" s="331"/>
      <c r="H1163" s="74"/>
      <c r="I1163"/>
      <c r="J1163"/>
      <c r="K1163"/>
      <c r="L1163"/>
      <c r="M1163"/>
      <c r="N1163"/>
      <c r="O1163"/>
      <c r="P1163"/>
      <c r="Q1163"/>
      <c r="R1163"/>
      <c r="S1163"/>
      <c r="T1163" s="74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</row>
    <row r="1164" spans="1:79">
      <c r="A1164" s="1"/>
      <c r="B1164"/>
      <c r="C1164"/>
      <c r="D1164"/>
      <c r="E1164"/>
      <c r="F1164" s="331"/>
      <c r="G1164" s="331"/>
      <c r="H1164" s="74"/>
      <c r="I1164"/>
      <c r="J1164"/>
      <c r="K1164"/>
      <c r="L1164"/>
      <c r="M1164"/>
      <c r="N1164"/>
      <c r="O1164"/>
      <c r="P1164"/>
      <c r="Q1164"/>
      <c r="R1164"/>
      <c r="S1164"/>
      <c r="T1164" s="7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</row>
    <row r="1165" spans="1:79">
      <c r="A1165" s="1"/>
      <c r="B1165"/>
      <c r="C1165"/>
      <c r="D1165"/>
      <c r="E1165"/>
      <c r="F1165" s="331"/>
      <c r="G1165" s="331"/>
      <c r="H1165" s="74"/>
      <c r="I1165"/>
      <c r="J1165"/>
      <c r="K1165"/>
      <c r="L1165"/>
      <c r="M1165"/>
      <c r="N1165"/>
      <c r="O1165"/>
      <c r="P1165"/>
      <c r="Q1165"/>
      <c r="R1165"/>
      <c r="S1165"/>
      <c r="T1165" s="74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</row>
    <row r="1166" spans="1:79">
      <c r="A1166" s="1"/>
      <c r="B1166"/>
      <c r="C1166"/>
      <c r="D1166"/>
      <c r="E1166"/>
      <c r="F1166" s="331"/>
      <c r="G1166" s="331"/>
      <c r="H1166" s="74"/>
      <c r="I1166"/>
      <c r="J1166"/>
      <c r="K1166"/>
      <c r="L1166"/>
      <c r="M1166"/>
      <c r="N1166"/>
      <c r="O1166"/>
      <c r="P1166"/>
      <c r="Q1166"/>
      <c r="R1166"/>
      <c r="S1166"/>
      <c r="T1166" s="74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</row>
    <row r="1167" spans="1:79">
      <c r="A1167" s="1"/>
      <c r="B1167"/>
      <c r="C1167"/>
      <c r="D1167"/>
      <c r="E1167"/>
      <c r="F1167" s="331"/>
      <c r="G1167" s="331"/>
      <c r="H1167" s="74"/>
      <c r="I1167"/>
      <c r="J1167"/>
      <c r="K1167"/>
      <c r="L1167"/>
      <c r="M1167"/>
      <c r="N1167"/>
      <c r="O1167"/>
      <c r="P1167"/>
      <c r="Q1167"/>
      <c r="R1167"/>
      <c r="S1167"/>
      <c r="T1167" s="74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</row>
    <row r="1168" spans="1:79">
      <c r="A1168" s="1"/>
      <c r="B1168"/>
      <c r="C1168"/>
      <c r="D1168"/>
      <c r="E1168"/>
      <c r="F1168" s="331"/>
      <c r="G1168" s="331"/>
      <c r="H1168" s="74"/>
      <c r="I1168"/>
      <c r="J1168"/>
      <c r="K1168"/>
      <c r="L1168"/>
      <c r="M1168"/>
      <c r="N1168"/>
      <c r="O1168"/>
      <c r="P1168"/>
      <c r="Q1168"/>
      <c r="R1168"/>
      <c r="S1168"/>
      <c r="T1168" s="74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</row>
    <row r="1169" spans="1:79">
      <c r="A1169" s="1"/>
      <c r="B1169"/>
      <c r="C1169"/>
      <c r="D1169"/>
      <c r="E1169"/>
      <c r="F1169" s="331"/>
      <c r="G1169" s="331"/>
      <c r="H1169" s="74"/>
      <c r="I1169"/>
      <c r="J1169"/>
      <c r="K1169"/>
      <c r="L1169"/>
      <c r="M1169"/>
      <c r="N1169"/>
      <c r="O1169"/>
      <c r="P1169"/>
      <c r="Q1169"/>
      <c r="R1169"/>
      <c r="S1169"/>
      <c r="T1169" s="74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</row>
    <row r="1170" spans="1:79">
      <c r="A1170" s="1"/>
      <c r="B1170"/>
      <c r="C1170"/>
      <c r="D1170"/>
      <c r="E1170"/>
      <c r="F1170" s="331"/>
      <c r="G1170" s="331"/>
      <c r="H1170" s="74"/>
      <c r="I1170"/>
      <c r="J1170"/>
      <c r="K1170"/>
      <c r="L1170"/>
      <c r="M1170"/>
      <c r="N1170"/>
      <c r="O1170"/>
      <c r="P1170"/>
      <c r="Q1170"/>
      <c r="R1170"/>
      <c r="S1170"/>
      <c r="T1170" s="74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</row>
    <row r="1171" spans="1:79">
      <c r="A1171" s="1"/>
      <c r="B1171"/>
      <c r="C1171"/>
      <c r="D1171"/>
      <c r="E1171"/>
      <c r="F1171" s="331"/>
      <c r="G1171" s="331"/>
      <c r="H1171" s="74"/>
      <c r="I1171"/>
      <c r="J1171"/>
      <c r="K1171"/>
      <c r="L1171"/>
      <c r="M1171"/>
      <c r="N1171"/>
      <c r="O1171"/>
      <c r="P1171"/>
      <c r="Q1171"/>
      <c r="R1171"/>
      <c r="S1171"/>
      <c r="T1171" s="74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</row>
    <row r="1172" spans="1:79">
      <c r="A1172" s="1"/>
      <c r="B1172"/>
      <c r="C1172"/>
      <c r="D1172"/>
      <c r="E1172"/>
      <c r="F1172" s="331"/>
      <c r="G1172" s="331"/>
      <c r="H1172" s="74"/>
      <c r="I1172"/>
      <c r="J1172"/>
      <c r="K1172"/>
      <c r="L1172"/>
      <c r="M1172"/>
      <c r="N1172"/>
      <c r="O1172"/>
      <c r="P1172"/>
      <c r="Q1172"/>
      <c r="R1172"/>
      <c r="S1172"/>
      <c r="T1172" s="74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</row>
    <row r="1173" spans="1:79">
      <c r="A1173" s="1"/>
      <c r="B1173"/>
      <c r="C1173"/>
      <c r="D1173"/>
      <c r="E1173"/>
      <c r="F1173" s="331"/>
      <c r="G1173" s="331"/>
      <c r="H1173" s="74"/>
      <c r="I1173"/>
      <c r="J1173"/>
      <c r="K1173"/>
      <c r="L1173"/>
      <c r="M1173"/>
      <c r="N1173"/>
      <c r="O1173"/>
      <c r="P1173"/>
      <c r="Q1173"/>
      <c r="R1173"/>
      <c r="S1173"/>
      <c r="T1173" s="74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</row>
    <row r="1174" spans="1:79">
      <c r="A1174" s="1"/>
      <c r="B1174"/>
      <c r="C1174"/>
      <c r="D1174"/>
      <c r="E1174"/>
      <c r="F1174" s="331"/>
      <c r="G1174" s="331"/>
      <c r="H1174" s="74"/>
      <c r="I1174"/>
      <c r="J1174"/>
      <c r="K1174"/>
      <c r="L1174"/>
      <c r="M1174"/>
      <c r="N1174"/>
      <c r="O1174"/>
      <c r="P1174"/>
      <c r="Q1174"/>
      <c r="R1174"/>
      <c r="S1174"/>
      <c r="T1174" s="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</row>
    <row r="1175" spans="1:79">
      <c r="A1175" s="1"/>
      <c r="B1175"/>
      <c r="C1175"/>
      <c r="D1175"/>
      <c r="E1175"/>
      <c r="F1175" s="331"/>
      <c r="G1175" s="331"/>
      <c r="H1175" s="74"/>
      <c r="I1175"/>
      <c r="J1175"/>
      <c r="K1175"/>
      <c r="L1175"/>
      <c r="M1175"/>
      <c r="N1175"/>
      <c r="O1175"/>
      <c r="P1175"/>
      <c r="Q1175"/>
      <c r="R1175"/>
      <c r="S1175"/>
      <c r="T1175" s="74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</row>
    <row r="1176" spans="1:79">
      <c r="A1176" s="1"/>
      <c r="B1176"/>
      <c r="C1176"/>
      <c r="D1176"/>
      <c r="E1176"/>
      <c r="F1176" s="331"/>
      <c r="G1176" s="331"/>
      <c r="H1176" s="74"/>
      <c r="I1176"/>
      <c r="J1176"/>
      <c r="K1176"/>
      <c r="L1176"/>
      <c r="M1176"/>
      <c r="N1176"/>
      <c r="O1176"/>
      <c r="P1176"/>
      <c r="Q1176"/>
      <c r="R1176"/>
      <c r="S1176"/>
      <c r="T1176" s="74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</row>
    <row r="1177" spans="1:79">
      <c r="A1177" s="1"/>
      <c r="B1177"/>
      <c r="C1177"/>
      <c r="D1177"/>
      <c r="E1177"/>
      <c r="F1177" s="331"/>
      <c r="G1177" s="331"/>
      <c r="H1177" s="74"/>
      <c r="I1177"/>
      <c r="J1177"/>
      <c r="K1177"/>
      <c r="L1177"/>
      <c r="M1177"/>
      <c r="N1177"/>
      <c r="O1177"/>
      <c r="P1177"/>
      <c r="Q1177"/>
      <c r="R1177"/>
      <c r="S1177"/>
      <c r="T1177" s="74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</row>
    <row r="1178" spans="1:79">
      <c r="A1178" s="1"/>
      <c r="B1178"/>
      <c r="C1178"/>
      <c r="D1178"/>
      <c r="E1178"/>
      <c r="F1178" s="331"/>
      <c r="G1178" s="331"/>
      <c r="H1178" s="74"/>
      <c r="I1178"/>
      <c r="J1178"/>
      <c r="K1178"/>
      <c r="L1178"/>
      <c r="M1178"/>
      <c r="N1178"/>
      <c r="O1178"/>
      <c r="P1178"/>
      <c r="Q1178"/>
      <c r="R1178"/>
      <c r="S1178"/>
      <c r="T1178" s="74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</row>
    <row r="1179" spans="1:79">
      <c r="A1179" s="1"/>
      <c r="B1179"/>
      <c r="C1179"/>
      <c r="D1179"/>
      <c r="E1179"/>
      <c r="F1179" s="331"/>
      <c r="G1179" s="331"/>
      <c r="H1179" s="74"/>
      <c r="I1179"/>
      <c r="J1179"/>
      <c r="K1179"/>
      <c r="L1179"/>
      <c r="M1179"/>
      <c r="N1179"/>
      <c r="O1179"/>
      <c r="P1179"/>
      <c r="Q1179"/>
      <c r="R1179"/>
      <c r="S1179"/>
      <c r="T1179" s="74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</row>
    <row r="1180" spans="1:79">
      <c r="A1180" s="1"/>
      <c r="B1180"/>
      <c r="C1180"/>
      <c r="D1180"/>
      <c r="E1180"/>
      <c r="F1180" s="331"/>
      <c r="G1180" s="331"/>
      <c r="H1180" s="74"/>
      <c r="I1180"/>
      <c r="J1180"/>
      <c r="K1180"/>
      <c r="L1180"/>
      <c r="M1180"/>
      <c r="N1180"/>
      <c r="O1180"/>
      <c r="P1180"/>
      <c r="Q1180"/>
      <c r="R1180"/>
      <c r="S1180"/>
      <c r="T1180" s="74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</row>
    <row r="1181" spans="1:79">
      <c r="A1181" s="1"/>
      <c r="B1181"/>
      <c r="C1181"/>
      <c r="D1181"/>
      <c r="E1181"/>
      <c r="F1181" s="331"/>
      <c r="G1181" s="331"/>
      <c r="H1181" s="74"/>
      <c r="I1181"/>
      <c r="J1181"/>
      <c r="K1181"/>
      <c r="L1181"/>
      <c r="M1181"/>
      <c r="N1181"/>
      <c r="O1181"/>
      <c r="P1181"/>
      <c r="Q1181"/>
      <c r="R1181"/>
      <c r="S1181"/>
      <c r="T1181" s="74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</row>
    <row r="1182" spans="1:79">
      <c r="A1182" s="1"/>
      <c r="B1182"/>
      <c r="C1182"/>
      <c r="D1182"/>
      <c r="E1182"/>
      <c r="F1182" s="331"/>
      <c r="G1182" s="331"/>
      <c r="H1182" s="74"/>
      <c r="I1182"/>
      <c r="J1182"/>
      <c r="K1182"/>
      <c r="L1182"/>
      <c r="M1182"/>
      <c r="N1182"/>
      <c r="O1182"/>
      <c r="P1182"/>
      <c r="Q1182"/>
      <c r="R1182"/>
      <c r="S1182"/>
      <c r="T1182" s="74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</row>
    <row r="1183" spans="1:79">
      <c r="A1183" s="1"/>
      <c r="B1183"/>
      <c r="C1183"/>
      <c r="D1183"/>
      <c r="E1183"/>
      <c r="F1183" s="331"/>
      <c r="G1183" s="331"/>
      <c r="H1183" s="74"/>
      <c r="I1183"/>
      <c r="J1183"/>
      <c r="K1183"/>
      <c r="L1183"/>
      <c r="M1183"/>
      <c r="N1183"/>
      <c r="O1183"/>
      <c r="P1183"/>
      <c r="Q1183"/>
      <c r="R1183"/>
      <c r="S1183"/>
      <c r="T1183" s="74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</row>
    <row r="1184" spans="1:79">
      <c r="A1184" s="1"/>
      <c r="B1184"/>
      <c r="C1184"/>
      <c r="D1184"/>
      <c r="E1184"/>
      <c r="F1184" s="331"/>
      <c r="G1184" s="331"/>
      <c r="H1184" s="74"/>
      <c r="I1184"/>
      <c r="J1184"/>
      <c r="K1184"/>
      <c r="L1184"/>
      <c r="M1184"/>
      <c r="N1184"/>
      <c r="O1184"/>
      <c r="P1184"/>
      <c r="Q1184"/>
      <c r="R1184"/>
      <c r="S1184"/>
      <c r="T1184" s="7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</row>
    <row r="1185" spans="1:79">
      <c r="A1185" s="1"/>
      <c r="B1185"/>
      <c r="C1185"/>
      <c r="D1185"/>
      <c r="E1185"/>
      <c r="F1185" s="331"/>
      <c r="G1185" s="331"/>
      <c r="H1185" s="74"/>
      <c r="I1185"/>
      <c r="J1185"/>
      <c r="K1185"/>
      <c r="L1185"/>
      <c r="M1185"/>
      <c r="N1185"/>
      <c r="O1185"/>
      <c r="P1185"/>
      <c r="Q1185"/>
      <c r="R1185"/>
      <c r="S1185"/>
      <c r="T1185" s="74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</row>
    <row r="1186" spans="1:79">
      <c r="A1186" s="1"/>
      <c r="B1186"/>
      <c r="C1186"/>
      <c r="D1186"/>
      <c r="E1186"/>
      <c r="F1186" s="331"/>
      <c r="G1186" s="331"/>
      <c r="H1186" s="74"/>
      <c r="I1186"/>
      <c r="J1186"/>
      <c r="K1186"/>
      <c r="L1186"/>
      <c r="M1186"/>
      <c r="N1186"/>
      <c r="O1186"/>
      <c r="P1186"/>
      <c r="Q1186"/>
      <c r="R1186"/>
      <c r="S1186"/>
      <c r="T1186" s="74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</row>
    <row r="1187" spans="1:79">
      <c r="A1187" s="1"/>
      <c r="B1187"/>
      <c r="C1187"/>
      <c r="D1187"/>
      <c r="E1187"/>
      <c r="F1187" s="331"/>
      <c r="G1187" s="331"/>
      <c r="H1187" s="74"/>
      <c r="I1187"/>
      <c r="J1187"/>
      <c r="K1187"/>
      <c r="L1187"/>
      <c r="M1187"/>
      <c r="N1187"/>
      <c r="O1187"/>
      <c r="P1187"/>
      <c r="Q1187"/>
      <c r="R1187"/>
      <c r="S1187"/>
      <c r="T1187" s="74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</row>
    <row r="1188" spans="1:79">
      <c r="A1188" s="1"/>
      <c r="B1188"/>
      <c r="C1188"/>
      <c r="D1188"/>
      <c r="E1188"/>
      <c r="F1188" s="331"/>
      <c r="G1188" s="331"/>
      <c r="H1188" s="74"/>
      <c r="I1188"/>
      <c r="J1188"/>
      <c r="K1188"/>
      <c r="L1188"/>
      <c r="M1188"/>
      <c r="N1188"/>
      <c r="O1188"/>
      <c r="P1188"/>
      <c r="Q1188"/>
      <c r="R1188"/>
      <c r="S1188"/>
      <c r="T1188" s="74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</row>
    <row r="1189" spans="1:79">
      <c r="A1189" s="1"/>
      <c r="B1189"/>
      <c r="C1189"/>
      <c r="D1189"/>
      <c r="E1189"/>
      <c r="F1189" s="331"/>
      <c r="G1189" s="331"/>
      <c r="H1189" s="74"/>
      <c r="I1189"/>
      <c r="J1189"/>
      <c r="K1189"/>
      <c r="L1189"/>
      <c r="M1189"/>
      <c r="N1189"/>
      <c r="O1189"/>
      <c r="P1189"/>
      <c r="Q1189"/>
      <c r="R1189"/>
      <c r="S1189"/>
      <c r="T1189" s="74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</row>
    <row r="1190" spans="1:79">
      <c r="A1190" s="1"/>
      <c r="B1190"/>
      <c r="C1190"/>
      <c r="D1190"/>
      <c r="E1190"/>
      <c r="F1190" s="331"/>
      <c r="G1190" s="331"/>
      <c r="H1190" s="74"/>
      <c r="I1190"/>
      <c r="J1190"/>
      <c r="K1190"/>
      <c r="L1190"/>
      <c r="M1190"/>
      <c r="N1190"/>
      <c r="O1190"/>
      <c r="P1190"/>
      <c r="Q1190"/>
      <c r="R1190"/>
      <c r="S1190"/>
      <c r="T1190" s="74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</row>
    <row r="1191" spans="1:79">
      <c r="A1191" s="1"/>
      <c r="B1191"/>
      <c r="C1191"/>
      <c r="D1191"/>
      <c r="E1191"/>
      <c r="F1191" s="331"/>
      <c r="G1191" s="331"/>
      <c r="H1191" s="74"/>
      <c r="I1191"/>
      <c r="J1191"/>
      <c r="K1191"/>
      <c r="L1191"/>
      <c r="M1191"/>
      <c r="N1191"/>
      <c r="O1191"/>
      <c r="P1191"/>
      <c r="Q1191"/>
      <c r="R1191"/>
      <c r="S1191"/>
      <c r="T1191" s="74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</row>
    <row r="1192" spans="1:79">
      <c r="A1192" s="1"/>
      <c r="B1192"/>
      <c r="C1192"/>
      <c r="D1192"/>
      <c r="E1192"/>
      <c r="F1192" s="331"/>
      <c r="G1192" s="331"/>
      <c r="H1192" s="74"/>
      <c r="I1192"/>
      <c r="J1192"/>
      <c r="K1192"/>
      <c r="L1192"/>
      <c r="M1192"/>
      <c r="N1192"/>
      <c r="O1192"/>
      <c r="P1192"/>
      <c r="Q1192"/>
      <c r="R1192"/>
      <c r="S1192"/>
      <c r="T1192" s="74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</row>
    <row r="1193" spans="1:79">
      <c r="A1193" s="1"/>
      <c r="B1193"/>
      <c r="C1193"/>
      <c r="D1193"/>
      <c r="E1193"/>
      <c r="F1193" s="331"/>
      <c r="G1193" s="331"/>
      <c r="H1193" s="74"/>
      <c r="I1193"/>
      <c r="J1193"/>
      <c r="K1193"/>
      <c r="L1193"/>
      <c r="M1193"/>
      <c r="N1193"/>
      <c r="O1193"/>
      <c r="P1193"/>
      <c r="Q1193"/>
      <c r="R1193"/>
      <c r="S1193"/>
      <c r="T1193" s="74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</row>
    <row r="1194" spans="1:79">
      <c r="A1194" s="1"/>
      <c r="B1194"/>
      <c r="C1194"/>
      <c r="D1194"/>
      <c r="E1194"/>
      <c r="F1194" s="331"/>
      <c r="G1194" s="331"/>
      <c r="H1194" s="74"/>
      <c r="I1194"/>
      <c r="J1194"/>
      <c r="K1194"/>
      <c r="L1194"/>
      <c r="M1194"/>
      <c r="N1194"/>
      <c r="O1194"/>
      <c r="P1194"/>
      <c r="Q1194"/>
      <c r="R1194"/>
      <c r="S1194"/>
      <c r="T1194" s="7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</row>
    <row r="1195" spans="1:79">
      <c r="A1195" s="1"/>
      <c r="B1195"/>
      <c r="C1195"/>
      <c r="D1195"/>
      <c r="E1195"/>
      <c r="F1195" s="331"/>
      <c r="G1195" s="331"/>
      <c r="H1195" s="74"/>
      <c r="I1195"/>
      <c r="J1195"/>
      <c r="K1195"/>
      <c r="L1195"/>
      <c r="M1195"/>
      <c r="N1195"/>
      <c r="O1195"/>
      <c r="P1195"/>
      <c r="Q1195"/>
      <c r="R1195"/>
      <c r="S1195"/>
      <c r="T1195" s="74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</row>
    <row r="1196" spans="1:79">
      <c r="A1196" s="1"/>
      <c r="B1196"/>
      <c r="C1196"/>
      <c r="D1196"/>
      <c r="E1196"/>
      <c r="F1196" s="331"/>
      <c r="G1196" s="331"/>
      <c r="H1196" s="74"/>
      <c r="I1196"/>
      <c r="J1196"/>
      <c r="K1196"/>
      <c r="L1196"/>
      <c r="M1196"/>
      <c r="N1196"/>
      <c r="O1196"/>
      <c r="P1196"/>
      <c r="Q1196"/>
      <c r="R1196"/>
      <c r="S1196"/>
      <c r="T1196" s="74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</row>
    <row r="1197" spans="1:79">
      <c r="A1197" s="1"/>
      <c r="B1197"/>
      <c r="C1197"/>
      <c r="D1197"/>
      <c r="E1197"/>
      <c r="F1197" s="331"/>
      <c r="G1197" s="331"/>
      <c r="H1197" s="74"/>
      <c r="I1197"/>
      <c r="J1197"/>
      <c r="K1197"/>
      <c r="L1197"/>
      <c r="M1197"/>
      <c r="N1197"/>
      <c r="O1197"/>
      <c r="P1197"/>
      <c r="Q1197"/>
      <c r="R1197"/>
      <c r="S1197"/>
      <c r="T1197" s="74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</row>
    <row r="1198" spans="1:79">
      <c r="A1198" s="1"/>
      <c r="B1198"/>
      <c r="C1198"/>
      <c r="D1198"/>
      <c r="E1198"/>
      <c r="F1198" s="331"/>
      <c r="G1198" s="331"/>
      <c r="H1198" s="74"/>
      <c r="I1198"/>
      <c r="J1198"/>
      <c r="K1198"/>
      <c r="L1198"/>
      <c r="M1198"/>
      <c r="N1198"/>
      <c r="O1198"/>
      <c r="P1198"/>
      <c r="Q1198"/>
      <c r="R1198"/>
      <c r="S1198"/>
      <c r="T1198" s="74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</row>
    <row r="1199" spans="1:79">
      <c r="A1199" s="1"/>
      <c r="B1199"/>
      <c r="C1199"/>
      <c r="D1199"/>
      <c r="E1199"/>
      <c r="F1199" s="331"/>
      <c r="G1199" s="331"/>
      <c r="H1199" s="74"/>
      <c r="I1199"/>
      <c r="J1199"/>
      <c r="K1199"/>
      <c r="L1199"/>
      <c r="M1199"/>
      <c r="N1199"/>
      <c r="O1199"/>
      <c r="P1199"/>
      <c r="Q1199"/>
      <c r="R1199"/>
      <c r="S1199"/>
      <c r="T1199" s="74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</row>
    <row r="1200" spans="1:79">
      <c r="A1200" s="1"/>
      <c r="B1200"/>
      <c r="C1200"/>
      <c r="D1200"/>
      <c r="E1200"/>
      <c r="F1200" s="331"/>
      <c r="G1200" s="331"/>
      <c r="H1200" s="74"/>
      <c r="I1200"/>
      <c r="J1200"/>
      <c r="K1200"/>
      <c r="L1200"/>
      <c r="M1200"/>
      <c r="N1200"/>
      <c r="O1200"/>
      <c r="P1200"/>
      <c r="Q1200"/>
      <c r="R1200"/>
      <c r="S1200"/>
      <c r="T1200" s="74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</row>
    <row r="1201" spans="1:79">
      <c r="A1201" s="1"/>
      <c r="B1201"/>
      <c r="C1201"/>
      <c r="D1201"/>
      <c r="E1201"/>
      <c r="F1201" s="331"/>
      <c r="G1201" s="331"/>
      <c r="H1201" s="74"/>
      <c r="I1201"/>
      <c r="J1201"/>
      <c r="K1201"/>
      <c r="L1201"/>
      <c r="M1201"/>
      <c r="N1201"/>
      <c r="O1201"/>
      <c r="P1201"/>
      <c r="Q1201"/>
      <c r="R1201"/>
      <c r="S1201"/>
      <c r="T1201" s="74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</row>
    <row r="1202" spans="1:79">
      <c r="A1202" s="1"/>
      <c r="B1202"/>
      <c r="C1202"/>
      <c r="D1202"/>
      <c r="E1202"/>
      <c r="F1202" s="331"/>
      <c r="G1202" s="331"/>
      <c r="H1202" s="74"/>
      <c r="I1202"/>
      <c r="J1202"/>
      <c r="K1202"/>
      <c r="L1202"/>
      <c r="M1202"/>
      <c r="N1202"/>
      <c r="O1202"/>
      <c r="P1202"/>
      <c r="Q1202"/>
      <c r="R1202"/>
      <c r="S1202"/>
      <c r="T1202" s="74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</row>
    <row r="1203" spans="1:79">
      <c r="A1203" s="1"/>
      <c r="B1203"/>
      <c r="C1203"/>
      <c r="D1203"/>
      <c r="E1203"/>
      <c r="F1203" s="331"/>
      <c r="G1203" s="331"/>
      <c r="H1203" s="74"/>
      <c r="I1203"/>
      <c r="J1203"/>
      <c r="K1203"/>
      <c r="L1203"/>
      <c r="M1203"/>
      <c r="N1203"/>
      <c r="O1203"/>
      <c r="P1203"/>
      <c r="Q1203"/>
      <c r="R1203"/>
      <c r="S1203"/>
      <c r="T1203" s="74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</row>
    <row r="1204" spans="1:79">
      <c r="A1204" s="1"/>
      <c r="B1204"/>
      <c r="C1204"/>
      <c r="D1204"/>
      <c r="E1204"/>
      <c r="F1204" s="331"/>
      <c r="G1204" s="331"/>
      <c r="H1204" s="74"/>
      <c r="I1204"/>
      <c r="J1204"/>
      <c r="K1204"/>
      <c r="L1204"/>
      <c r="M1204"/>
      <c r="N1204"/>
      <c r="O1204"/>
      <c r="P1204"/>
      <c r="Q1204"/>
      <c r="R1204"/>
      <c r="S1204"/>
      <c r="T1204" s="7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</row>
    <row r="1205" spans="1:79">
      <c r="A1205" s="1"/>
      <c r="B1205"/>
      <c r="C1205"/>
      <c r="D1205"/>
      <c r="E1205"/>
      <c r="F1205" s="331"/>
      <c r="G1205" s="331"/>
      <c r="H1205" s="74"/>
      <c r="I1205"/>
      <c r="J1205"/>
      <c r="K1205"/>
      <c r="L1205"/>
      <c r="M1205"/>
      <c r="N1205"/>
      <c r="O1205"/>
      <c r="P1205"/>
      <c r="Q1205"/>
      <c r="R1205"/>
      <c r="S1205"/>
      <c r="T1205" s="74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</row>
    <row r="1206" spans="1:79">
      <c r="A1206" s="1"/>
      <c r="B1206"/>
      <c r="C1206"/>
      <c r="D1206"/>
      <c r="E1206"/>
      <c r="F1206" s="331"/>
      <c r="G1206" s="331"/>
      <c r="H1206" s="74"/>
      <c r="I1206"/>
      <c r="J1206"/>
      <c r="K1206"/>
      <c r="L1206"/>
      <c r="M1206"/>
      <c r="N1206"/>
      <c r="O1206"/>
      <c r="P1206"/>
      <c r="Q1206"/>
      <c r="R1206"/>
      <c r="S1206"/>
      <c r="T1206" s="74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</row>
    <row r="1207" spans="1:79">
      <c r="A1207" s="1"/>
      <c r="B1207"/>
      <c r="C1207"/>
      <c r="D1207"/>
      <c r="E1207"/>
      <c r="F1207" s="331"/>
      <c r="G1207" s="331"/>
      <c r="H1207" s="74"/>
      <c r="I1207"/>
      <c r="J1207"/>
      <c r="K1207"/>
      <c r="L1207"/>
      <c r="M1207"/>
      <c r="N1207"/>
      <c r="O1207"/>
      <c r="P1207"/>
      <c r="Q1207"/>
      <c r="R1207"/>
      <c r="S1207"/>
      <c r="T1207" s="74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</row>
    <row r="1208" spans="1:79">
      <c r="A1208" s="1"/>
      <c r="B1208"/>
      <c r="C1208"/>
      <c r="D1208"/>
      <c r="E1208"/>
      <c r="F1208" s="331"/>
      <c r="G1208" s="331"/>
      <c r="H1208" s="74"/>
      <c r="I1208"/>
      <c r="J1208"/>
      <c r="K1208"/>
      <c r="L1208"/>
      <c r="M1208"/>
      <c r="N1208"/>
      <c r="O1208"/>
      <c r="P1208"/>
      <c r="Q1208"/>
      <c r="R1208"/>
      <c r="S1208"/>
      <c r="T1208" s="74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</row>
    <row r="1209" spans="1:79">
      <c r="A1209" s="1"/>
      <c r="B1209"/>
      <c r="C1209"/>
      <c r="D1209"/>
      <c r="E1209"/>
      <c r="F1209" s="331"/>
      <c r="G1209" s="331"/>
      <c r="H1209" s="74"/>
      <c r="I1209"/>
      <c r="J1209"/>
      <c r="K1209"/>
      <c r="L1209"/>
      <c r="M1209"/>
      <c r="N1209"/>
      <c r="O1209"/>
      <c r="P1209"/>
      <c r="Q1209"/>
      <c r="R1209"/>
      <c r="S1209"/>
      <c r="T1209" s="74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</row>
    <row r="1210" spans="1:79">
      <c r="A1210" s="1"/>
      <c r="B1210"/>
      <c r="C1210"/>
      <c r="D1210"/>
      <c r="E1210"/>
      <c r="F1210" s="331"/>
      <c r="G1210" s="331"/>
      <c r="H1210" s="74"/>
      <c r="I1210"/>
      <c r="J1210"/>
      <c r="K1210"/>
      <c r="L1210"/>
      <c r="M1210"/>
      <c r="N1210"/>
      <c r="O1210"/>
      <c r="P1210"/>
      <c r="Q1210"/>
      <c r="R1210"/>
      <c r="S1210"/>
      <c r="T1210" s="74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</row>
    <row r="1211" spans="1:79">
      <c r="A1211" s="1"/>
      <c r="B1211"/>
      <c r="C1211"/>
      <c r="D1211"/>
      <c r="E1211"/>
      <c r="F1211" s="331"/>
      <c r="G1211" s="331"/>
      <c r="H1211" s="74"/>
      <c r="I1211"/>
      <c r="J1211"/>
      <c r="K1211"/>
      <c r="L1211"/>
      <c r="M1211"/>
      <c r="N1211"/>
      <c r="O1211"/>
      <c r="P1211"/>
      <c r="Q1211"/>
      <c r="R1211"/>
      <c r="S1211"/>
      <c r="T1211" s="74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</row>
    <row r="1212" spans="1:79">
      <c r="A1212" s="1"/>
      <c r="B1212"/>
      <c r="C1212"/>
      <c r="D1212"/>
      <c r="E1212"/>
      <c r="F1212" s="331"/>
      <c r="G1212" s="331"/>
      <c r="H1212" s="74"/>
      <c r="I1212"/>
      <c r="J1212"/>
      <c r="K1212"/>
      <c r="L1212"/>
      <c r="M1212"/>
      <c r="N1212"/>
      <c r="O1212"/>
      <c r="P1212"/>
      <c r="Q1212"/>
      <c r="R1212"/>
      <c r="S1212"/>
      <c r="T1212" s="74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</row>
    <row r="1213" spans="1:79">
      <c r="A1213" s="1"/>
      <c r="B1213"/>
      <c r="C1213"/>
      <c r="D1213"/>
      <c r="E1213"/>
      <c r="F1213" s="331"/>
      <c r="G1213" s="331"/>
      <c r="H1213" s="74"/>
      <c r="I1213"/>
      <c r="J1213"/>
      <c r="K1213"/>
      <c r="L1213"/>
      <c r="M1213"/>
      <c r="N1213"/>
      <c r="O1213"/>
      <c r="P1213"/>
      <c r="Q1213"/>
      <c r="R1213"/>
      <c r="S1213"/>
      <c r="T1213" s="74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</row>
    <row r="1214" spans="1:79">
      <c r="A1214" s="1"/>
      <c r="B1214"/>
      <c r="C1214"/>
      <c r="D1214"/>
      <c r="E1214"/>
      <c r="F1214" s="331"/>
      <c r="G1214" s="331"/>
      <c r="H1214" s="74"/>
      <c r="I1214"/>
      <c r="J1214"/>
      <c r="K1214"/>
      <c r="L1214"/>
      <c r="M1214"/>
      <c r="N1214"/>
      <c r="O1214"/>
      <c r="P1214"/>
      <c r="Q1214"/>
      <c r="R1214"/>
      <c r="S1214"/>
      <c r="T1214" s="7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</row>
    <row r="1215" spans="1:79">
      <c r="A1215" s="1"/>
      <c r="B1215"/>
      <c r="C1215"/>
      <c r="D1215"/>
      <c r="E1215"/>
      <c r="F1215" s="331"/>
      <c r="G1215" s="331"/>
      <c r="H1215" s="74"/>
      <c r="I1215"/>
      <c r="J1215"/>
      <c r="K1215"/>
      <c r="L1215"/>
      <c r="M1215"/>
      <c r="N1215"/>
      <c r="O1215"/>
      <c r="P1215"/>
      <c r="Q1215"/>
      <c r="R1215"/>
      <c r="S1215"/>
      <c r="T1215" s="74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</row>
    <row r="1216" spans="1:79">
      <c r="A1216" s="1"/>
      <c r="B1216"/>
      <c r="C1216"/>
      <c r="D1216"/>
      <c r="E1216"/>
      <c r="F1216" s="331"/>
      <c r="G1216" s="331"/>
      <c r="H1216" s="74"/>
      <c r="I1216"/>
      <c r="J1216"/>
      <c r="K1216"/>
      <c r="L1216"/>
      <c r="M1216"/>
      <c r="N1216"/>
      <c r="O1216"/>
      <c r="P1216"/>
      <c r="Q1216"/>
      <c r="R1216"/>
      <c r="S1216"/>
      <c r="T1216" s="74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</row>
    <row r="1217" spans="1:79">
      <c r="A1217" s="1"/>
      <c r="B1217"/>
      <c r="C1217"/>
      <c r="D1217"/>
      <c r="E1217"/>
      <c r="F1217" s="331"/>
      <c r="G1217" s="331"/>
      <c r="H1217" s="74"/>
      <c r="I1217"/>
      <c r="J1217"/>
      <c r="K1217"/>
      <c r="L1217"/>
      <c r="M1217"/>
      <c r="N1217"/>
      <c r="O1217"/>
      <c r="P1217"/>
      <c r="Q1217"/>
      <c r="R1217"/>
      <c r="S1217"/>
      <c r="T1217" s="74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</row>
    <row r="1218" spans="1:79">
      <c r="A1218" s="1"/>
      <c r="B1218"/>
      <c r="C1218"/>
      <c r="D1218"/>
      <c r="E1218"/>
      <c r="F1218" s="331"/>
      <c r="G1218" s="331"/>
      <c r="H1218" s="74"/>
      <c r="I1218"/>
      <c r="J1218"/>
      <c r="K1218"/>
      <c r="L1218"/>
      <c r="M1218"/>
      <c r="N1218"/>
      <c r="O1218"/>
      <c r="P1218"/>
      <c r="Q1218"/>
      <c r="R1218"/>
      <c r="S1218"/>
      <c r="T1218" s="74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</row>
    <row r="1219" spans="1:79">
      <c r="A1219" s="1"/>
      <c r="B1219"/>
      <c r="C1219"/>
      <c r="D1219"/>
      <c r="E1219"/>
      <c r="F1219" s="331"/>
      <c r="G1219" s="331"/>
      <c r="H1219" s="74"/>
      <c r="I1219"/>
      <c r="J1219"/>
      <c r="K1219"/>
      <c r="L1219"/>
      <c r="M1219"/>
      <c r="N1219"/>
      <c r="O1219"/>
      <c r="P1219"/>
      <c r="Q1219"/>
      <c r="R1219"/>
      <c r="S1219"/>
      <c r="T1219" s="74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</row>
    <row r="1220" spans="1:79">
      <c r="A1220" s="1"/>
      <c r="B1220"/>
      <c r="C1220"/>
      <c r="D1220"/>
      <c r="E1220"/>
      <c r="F1220" s="331"/>
      <c r="G1220" s="331"/>
      <c r="H1220" s="74"/>
      <c r="I1220"/>
      <c r="J1220"/>
      <c r="K1220"/>
      <c r="L1220"/>
      <c r="M1220"/>
      <c r="N1220"/>
      <c r="O1220"/>
      <c r="P1220"/>
      <c r="Q1220"/>
      <c r="R1220"/>
      <c r="S1220"/>
      <c r="T1220" s="74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</row>
    <row r="1221" spans="1:79">
      <c r="A1221" s="1"/>
      <c r="B1221"/>
      <c r="C1221"/>
      <c r="D1221"/>
      <c r="E1221"/>
      <c r="F1221" s="331"/>
      <c r="G1221" s="331"/>
      <c r="H1221" s="74"/>
      <c r="I1221"/>
      <c r="J1221"/>
      <c r="K1221"/>
      <c r="L1221"/>
      <c r="M1221"/>
      <c r="N1221"/>
      <c r="O1221"/>
      <c r="P1221"/>
      <c r="Q1221"/>
      <c r="R1221"/>
      <c r="S1221"/>
      <c r="T1221" s="74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</row>
    <row r="1222" spans="1:79">
      <c r="A1222" s="1"/>
      <c r="B1222"/>
      <c r="C1222"/>
      <c r="D1222"/>
      <c r="E1222"/>
      <c r="F1222" s="331"/>
      <c r="G1222" s="331"/>
      <c r="H1222" s="74"/>
      <c r="I1222"/>
      <c r="J1222"/>
      <c r="K1222"/>
      <c r="L1222"/>
      <c r="M1222"/>
      <c r="N1222"/>
      <c r="O1222"/>
      <c r="P1222"/>
      <c r="Q1222"/>
      <c r="R1222"/>
      <c r="S1222"/>
      <c r="T1222" s="74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</row>
    <row r="1223" spans="1:79">
      <c r="A1223" s="1"/>
      <c r="B1223"/>
      <c r="C1223"/>
      <c r="D1223"/>
      <c r="E1223"/>
      <c r="F1223" s="331"/>
      <c r="G1223" s="331"/>
      <c r="H1223" s="74"/>
      <c r="I1223"/>
      <c r="J1223"/>
      <c r="K1223"/>
      <c r="L1223"/>
      <c r="M1223"/>
      <c r="N1223"/>
      <c r="O1223"/>
      <c r="P1223"/>
      <c r="Q1223"/>
      <c r="R1223"/>
      <c r="S1223"/>
      <c r="T1223" s="74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</row>
    <row r="1224" spans="1:79">
      <c r="A1224" s="1"/>
      <c r="B1224"/>
      <c r="C1224"/>
      <c r="D1224"/>
      <c r="E1224"/>
      <c r="F1224" s="331"/>
      <c r="G1224" s="331"/>
      <c r="H1224" s="74"/>
      <c r="I1224"/>
      <c r="J1224"/>
      <c r="K1224"/>
      <c r="L1224"/>
      <c r="M1224"/>
      <c r="N1224"/>
      <c r="O1224"/>
      <c r="P1224"/>
      <c r="Q1224"/>
      <c r="R1224"/>
      <c r="S1224"/>
      <c r="T1224" s="7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</row>
    <row r="1225" spans="1:79">
      <c r="A1225" s="1"/>
      <c r="B1225"/>
      <c r="C1225"/>
      <c r="D1225"/>
      <c r="E1225"/>
      <c r="F1225" s="331"/>
      <c r="G1225" s="331"/>
      <c r="H1225" s="74"/>
      <c r="I1225"/>
      <c r="J1225"/>
      <c r="K1225"/>
      <c r="L1225"/>
      <c r="M1225"/>
      <c r="N1225"/>
      <c r="O1225"/>
      <c r="P1225"/>
      <c r="Q1225"/>
      <c r="R1225"/>
      <c r="S1225"/>
      <c r="T1225" s="74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</row>
    <row r="1226" spans="1:79">
      <c r="A1226" s="1"/>
      <c r="B1226"/>
      <c r="C1226"/>
      <c r="D1226"/>
      <c r="E1226"/>
      <c r="F1226" s="331"/>
      <c r="G1226" s="331"/>
      <c r="H1226" s="74"/>
      <c r="I1226"/>
      <c r="J1226"/>
      <c r="K1226"/>
      <c r="L1226"/>
      <c r="M1226"/>
      <c r="N1226"/>
      <c r="O1226"/>
      <c r="P1226"/>
      <c r="Q1226"/>
      <c r="R1226"/>
      <c r="S1226"/>
      <c r="T1226" s="74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</row>
    <row r="1227" spans="1:79">
      <c r="A1227" s="1"/>
      <c r="B1227"/>
      <c r="C1227"/>
      <c r="D1227"/>
      <c r="E1227"/>
      <c r="F1227" s="331"/>
      <c r="G1227" s="331"/>
      <c r="H1227" s="74"/>
      <c r="I1227"/>
      <c r="J1227"/>
      <c r="K1227"/>
      <c r="L1227"/>
      <c r="M1227"/>
      <c r="N1227"/>
      <c r="O1227"/>
      <c r="P1227"/>
      <c r="Q1227"/>
      <c r="R1227"/>
      <c r="S1227"/>
      <c r="T1227" s="74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</row>
    <row r="1228" spans="1:79">
      <c r="A1228" s="1"/>
      <c r="B1228"/>
      <c r="C1228"/>
      <c r="D1228"/>
      <c r="E1228"/>
      <c r="F1228" s="331"/>
      <c r="G1228" s="331"/>
      <c r="H1228" s="74"/>
      <c r="I1228"/>
      <c r="J1228"/>
      <c r="K1228"/>
      <c r="L1228"/>
      <c r="M1228"/>
      <c r="N1228"/>
      <c r="O1228"/>
      <c r="P1228"/>
      <c r="Q1228"/>
      <c r="R1228"/>
      <c r="S1228"/>
      <c r="T1228" s="74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</row>
    <row r="1229" spans="1:79">
      <c r="A1229" s="1"/>
      <c r="B1229"/>
      <c r="C1229"/>
      <c r="D1229"/>
      <c r="E1229"/>
      <c r="F1229" s="331"/>
      <c r="G1229" s="331"/>
      <c r="H1229" s="74"/>
      <c r="I1229"/>
      <c r="J1229"/>
      <c r="K1229"/>
      <c r="L1229"/>
      <c r="M1229"/>
      <c r="N1229"/>
      <c r="O1229"/>
      <c r="P1229"/>
      <c r="Q1229"/>
      <c r="R1229"/>
      <c r="S1229"/>
      <c r="T1229" s="74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</row>
    <row r="1230" spans="1:79">
      <c r="A1230" s="1"/>
      <c r="B1230"/>
      <c r="C1230"/>
      <c r="D1230"/>
      <c r="E1230"/>
      <c r="F1230" s="331"/>
      <c r="G1230" s="331"/>
      <c r="H1230" s="74"/>
      <c r="I1230"/>
      <c r="J1230"/>
      <c r="K1230"/>
      <c r="L1230"/>
      <c r="M1230"/>
      <c r="N1230"/>
      <c r="O1230"/>
      <c r="P1230"/>
      <c r="Q1230"/>
      <c r="R1230"/>
      <c r="S1230"/>
      <c r="T1230" s="74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</row>
    <row r="1231" spans="1:79">
      <c r="A1231" s="1"/>
      <c r="B1231"/>
      <c r="C1231"/>
      <c r="D1231"/>
      <c r="E1231"/>
      <c r="F1231" s="331"/>
      <c r="G1231" s="331"/>
      <c r="H1231" s="74"/>
      <c r="I1231"/>
      <c r="J1231"/>
      <c r="K1231"/>
      <c r="L1231"/>
      <c r="M1231"/>
      <c r="N1231"/>
      <c r="O1231"/>
      <c r="P1231"/>
      <c r="Q1231"/>
      <c r="R1231"/>
      <c r="S1231"/>
      <c r="T1231" s="74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</row>
    <row r="1232" spans="1:79">
      <c r="A1232" s="1"/>
      <c r="B1232"/>
      <c r="C1232"/>
      <c r="D1232"/>
      <c r="E1232"/>
      <c r="F1232" s="331"/>
      <c r="G1232" s="331"/>
      <c r="H1232" s="74"/>
      <c r="I1232"/>
      <c r="J1232"/>
      <c r="K1232"/>
      <c r="L1232"/>
      <c r="M1232"/>
      <c r="N1232"/>
      <c r="O1232"/>
      <c r="P1232"/>
      <c r="Q1232"/>
      <c r="R1232"/>
      <c r="S1232"/>
      <c r="T1232" s="74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</row>
    <row r="1233" spans="1:79">
      <c r="A1233" s="1"/>
      <c r="B1233"/>
      <c r="C1233"/>
      <c r="D1233"/>
      <c r="E1233"/>
      <c r="F1233" s="331"/>
      <c r="G1233" s="331"/>
      <c r="H1233" s="74"/>
      <c r="I1233"/>
      <c r="J1233"/>
      <c r="K1233"/>
      <c r="L1233"/>
      <c r="M1233"/>
      <c r="N1233"/>
      <c r="O1233"/>
      <c r="P1233"/>
      <c r="Q1233"/>
      <c r="R1233"/>
      <c r="S1233"/>
      <c r="T1233" s="74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</row>
    <row r="1234" spans="1:79">
      <c r="A1234" s="1"/>
      <c r="B1234"/>
      <c r="C1234"/>
      <c r="D1234"/>
      <c r="E1234"/>
      <c r="F1234" s="331"/>
      <c r="G1234" s="331"/>
      <c r="H1234" s="74"/>
      <c r="I1234"/>
      <c r="J1234"/>
      <c r="K1234"/>
      <c r="L1234"/>
      <c r="M1234"/>
      <c r="N1234"/>
      <c r="O1234"/>
      <c r="P1234"/>
      <c r="Q1234"/>
      <c r="R1234"/>
      <c r="S1234"/>
      <c r="T1234" s="7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</row>
    <row r="1235" spans="1:79">
      <c r="A1235" s="1"/>
      <c r="B1235"/>
      <c r="C1235"/>
      <c r="D1235"/>
      <c r="E1235"/>
      <c r="F1235" s="331"/>
      <c r="G1235" s="331"/>
      <c r="H1235" s="74"/>
      <c r="I1235"/>
      <c r="J1235"/>
      <c r="K1235"/>
      <c r="L1235"/>
      <c r="M1235"/>
      <c r="N1235"/>
      <c r="O1235"/>
      <c r="P1235"/>
      <c r="Q1235"/>
      <c r="R1235"/>
      <c r="S1235"/>
      <c r="T1235" s="74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</row>
    <row r="1236" spans="1:79">
      <c r="A1236" s="1"/>
      <c r="B1236"/>
      <c r="C1236"/>
      <c r="D1236"/>
      <c r="E1236"/>
      <c r="F1236" s="331"/>
      <c r="G1236" s="331"/>
      <c r="H1236" s="74"/>
      <c r="I1236"/>
      <c r="J1236"/>
      <c r="K1236"/>
      <c r="L1236"/>
      <c r="M1236"/>
      <c r="N1236"/>
      <c r="O1236"/>
      <c r="P1236"/>
      <c r="Q1236"/>
      <c r="R1236"/>
      <c r="S1236"/>
      <c r="T1236" s="74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</row>
    <row r="1237" spans="1:79">
      <c r="A1237" s="1"/>
      <c r="B1237"/>
      <c r="C1237"/>
      <c r="D1237"/>
      <c r="E1237"/>
      <c r="F1237" s="331"/>
      <c r="G1237" s="331"/>
      <c r="H1237" s="74"/>
      <c r="I1237"/>
      <c r="J1237"/>
      <c r="K1237"/>
      <c r="L1237"/>
      <c r="M1237"/>
      <c r="N1237"/>
      <c r="O1237"/>
      <c r="P1237"/>
      <c r="Q1237"/>
      <c r="R1237"/>
      <c r="S1237"/>
      <c r="T1237" s="74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</row>
    <row r="1238" spans="1:79">
      <c r="A1238" s="1"/>
      <c r="B1238"/>
      <c r="C1238"/>
      <c r="D1238"/>
      <c r="E1238"/>
      <c r="F1238" s="331"/>
      <c r="G1238" s="331"/>
      <c r="H1238" s="74"/>
      <c r="I1238"/>
      <c r="J1238"/>
      <c r="K1238"/>
      <c r="L1238"/>
      <c r="M1238"/>
      <c r="N1238"/>
      <c r="O1238"/>
      <c r="P1238"/>
      <c r="Q1238"/>
      <c r="R1238"/>
      <c r="S1238"/>
      <c r="T1238" s="74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</row>
    <row r="1239" spans="1:79">
      <c r="A1239" s="1"/>
      <c r="B1239"/>
      <c r="C1239"/>
      <c r="D1239"/>
      <c r="E1239"/>
      <c r="F1239" s="331"/>
      <c r="G1239" s="331"/>
      <c r="H1239" s="74"/>
      <c r="I1239"/>
      <c r="J1239"/>
      <c r="K1239"/>
      <c r="L1239"/>
      <c r="M1239"/>
      <c r="N1239"/>
      <c r="O1239"/>
      <c r="P1239"/>
      <c r="Q1239"/>
      <c r="R1239"/>
      <c r="S1239"/>
      <c r="T1239" s="74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</row>
    <row r="1240" spans="1:79">
      <c r="A1240" s="1"/>
      <c r="B1240"/>
      <c r="C1240"/>
      <c r="D1240"/>
      <c r="E1240"/>
      <c r="F1240" s="331"/>
      <c r="G1240" s="331"/>
      <c r="H1240" s="74"/>
      <c r="I1240"/>
      <c r="J1240"/>
      <c r="K1240"/>
      <c r="L1240"/>
      <c r="M1240"/>
      <c r="N1240"/>
      <c r="O1240"/>
      <c r="P1240"/>
      <c r="Q1240"/>
      <c r="R1240"/>
      <c r="S1240"/>
      <c r="T1240" s="74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</row>
    <row r="1241" spans="1:79">
      <c r="A1241" s="1"/>
      <c r="B1241"/>
      <c r="C1241"/>
      <c r="D1241"/>
      <c r="E1241"/>
      <c r="F1241" s="331"/>
      <c r="G1241" s="331"/>
      <c r="H1241" s="74"/>
      <c r="I1241"/>
      <c r="J1241"/>
      <c r="K1241"/>
      <c r="L1241"/>
      <c r="M1241"/>
      <c r="N1241"/>
      <c r="O1241"/>
      <c r="P1241"/>
      <c r="Q1241"/>
      <c r="R1241"/>
      <c r="S1241"/>
      <c r="T1241" s="74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</row>
    <row r="1242" spans="1:79">
      <c r="A1242" s="1"/>
      <c r="B1242"/>
      <c r="C1242"/>
      <c r="D1242"/>
      <c r="E1242"/>
      <c r="F1242" s="331"/>
      <c r="G1242" s="331"/>
      <c r="H1242" s="74"/>
      <c r="I1242"/>
      <c r="J1242"/>
      <c r="K1242"/>
      <c r="L1242"/>
      <c r="M1242"/>
      <c r="N1242"/>
      <c r="O1242"/>
      <c r="P1242"/>
      <c r="Q1242"/>
      <c r="R1242"/>
      <c r="S1242"/>
      <c r="T1242" s="74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</row>
    <row r="1243" spans="1:79">
      <c r="A1243" s="1"/>
      <c r="B1243"/>
      <c r="C1243"/>
      <c r="D1243"/>
      <c r="E1243"/>
      <c r="F1243" s="331"/>
      <c r="G1243" s="331"/>
      <c r="H1243" s="74"/>
      <c r="I1243"/>
      <c r="J1243"/>
      <c r="K1243"/>
      <c r="L1243"/>
      <c r="M1243"/>
      <c r="N1243"/>
      <c r="O1243"/>
      <c r="P1243"/>
      <c r="Q1243"/>
      <c r="R1243"/>
      <c r="S1243"/>
      <c r="T1243" s="74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</row>
    <row r="1244" spans="1:79">
      <c r="A1244" s="1"/>
      <c r="B1244"/>
      <c r="C1244"/>
      <c r="D1244"/>
      <c r="E1244"/>
      <c r="F1244" s="331"/>
      <c r="G1244" s="331"/>
      <c r="H1244" s="74"/>
      <c r="I1244"/>
      <c r="J1244"/>
      <c r="K1244"/>
      <c r="L1244"/>
      <c r="M1244"/>
      <c r="N1244"/>
      <c r="O1244"/>
      <c r="P1244"/>
      <c r="Q1244"/>
      <c r="R1244"/>
      <c r="S1244"/>
      <c r="T1244" s="7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</row>
    <row r="1245" spans="1:79">
      <c r="A1245" s="1"/>
      <c r="B1245"/>
      <c r="C1245"/>
      <c r="D1245"/>
      <c r="E1245"/>
      <c r="F1245" s="331"/>
      <c r="G1245" s="331"/>
      <c r="H1245" s="74"/>
      <c r="I1245"/>
      <c r="J1245"/>
      <c r="K1245"/>
      <c r="L1245"/>
      <c r="M1245"/>
      <c r="N1245"/>
      <c r="O1245"/>
      <c r="P1245"/>
      <c r="Q1245"/>
      <c r="R1245"/>
      <c r="S1245"/>
      <c r="T1245" s="74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</row>
    <row r="1246" spans="1:79">
      <c r="A1246" s="1"/>
      <c r="B1246"/>
      <c r="C1246"/>
      <c r="D1246"/>
      <c r="E1246"/>
      <c r="F1246" s="331"/>
      <c r="G1246" s="331"/>
      <c r="H1246" s="74"/>
      <c r="I1246"/>
      <c r="J1246"/>
      <c r="K1246"/>
      <c r="L1246"/>
      <c r="M1246"/>
      <c r="N1246"/>
      <c r="O1246"/>
      <c r="P1246"/>
      <c r="Q1246"/>
      <c r="R1246"/>
      <c r="S1246"/>
      <c r="T1246" s="74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</row>
    <row r="1247" spans="1:79">
      <c r="A1247" s="1"/>
      <c r="B1247"/>
      <c r="C1247"/>
      <c r="D1247"/>
      <c r="E1247"/>
      <c r="F1247" s="331"/>
      <c r="G1247" s="331"/>
      <c r="H1247" s="74"/>
      <c r="I1247"/>
      <c r="J1247"/>
      <c r="K1247"/>
      <c r="L1247"/>
      <c r="M1247"/>
      <c r="N1247"/>
      <c r="O1247"/>
      <c r="P1247"/>
      <c r="Q1247"/>
      <c r="R1247"/>
      <c r="S1247"/>
      <c r="T1247" s="74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</row>
    <row r="1248" spans="1:79">
      <c r="A1248" s="1"/>
      <c r="B1248"/>
      <c r="C1248"/>
      <c r="D1248"/>
      <c r="E1248"/>
      <c r="F1248" s="331"/>
      <c r="G1248" s="331"/>
      <c r="H1248" s="74"/>
      <c r="I1248"/>
      <c r="J1248"/>
      <c r="K1248"/>
      <c r="L1248"/>
      <c r="M1248"/>
      <c r="N1248"/>
      <c r="O1248"/>
      <c r="P1248"/>
      <c r="Q1248"/>
      <c r="R1248"/>
      <c r="S1248"/>
      <c r="T1248" s="74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</row>
    <row r="1249" spans="1:80">
      <c r="A1249" s="1"/>
      <c r="B1249"/>
      <c r="C1249"/>
      <c r="D1249"/>
      <c r="E1249"/>
      <c r="F1249" s="331"/>
      <c r="G1249" s="331"/>
      <c r="H1249" s="74"/>
      <c r="I1249"/>
      <c r="J1249"/>
      <c r="K1249"/>
      <c r="L1249"/>
      <c r="M1249"/>
      <c r="N1249"/>
      <c r="O1249"/>
      <c r="P1249"/>
      <c r="Q1249"/>
      <c r="R1249"/>
      <c r="S1249"/>
      <c r="T1249" s="74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</row>
    <row r="1250" spans="1:80">
      <c r="A1250" s="1"/>
      <c r="B1250"/>
      <c r="C1250"/>
      <c r="D1250"/>
      <c r="E1250"/>
      <c r="F1250" s="331"/>
      <c r="G1250" s="331"/>
      <c r="H1250" s="74"/>
      <c r="I1250"/>
      <c r="J1250"/>
      <c r="K1250"/>
      <c r="L1250"/>
      <c r="M1250"/>
      <c r="N1250"/>
      <c r="O1250"/>
      <c r="P1250"/>
      <c r="Q1250"/>
      <c r="R1250"/>
      <c r="S1250"/>
      <c r="T1250" s="74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</row>
    <row r="1251" spans="1:80">
      <c r="A1251" s="1"/>
      <c r="B1251"/>
      <c r="C1251"/>
      <c r="D1251"/>
      <c r="E1251"/>
      <c r="F1251" s="331"/>
      <c r="G1251" s="331"/>
      <c r="H1251" s="74"/>
      <c r="I1251"/>
      <c r="J1251"/>
      <c r="K1251"/>
      <c r="L1251"/>
      <c r="M1251"/>
      <c r="N1251"/>
      <c r="O1251"/>
      <c r="P1251"/>
      <c r="Q1251"/>
      <c r="R1251"/>
      <c r="S1251"/>
      <c r="T1251" s="74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</row>
    <row r="1252" spans="1:80">
      <c r="A1252" s="1"/>
      <c r="B1252"/>
      <c r="C1252"/>
      <c r="D1252"/>
      <c r="E1252"/>
      <c r="F1252" s="331"/>
      <c r="G1252" s="331"/>
      <c r="H1252" s="74"/>
      <c r="I1252"/>
      <c r="J1252"/>
      <c r="K1252"/>
      <c r="L1252"/>
      <c r="M1252"/>
      <c r="N1252"/>
      <c r="O1252"/>
      <c r="P1252"/>
      <c r="Q1252"/>
      <c r="R1252"/>
      <c r="S1252"/>
      <c r="T1252" s="74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</row>
    <row r="1253" spans="1:80">
      <c r="A1253" s="1"/>
      <c r="B1253"/>
      <c r="C1253"/>
      <c r="D1253"/>
      <c r="E1253"/>
      <c r="F1253" s="331"/>
      <c r="G1253" s="331"/>
      <c r="H1253" s="74"/>
      <c r="I1253"/>
      <c r="J1253"/>
      <c r="K1253"/>
      <c r="L1253"/>
      <c r="M1253"/>
      <c r="N1253"/>
      <c r="O1253"/>
      <c r="P1253"/>
      <c r="Q1253"/>
      <c r="R1253"/>
      <c r="S1253"/>
      <c r="T1253" s="74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</row>
    <row r="1254" spans="1:80">
      <c r="A1254" s="1"/>
      <c r="B1254"/>
      <c r="C1254"/>
      <c r="D1254"/>
      <c r="E1254"/>
      <c r="F1254" s="331"/>
      <c r="G1254" s="331"/>
      <c r="H1254" s="74"/>
      <c r="I1254"/>
      <c r="J1254"/>
      <c r="K1254"/>
      <c r="L1254"/>
      <c r="M1254"/>
      <c r="N1254"/>
      <c r="O1254"/>
      <c r="P1254"/>
      <c r="Q1254"/>
      <c r="R1254"/>
      <c r="S1254"/>
      <c r="T1254"/>
      <c r="U1254" s="7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</row>
    <row r="1255" spans="1:80">
      <c r="A1255" s="1"/>
      <c r="B1255"/>
      <c r="C1255"/>
      <c r="D1255"/>
      <c r="E1255"/>
      <c r="F1255" s="331"/>
      <c r="G1255" s="331"/>
      <c r="H1255" s="74"/>
      <c r="I1255"/>
      <c r="J1255"/>
      <c r="K1255"/>
      <c r="L1255"/>
      <c r="M1255"/>
      <c r="N1255"/>
      <c r="O1255"/>
      <c r="P1255"/>
      <c r="Q1255"/>
      <c r="R1255"/>
      <c r="S1255"/>
      <c r="T1255"/>
      <c r="U1255" s="74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</row>
    <row r="1256" spans="1:80">
      <c r="A1256" s="1"/>
      <c r="B1256"/>
      <c r="C1256"/>
      <c r="D1256"/>
      <c r="E1256"/>
      <c r="F1256" s="331"/>
      <c r="G1256" s="331"/>
      <c r="H1256" s="74"/>
      <c r="I1256"/>
      <c r="J1256"/>
      <c r="K1256"/>
      <c r="L1256"/>
      <c r="M1256"/>
      <c r="N1256"/>
      <c r="O1256"/>
      <c r="P1256"/>
      <c r="Q1256"/>
      <c r="R1256"/>
      <c r="S1256"/>
      <c r="T1256"/>
      <c r="U1256" s="74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</row>
    <row r="1257" spans="1:80">
      <c r="A1257" s="1"/>
      <c r="B1257"/>
      <c r="C1257"/>
      <c r="D1257"/>
      <c r="E1257"/>
      <c r="F1257" s="331"/>
      <c r="G1257" s="331"/>
      <c r="H1257" s="74"/>
      <c r="I1257"/>
      <c r="J1257"/>
      <c r="K1257"/>
      <c r="L1257"/>
      <c r="M1257"/>
      <c r="N1257"/>
      <c r="O1257"/>
      <c r="P1257"/>
      <c r="Q1257"/>
      <c r="R1257"/>
      <c r="S1257"/>
      <c r="T1257"/>
      <c r="U1257" s="74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</row>
    <row r="1258" spans="1:80">
      <c r="A1258" s="1"/>
      <c r="B1258"/>
      <c r="C1258"/>
      <c r="D1258"/>
      <c r="E1258"/>
      <c r="F1258" s="331"/>
      <c r="G1258" s="331"/>
      <c r="H1258" s="74"/>
      <c r="I1258"/>
      <c r="J1258"/>
      <c r="K1258"/>
      <c r="L1258"/>
      <c r="M1258"/>
      <c r="N1258"/>
      <c r="O1258"/>
      <c r="P1258"/>
      <c r="Q1258"/>
      <c r="R1258"/>
      <c r="S1258"/>
      <c r="T1258"/>
      <c r="U1258" s="74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</row>
    <row r="1259" spans="1:80">
      <c r="A1259" s="1"/>
      <c r="B1259"/>
      <c r="C1259"/>
      <c r="D1259"/>
      <c r="E1259"/>
      <c r="F1259" s="331"/>
      <c r="G1259" s="331"/>
      <c r="H1259" s="74"/>
      <c r="I1259"/>
      <c r="J1259"/>
      <c r="K1259"/>
      <c r="L1259"/>
      <c r="M1259"/>
      <c r="N1259"/>
      <c r="O1259"/>
      <c r="P1259"/>
      <c r="Q1259"/>
      <c r="R1259"/>
      <c r="S1259"/>
      <c r="T1259"/>
      <c r="U1259" s="74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</row>
    <row r="1260" spans="1:80">
      <c r="A1260" s="1"/>
      <c r="B1260"/>
      <c r="C1260"/>
      <c r="D1260"/>
      <c r="E1260"/>
      <c r="F1260" s="331"/>
      <c r="G1260" s="331"/>
      <c r="H1260" s="74"/>
      <c r="I1260"/>
      <c r="J1260"/>
      <c r="K1260"/>
      <c r="L1260"/>
      <c r="M1260"/>
      <c r="N1260"/>
      <c r="O1260"/>
      <c r="P1260"/>
      <c r="Q1260"/>
      <c r="R1260"/>
      <c r="S1260"/>
      <c r="T1260"/>
      <c r="U1260" s="74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</row>
    <row r="1261" spans="1:80">
      <c r="A1261" s="1"/>
      <c r="B1261"/>
      <c r="C1261"/>
      <c r="D1261"/>
      <c r="E1261"/>
      <c r="F1261" s="331"/>
      <c r="G1261" s="331"/>
      <c r="H1261" s="74"/>
      <c r="I1261"/>
      <c r="J1261"/>
      <c r="K1261"/>
      <c r="L1261"/>
      <c r="M1261"/>
      <c r="N1261"/>
      <c r="O1261"/>
      <c r="P1261"/>
      <c r="Q1261"/>
      <c r="R1261"/>
      <c r="S1261"/>
      <c r="T1261"/>
      <c r="U1261" s="74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</row>
    <row r="1262" spans="1:80">
      <c r="A1262" s="1"/>
      <c r="B1262"/>
      <c r="C1262"/>
      <c r="D1262"/>
      <c r="E1262"/>
      <c r="F1262" s="331"/>
      <c r="G1262" s="331"/>
      <c r="H1262" s="74"/>
      <c r="I1262"/>
      <c r="J1262"/>
      <c r="K1262"/>
      <c r="L1262"/>
      <c r="M1262"/>
      <c r="N1262"/>
      <c r="O1262"/>
      <c r="P1262"/>
      <c r="Q1262"/>
      <c r="R1262"/>
      <c r="S1262"/>
      <c r="T1262"/>
      <c r="U1262" s="74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</row>
    <row r="1263" spans="1:80">
      <c r="A1263" s="1"/>
      <c r="B1263"/>
      <c r="C1263"/>
      <c r="D1263"/>
      <c r="E1263"/>
      <c r="F1263" s="331"/>
      <c r="G1263" s="331"/>
      <c r="H1263" s="74"/>
      <c r="I1263"/>
      <c r="J1263"/>
      <c r="K1263"/>
      <c r="L1263"/>
      <c r="M1263"/>
      <c r="N1263"/>
      <c r="O1263"/>
      <c r="P1263"/>
      <c r="Q1263"/>
      <c r="R1263"/>
      <c r="S1263"/>
      <c r="T1263"/>
      <c r="U1263" s="74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</row>
    <row r="1264" spans="1:80">
      <c r="A1264" s="1"/>
      <c r="B1264"/>
      <c r="C1264"/>
      <c r="D1264"/>
      <c r="E1264"/>
      <c r="F1264" s="331"/>
      <c r="G1264" s="331"/>
      <c r="H1264" s="74"/>
      <c r="I1264"/>
      <c r="J1264"/>
      <c r="K1264"/>
      <c r="L1264"/>
      <c r="M1264"/>
      <c r="N1264"/>
      <c r="O1264"/>
      <c r="P1264"/>
      <c r="Q1264"/>
      <c r="R1264"/>
      <c r="S1264"/>
      <c r="T1264"/>
      <c r="U1264" s="7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</row>
    <row r="1265" spans="1:80">
      <c r="A1265" s="1"/>
      <c r="B1265"/>
      <c r="C1265"/>
      <c r="D1265"/>
      <c r="E1265"/>
      <c r="F1265" s="331"/>
      <c r="G1265" s="331"/>
      <c r="H1265" s="74"/>
      <c r="I1265"/>
      <c r="J1265"/>
      <c r="K1265"/>
      <c r="L1265"/>
      <c r="M1265"/>
      <c r="N1265"/>
      <c r="O1265"/>
      <c r="P1265"/>
      <c r="Q1265"/>
      <c r="R1265"/>
      <c r="S1265"/>
      <c r="T1265"/>
      <c r="U1265" s="74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</row>
    <row r="1266" spans="1:80">
      <c r="A1266" s="1"/>
      <c r="B1266"/>
      <c r="C1266"/>
      <c r="D1266"/>
      <c r="E1266"/>
      <c r="F1266" s="331"/>
      <c r="G1266" s="331"/>
      <c r="H1266" s="74"/>
      <c r="I1266"/>
      <c r="J1266"/>
      <c r="K1266"/>
      <c r="L1266"/>
      <c r="M1266"/>
      <c r="N1266"/>
      <c r="O1266"/>
      <c r="P1266"/>
      <c r="Q1266"/>
      <c r="R1266"/>
      <c r="S1266"/>
      <c r="T1266"/>
      <c r="U1266" s="74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</row>
    <row r="1267" spans="1:80">
      <c r="A1267" s="1"/>
      <c r="B1267"/>
      <c r="C1267"/>
      <c r="D1267"/>
      <c r="E1267"/>
      <c r="F1267" s="331"/>
      <c r="G1267" s="331"/>
      <c r="H1267" s="74"/>
      <c r="I1267"/>
      <c r="J1267"/>
      <c r="K1267"/>
      <c r="L1267"/>
      <c r="M1267"/>
      <c r="N1267"/>
      <c r="O1267"/>
      <c r="P1267"/>
      <c r="Q1267"/>
      <c r="R1267"/>
      <c r="S1267"/>
      <c r="T1267"/>
      <c r="U1267" s="74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</row>
    <row r="1268" spans="1:80">
      <c r="A1268" s="1"/>
      <c r="B1268"/>
      <c r="C1268"/>
      <c r="D1268"/>
      <c r="E1268"/>
      <c r="F1268" s="331"/>
      <c r="G1268" s="331"/>
      <c r="H1268" s="74"/>
      <c r="I1268"/>
      <c r="J1268"/>
      <c r="K1268"/>
      <c r="L1268"/>
      <c r="M1268"/>
      <c r="N1268"/>
      <c r="O1268"/>
      <c r="P1268"/>
      <c r="Q1268"/>
      <c r="R1268"/>
      <c r="S1268"/>
      <c r="T1268"/>
      <c r="U1268" s="74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</row>
    <row r="1269" spans="1:80">
      <c r="A1269" s="1"/>
      <c r="B1269"/>
      <c r="C1269"/>
      <c r="D1269"/>
      <c r="E1269"/>
      <c r="F1269" s="331"/>
      <c r="G1269" s="331"/>
      <c r="H1269" s="74"/>
      <c r="I1269"/>
      <c r="J1269"/>
      <c r="K1269"/>
      <c r="L1269"/>
      <c r="M1269"/>
      <c r="N1269"/>
      <c r="O1269"/>
      <c r="P1269"/>
      <c r="Q1269"/>
      <c r="R1269"/>
      <c r="S1269"/>
      <c r="T1269"/>
      <c r="U1269" s="74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</row>
    <row r="1270" spans="1:80">
      <c r="A1270" s="1"/>
      <c r="B1270"/>
      <c r="C1270"/>
      <c r="D1270"/>
      <c r="E1270"/>
      <c r="F1270" s="331"/>
      <c r="G1270" s="331"/>
      <c r="H1270" s="74"/>
      <c r="I1270"/>
      <c r="J1270"/>
      <c r="K1270"/>
      <c r="L1270"/>
      <c r="M1270"/>
      <c r="N1270"/>
      <c r="O1270"/>
      <c r="P1270"/>
      <c r="Q1270"/>
      <c r="R1270"/>
      <c r="S1270"/>
      <c r="T1270"/>
      <c r="U1270" s="74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</row>
    <row r="1271" spans="1:80">
      <c r="A1271" s="1"/>
      <c r="B1271"/>
      <c r="C1271"/>
      <c r="D1271"/>
      <c r="E1271"/>
      <c r="F1271" s="331"/>
      <c r="G1271" s="331"/>
      <c r="H1271" s="74"/>
      <c r="I1271"/>
      <c r="J1271"/>
      <c r="K1271"/>
      <c r="L1271"/>
      <c r="M1271"/>
      <c r="N1271"/>
      <c r="O1271"/>
      <c r="P1271"/>
      <c r="Q1271"/>
      <c r="R1271"/>
      <c r="S1271"/>
      <c r="T1271"/>
      <c r="U1271" s="74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</row>
    <row r="1272" spans="1:80">
      <c r="A1272" s="1"/>
      <c r="B1272"/>
      <c r="C1272"/>
      <c r="D1272"/>
      <c r="E1272"/>
      <c r="F1272" s="331"/>
      <c r="G1272" s="331"/>
      <c r="H1272" s="74"/>
      <c r="I1272"/>
      <c r="J1272"/>
      <c r="K1272"/>
      <c r="L1272"/>
      <c r="M1272"/>
      <c r="N1272"/>
      <c r="O1272"/>
      <c r="P1272"/>
      <c r="Q1272"/>
      <c r="R1272"/>
      <c r="S1272"/>
      <c r="T1272"/>
      <c r="U1272" s="74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</row>
    <row r="1273" spans="1:80">
      <c r="A1273" s="1"/>
      <c r="B1273"/>
      <c r="C1273"/>
      <c r="D1273"/>
      <c r="E1273"/>
      <c r="F1273" s="331"/>
      <c r="G1273" s="331"/>
      <c r="H1273" s="74"/>
      <c r="I1273"/>
      <c r="J1273"/>
      <c r="K1273"/>
      <c r="L1273"/>
      <c r="M1273"/>
      <c r="N1273"/>
      <c r="O1273"/>
      <c r="P1273"/>
      <c r="Q1273"/>
      <c r="R1273"/>
      <c r="S1273"/>
      <c r="T1273"/>
      <c r="U1273" s="74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</row>
    <row r="1274" spans="1:80">
      <c r="A1274" s="1"/>
      <c r="B1274"/>
      <c r="C1274"/>
      <c r="D1274"/>
      <c r="E1274"/>
      <c r="F1274" s="331"/>
      <c r="G1274" s="331"/>
      <c r="H1274" s="74"/>
      <c r="I1274"/>
      <c r="J1274"/>
      <c r="K1274"/>
      <c r="L1274"/>
      <c r="M1274"/>
      <c r="N1274"/>
      <c r="O1274"/>
      <c r="P1274"/>
      <c r="Q1274"/>
      <c r="R1274"/>
      <c r="S1274"/>
      <c r="T1274"/>
      <c r="U1274" s="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</row>
    <row r="1275" spans="1:80">
      <c r="A1275" s="1"/>
      <c r="B1275"/>
      <c r="C1275"/>
      <c r="D1275"/>
      <c r="E1275"/>
      <c r="F1275" s="331"/>
      <c r="G1275" s="331"/>
      <c r="H1275" s="74"/>
      <c r="I1275"/>
      <c r="J1275"/>
      <c r="K1275"/>
      <c r="L1275"/>
      <c r="M1275"/>
      <c r="N1275"/>
      <c r="O1275"/>
      <c r="P1275"/>
      <c r="Q1275"/>
      <c r="R1275"/>
      <c r="S1275"/>
      <c r="T1275"/>
      <c r="U1275" s="74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</row>
    <row r="1276" spans="1:80">
      <c r="A1276" s="1"/>
      <c r="B1276"/>
      <c r="C1276"/>
      <c r="D1276"/>
      <c r="E1276"/>
      <c r="F1276" s="331"/>
      <c r="G1276" s="331"/>
      <c r="H1276" s="74"/>
      <c r="I1276"/>
      <c r="J1276"/>
      <c r="K1276"/>
      <c r="L1276"/>
      <c r="M1276"/>
      <c r="N1276"/>
      <c r="O1276"/>
      <c r="P1276"/>
      <c r="Q1276"/>
      <c r="R1276"/>
      <c r="S1276"/>
      <c r="T1276"/>
      <c r="U1276" s="74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</row>
    <row r="1277" spans="1:80">
      <c r="A1277" s="1"/>
      <c r="B1277"/>
      <c r="C1277"/>
      <c r="D1277"/>
      <c r="E1277"/>
      <c r="F1277" s="331"/>
      <c r="G1277" s="331"/>
      <c r="H1277" s="74"/>
      <c r="I1277"/>
      <c r="J1277"/>
      <c r="K1277"/>
      <c r="L1277"/>
      <c r="M1277"/>
      <c r="N1277"/>
      <c r="O1277"/>
      <c r="P1277"/>
      <c r="Q1277"/>
      <c r="R1277"/>
      <c r="S1277"/>
      <c r="T1277"/>
      <c r="U1277" s="74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</row>
    <row r="1278" spans="1:80">
      <c r="A1278" s="1"/>
      <c r="B1278"/>
      <c r="C1278"/>
      <c r="D1278"/>
      <c r="E1278"/>
      <c r="F1278" s="331"/>
      <c r="G1278" s="331"/>
      <c r="H1278" s="74"/>
      <c r="I1278"/>
      <c r="J1278"/>
      <c r="K1278"/>
      <c r="L1278"/>
      <c r="M1278"/>
      <c r="N1278"/>
      <c r="O1278"/>
      <c r="P1278"/>
      <c r="Q1278"/>
      <c r="R1278"/>
      <c r="S1278"/>
      <c r="T1278"/>
      <c r="U1278" s="74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</row>
    <row r="1279" spans="1:80">
      <c r="A1279" s="1"/>
      <c r="B1279"/>
      <c r="C1279"/>
      <c r="D1279"/>
      <c r="E1279"/>
      <c r="F1279" s="331"/>
      <c r="G1279" s="331"/>
      <c r="H1279" s="74"/>
      <c r="I1279"/>
      <c r="J1279"/>
      <c r="K1279"/>
      <c r="L1279"/>
      <c r="M1279"/>
      <c r="N1279"/>
      <c r="O1279"/>
      <c r="P1279"/>
      <c r="Q1279"/>
      <c r="R1279"/>
      <c r="S1279"/>
      <c r="T1279"/>
      <c r="U1279" s="74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</row>
    <row r="1280" spans="1:80">
      <c r="A1280" s="1"/>
      <c r="B1280"/>
      <c r="C1280"/>
      <c r="D1280"/>
      <c r="E1280"/>
      <c r="F1280" s="331"/>
      <c r="G1280" s="331"/>
      <c r="H1280" s="74"/>
      <c r="I1280"/>
      <c r="J1280"/>
      <c r="K1280"/>
      <c r="L1280"/>
      <c r="M1280"/>
      <c r="N1280"/>
      <c r="O1280"/>
      <c r="P1280"/>
      <c r="Q1280"/>
      <c r="R1280"/>
      <c r="S1280"/>
      <c r="T1280"/>
      <c r="U1280" s="74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</row>
    <row r="1281" spans="1:80">
      <c r="A1281" s="1"/>
      <c r="B1281"/>
      <c r="C1281"/>
      <c r="D1281"/>
      <c r="E1281"/>
      <c r="F1281" s="331"/>
      <c r="G1281" s="331"/>
      <c r="H1281" s="74"/>
      <c r="I1281"/>
      <c r="J1281"/>
      <c r="K1281"/>
      <c r="L1281"/>
      <c r="M1281"/>
      <c r="N1281"/>
      <c r="O1281"/>
      <c r="P1281"/>
      <c r="Q1281"/>
      <c r="R1281"/>
      <c r="S1281"/>
      <c r="T1281"/>
      <c r="U1281" s="74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</row>
    <row r="1282" spans="1:80">
      <c r="A1282" s="1"/>
      <c r="B1282"/>
      <c r="C1282"/>
      <c r="D1282"/>
      <c r="E1282"/>
      <c r="F1282" s="331"/>
      <c r="G1282" s="331"/>
      <c r="H1282" s="74"/>
      <c r="I1282"/>
      <c r="J1282"/>
      <c r="K1282"/>
      <c r="L1282"/>
      <c r="M1282"/>
      <c r="N1282"/>
      <c r="O1282"/>
      <c r="P1282"/>
      <c r="Q1282"/>
      <c r="R1282"/>
      <c r="S1282"/>
      <c r="T1282"/>
      <c r="U1282" s="74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</row>
    <row r="1283" spans="1:80">
      <c r="A1283" s="1"/>
      <c r="B1283"/>
      <c r="C1283"/>
      <c r="D1283"/>
      <c r="E1283"/>
      <c r="F1283" s="331"/>
      <c r="G1283" s="331"/>
      <c r="H1283" s="74"/>
      <c r="I1283"/>
      <c r="J1283"/>
      <c r="K1283"/>
      <c r="L1283"/>
      <c r="M1283"/>
      <c r="N1283"/>
      <c r="O1283"/>
      <c r="P1283"/>
      <c r="Q1283"/>
      <c r="R1283"/>
      <c r="S1283"/>
      <c r="T1283"/>
      <c r="U1283" s="74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</row>
    <row r="1284" spans="1:80">
      <c r="A1284" s="1"/>
      <c r="B1284"/>
      <c r="C1284"/>
      <c r="D1284"/>
      <c r="E1284"/>
      <c r="F1284" s="331"/>
      <c r="G1284" s="331"/>
      <c r="H1284" s="74"/>
      <c r="I1284"/>
      <c r="J1284"/>
      <c r="K1284"/>
      <c r="L1284"/>
      <c r="M1284"/>
      <c r="N1284"/>
      <c r="O1284"/>
      <c r="P1284"/>
      <c r="Q1284"/>
      <c r="R1284"/>
      <c r="S1284"/>
      <c r="T1284"/>
      <c r="U1284" s="7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</row>
    <row r="1285" spans="1:80">
      <c r="A1285" s="1"/>
      <c r="B1285"/>
      <c r="C1285"/>
      <c r="D1285"/>
      <c r="E1285"/>
      <c r="F1285" s="331"/>
      <c r="G1285" s="331"/>
      <c r="H1285" s="74"/>
      <c r="I1285"/>
      <c r="J1285"/>
      <c r="K1285"/>
      <c r="L1285"/>
      <c r="M1285"/>
      <c r="N1285"/>
      <c r="O1285"/>
      <c r="P1285"/>
      <c r="Q1285"/>
      <c r="R1285"/>
      <c r="S1285"/>
      <c r="T1285"/>
      <c r="U1285" s="74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</row>
    <row r="1286" spans="1:80">
      <c r="A1286" s="1"/>
      <c r="B1286"/>
      <c r="C1286"/>
      <c r="D1286"/>
      <c r="E1286"/>
      <c r="F1286" s="331"/>
      <c r="G1286" s="331"/>
      <c r="H1286" s="74"/>
      <c r="I1286"/>
      <c r="J1286"/>
      <c r="K1286"/>
      <c r="L1286"/>
      <c r="M1286"/>
      <c r="N1286"/>
      <c r="O1286"/>
      <c r="P1286"/>
      <c r="Q1286"/>
      <c r="R1286"/>
      <c r="S1286"/>
      <c r="T1286"/>
      <c r="U1286" s="74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</row>
    <row r="1287" spans="1:80">
      <c r="A1287" s="1"/>
      <c r="B1287"/>
      <c r="C1287"/>
      <c r="D1287"/>
      <c r="E1287"/>
      <c r="F1287" s="331"/>
      <c r="G1287" s="331"/>
      <c r="H1287" s="74"/>
      <c r="I1287"/>
      <c r="J1287"/>
      <c r="K1287"/>
      <c r="L1287"/>
      <c r="M1287"/>
      <c r="N1287"/>
      <c r="O1287"/>
      <c r="P1287"/>
      <c r="Q1287"/>
      <c r="R1287"/>
      <c r="S1287"/>
      <c r="T1287"/>
      <c r="U1287" s="74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</row>
    <row r="1288" spans="1:80">
      <c r="A1288" s="1"/>
      <c r="B1288"/>
      <c r="C1288"/>
      <c r="D1288"/>
      <c r="E1288"/>
      <c r="F1288" s="331"/>
      <c r="G1288" s="331"/>
      <c r="H1288" s="74"/>
      <c r="I1288"/>
      <c r="J1288"/>
      <c r="K1288"/>
      <c r="L1288"/>
      <c r="M1288"/>
      <c r="N1288"/>
      <c r="O1288"/>
      <c r="P1288"/>
      <c r="Q1288"/>
      <c r="R1288"/>
      <c r="S1288"/>
      <c r="T1288"/>
      <c r="U1288" s="74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</row>
    <row r="1289" spans="1:80">
      <c r="A1289" s="1"/>
      <c r="B1289"/>
      <c r="C1289"/>
      <c r="D1289"/>
      <c r="E1289"/>
      <c r="F1289" s="331"/>
      <c r="G1289" s="331"/>
      <c r="H1289" s="74"/>
      <c r="I1289"/>
      <c r="J1289"/>
      <c r="K1289"/>
      <c r="L1289"/>
      <c r="M1289"/>
      <c r="N1289"/>
      <c r="O1289"/>
      <c r="P1289"/>
      <c r="Q1289"/>
      <c r="R1289"/>
      <c r="S1289"/>
      <c r="T1289"/>
      <c r="U1289" s="74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</row>
    <row r="1290" spans="1:80">
      <c r="A1290" s="1"/>
      <c r="B1290"/>
      <c r="C1290"/>
      <c r="D1290"/>
      <c r="E1290"/>
      <c r="F1290" s="331"/>
      <c r="G1290" s="331"/>
      <c r="H1290" s="74"/>
      <c r="I1290"/>
      <c r="J1290"/>
      <c r="K1290"/>
      <c r="L1290"/>
      <c r="M1290"/>
      <c r="N1290"/>
      <c r="O1290"/>
      <c r="P1290"/>
      <c r="Q1290"/>
      <c r="R1290"/>
      <c r="S1290"/>
      <c r="T1290"/>
      <c r="U1290" s="74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</row>
    <row r="1291" spans="1:80">
      <c r="A1291" s="1"/>
      <c r="B1291"/>
      <c r="C1291"/>
      <c r="D1291"/>
      <c r="E1291"/>
      <c r="F1291" s="331"/>
      <c r="G1291" s="331"/>
      <c r="H1291" s="74"/>
      <c r="I1291"/>
      <c r="J1291"/>
      <c r="K1291"/>
      <c r="L1291"/>
      <c r="M1291"/>
      <c r="N1291"/>
      <c r="O1291"/>
      <c r="P1291"/>
      <c r="Q1291"/>
      <c r="R1291"/>
      <c r="S1291"/>
      <c r="T1291"/>
      <c r="U1291" s="74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</row>
    <row r="1292" spans="1:80">
      <c r="A1292" s="1"/>
      <c r="B1292"/>
      <c r="C1292"/>
      <c r="D1292"/>
      <c r="E1292"/>
      <c r="F1292" s="331"/>
      <c r="G1292" s="331"/>
      <c r="H1292" s="74"/>
      <c r="I1292"/>
      <c r="J1292"/>
      <c r="K1292"/>
      <c r="L1292"/>
      <c r="M1292"/>
      <c r="N1292"/>
      <c r="O1292"/>
      <c r="P1292"/>
      <c r="Q1292"/>
      <c r="R1292"/>
      <c r="S1292"/>
      <c r="T1292"/>
      <c r="U1292" s="74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</row>
    <row r="1293" spans="1:80">
      <c r="A1293" s="1"/>
      <c r="B1293"/>
      <c r="C1293"/>
      <c r="D1293"/>
      <c r="E1293"/>
      <c r="F1293" s="331"/>
      <c r="G1293" s="331"/>
      <c r="H1293" s="74"/>
      <c r="I1293"/>
      <c r="J1293"/>
      <c r="K1293"/>
      <c r="L1293"/>
      <c r="M1293"/>
      <c r="N1293"/>
      <c r="O1293"/>
      <c r="P1293"/>
      <c r="Q1293"/>
      <c r="R1293"/>
      <c r="S1293"/>
      <c r="T1293"/>
      <c r="U1293" s="74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</row>
    <row r="1294" spans="1:80">
      <c r="A1294" s="1"/>
      <c r="B1294"/>
      <c r="C1294"/>
      <c r="D1294"/>
      <c r="E1294"/>
      <c r="F1294" s="331"/>
      <c r="G1294" s="331"/>
      <c r="H1294" s="74"/>
      <c r="I1294"/>
      <c r="J1294"/>
      <c r="K1294"/>
      <c r="L1294"/>
      <c r="M1294"/>
      <c r="N1294"/>
      <c r="O1294"/>
      <c r="P1294"/>
      <c r="Q1294"/>
      <c r="R1294"/>
      <c r="S1294"/>
      <c r="T1294"/>
      <c r="U1294" s="7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</row>
    <row r="1295" spans="1:80">
      <c r="A1295" s="1"/>
      <c r="B1295"/>
      <c r="C1295"/>
      <c r="D1295"/>
      <c r="E1295"/>
      <c r="F1295" s="331"/>
      <c r="G1295" s="331"/>
      <c r="H1295" s="74"/>
      <c r="I1295"/>
      <c r="J1295"/>
      <c r="K1295"/>
      <c r="L1295"/>
      <c r="M1295"/>
      <c r="N1295"/>
      <c r="O1295"/>
      <c r="P1295"/>
      <c r="Q1295"/>
      <c r="R1295"/>
      <c r="S1295"/>
      <c r="T1295"/>
      <c r="U1295" s="74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</row>
    <row r="1296" spans="1:80">
      <c r="A1296" s="1"/>
      <c r="B1296"/>
      <c r="C1296"/>
      <c r="D1296"/>
      <c r="E1296"/>
      <c r="F1296" s="331"/>
      <c r="G1296" s="331"/>
      <c r="H1296" s="74"/>
      <c r="I1296"/>
      <c r="J1296"/>
      <c r="K1296"/>
      <c r="L1296"/>
      <c r="M1296"/>
      <c r="N1296"/>
      <c r="O1296"/>
      <c r="P1296"/>
      <c r="Q1296"/>
      <c r="R1296"/>
      <c r="S1296"/>
      <c r="T1296"/>
      <c r="U1296" s="74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</row>
    <row r="1297" spans="1:80">
      <c r="A1297" s="1"/>
      <c r="B1297"/>
      <c r="C1297"/>
      <c r="D1297"/>
      <c r="E1297"/>
      <c r="F1297" s="331"/>
      <c r="G1297" s="331"/>
      <c r="H1297" s="74"/>
      <c r="I1297"/>
      <c r="J1297"/>
      <c r="K1297"/>
      <c r="L1297"/>
      <c r="M1297"/>
      <c r="N1297"/>
      <c r="O1297"/>
      <c r="P1297"/>
      <c r="Q1297"/>
      <c r="R1297"/>
      <c r="S1297"/>
      <c r="T1297"/>
      <c r="U1297" s="74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</row>
    <row r="1298" spans="1:80">
      <c r="A1298" s="1"/>
      <c r="B1298"/>
      <c r="C1298"/>
      <c r="D1298"/>
      <c r="E1298"/>
      <c r="F1298" s="331"/>
      <c r="G1298" s="331"/>
      <c r="H1298" s="74"/>
      <c r="I1298"/>
      <c r="J1298"/>
      <c r="K1298"/>
      <c r="L1298"/>
      <c r="M1298"/>
      <c r="N1298"/>
      <c r="O1298"/>
      <c r="P1298"/>
      <c r="Q1298"/>
      <c r="R1298"/>
      <c r="S1298"/>
      <c r="T1298"/>
      <c r="U1298" s="74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</row>
    <row r="1299" spans="1:80">
      <c r="A1299" s="1"/>
      <c r="B1299"/>
      <c r="C1299"/>
      <c r="D1299"/>
      <c r="E1299"/>
      <c r="F1299" s="331"/>
      <c r="G1299" s="331"/>
      <c r="H1299" s="74"/>
      <c r="I1299"/>
      <c r="J1299"/>
      <c r="K1299"/>
      <c r="L1299"/>
      <c r="M1299"/>
      <c r="N1299"/>
      <c r="O1299"/>
      <c r="P1299"/>
      <c r="Q1299"/>
      <c r="R1299"/>
      <c r="S1299"/>
      <c r="T1299"/>
      <c r="U1299" s="74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</row>
    <row r="1300" spans="1:80">
      <c r="A1300" s="1"/>
      <c r="B1300"/>
      <c r="C1300"/>
      <c r="D1300"/>
      <c r="E1300"/>
      <c r="F1300" s="331"/>
      <c r="G1300" s="331"/>
      <c r="H1300" s="74"/>
      <c r="I1300"/>
      <c r="J1300"/>
      <c r="K1300"/>
      <c r="L1300"/>
      <c r="M1300"/>
      <c r="N1300"/>
      <c r="O1300"/>
      <c r="P1300"/>
      <c r="Q1300"/>
      <c r="R1300"/>
      <c r="S1300"/>
      <c r="T1300"/>
      <c r="U1300" s="74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</row>
    <row r="1301" spans="1:80">
      <c r="A1301" s="1"/>
      <c r="B1301"/>
      <c r="C1301"/>
      <c r="D1301"/>
      <c r="E1301"/>
      <c r="F1301" s="331"/>
      <c r="G1301" s="331"/>
      <c r="H1301" s="74"/>
      <c r="I1301"/>
      <c r="J1301"/>
      <c r="K1301"/>
      <c r="L1301"/>
      <c r="M1301"/>
      <c r="N1301"/>
      <c r="O1301"/>
      <c r="P1301"/>
      <c r="Q1301"/>
      <c r="R1301"/>
      <c r="S1301"/>
      <c r="T1301"/>
      <c r="U1301" s="74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</row>
    <row r="1302" spans="1:80">
      <c r="A1302" s="1"/>
      <c r="B1302"/>
      <c r="C1302"/>
      <c r="D1302"/>
      <c r="E1302"/>
      <c r="F1302" s="331"/>
      <c r="G1302" s="331"/>
      <c r="H1302" s="74"/>
      <c r="I1302"/>
      <c r="J1302"/>
      <c r="K1302"/>
      <c r="L1302"/>
      <c r="M1302"/>
      <c r="N1302"/>
      <c r="O1302"/>
      <c r="P1302"/>
      <c r="Q1302"/>
      <c r="R1302"/>
      <c r="S1302"/>
      <c r="T1302"/>
      <c r="U1302" s="74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</row>
    <row r="1303" spans="1:80">
      <c r="A1303" s="1"/>
      <c r="B1303"/>
      <c r="C1303"/>
      <c r="D1303"/>
      <c r="E1303"/>
      <c r="F1303" s="331"/>
      <c r="G1303" s="331"/>
      <c r="H1303" s="74"/>
      <c r="I1303"/>
      <c r="J1303"/>
      <c r="K1303"/>
      <c r="L1303"/>
      <c r="M1303"/>
      <c r="N1303"/>
      <c r="O1303"/>
      <c r="P1303"/>
      <c r="Q1303"/>
      <c r="R1303"/>
      <c r="S1303"/>
      <c r="T1303"/>
      <c r="U1303" s="74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</row>
    <row r="1304" spans="1:80">
      <c r="A1304" s="1"/>
      <c r="B1304"/>
      <c r="C1304"/>
      <c r="D1304"/>
      <c r="E1304"/>
      <c r="F1304" s="331"/>
      <c r="G1304" s="331"/>
      <c r="H1304" s="74"/>
      <c r="I1304"/>
      <c r="J1304"/>
      <c r="K1304"/>
      <c r="L1304"/>
      <c r="M1304"/>
      <c r="N1304"/>
      <c r="O1304"/>
      <c r="P1304"/>
      <c r="Q1304"/>
      <c r="R1304"/>
      <c r="S1304"/>
      <c r="T1304"/>
      <c r="U1304" s="7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</row>
    <row r="1305" spans="1:80">
      <c r="A1305" s="1"/>
      <c r="B1305"/>
      <c r="C1305"/>
      <c r="D1305"/>
      <c r="E1305"/>
      <c r="F1305" s="331"/>
      <c r="G1305" s="331"/>
      <c r="H1305" s="74"/>
      <c r="I1305"/>
      <c r="J1305"/>
      <c r="K1305"/>
      <c r="L1305"/>
      <c r="M1305"/>
      <c r="N1305"/>
      <c r="O1305"/>
      <c r="P1305"/>
      <c r="Q1305"/>
      <c r="R1305"/>
      <c r="S1305"/>
      <c r="T1305"/>
      <c r="U1305" s="74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</row>
    <row r="1306" spans="1:80">
      <c r="A1306" s="1"/>
      <c r="B1306"/>
      <c r="C1306"/>
      <c r="D1306"/>
      <c r="E1306"/>
      <c r="F1306" s="331"/>
      <c r="G1306" s="331"/>
      <c r="H1306" s="74"/>
      <c r="I1306"/>
      <c r="J1306"/>
      <c r="K1306"/>
      <c r="L1306"/>
      <c r="M1306"/>
      <c r="N1306"/>
      <c r="O1306"/>
      <c r="P1306"/>
      <c r="Q1306"/>
      <c r="R1306"/>
      <c r="S1306"/>
      <c r="T1306"/>
      <c r="U1306" s="74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</row>
    <row r="1307" spans="1:80">
      <c r="A1307" s="1"/>
      <c r="B1307"/>
      <c r="C1307"/>
      <c r="D1307"/>
      <c r="E1307"/>
      <c r="F1307" s="331"/>
      <c r="G1307" s="331"/>
      <c r="H1307" s="74"/>
      <c r="I1307"/>
      <c r="J1307"/>
      <c r="K1307"/>
      <c r="L1307"/>
      <c r="M1307"/>
      <c r="N1307"/>
      <c r="O1307"/>
      <c r="P1307"/>
      <c r="Q1307"/>
      <c r="R1307"/>
      <c r="S1307"/>
      <c r="T1307"/>
      <c r="U1307" s="74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</row>
    <row r="1308" spans="1:80">
      <c r="A1308" s="1"/>
      <c r="B1308"/>
      <c r="C1308"/>
      <c r="D1308"/>
      <c r="E1308"/>
      <c r="F1308" s="331"/>
      <c r="G1308" s="331"/>
      <c r="H1308" s="74"/>
      <c r="I1308"/>
      <c r="J1308"/>
      <c r="K1308"/>
      <c r="L1308"/>
      <c r="M1308"/>
      <c r="N1308"/>
      <c r="O1308"/>
      <c r="P1308"/>
      <c r="Q1308"/>
      <c r="R1308"/>
      <c r="S1308"/>
      <c r="T1308"/>
      <c r="U1308" s="74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</row>
    <row r="1309" spans="1:80">
      <c r="A1309" s="1"/>
      <c r="B1309"/>
      <c r="C1309"/>
      <c r="D1309"/>
      <c r="E1309"/>
      <c r="F1309" s="331"/>
      <c r="G1309" s="331"/>
      <c r="H1309" s="74"/>
      <c r="I1309"/>
      <c r="J1309"/>
      <c r="K1309"/>
      <c r="L1309"/>
      <c r="M1309"/>
      <c r="N1309"/>
      <c r="O1309"/>
      <c r="P1309"/>
      <c r="Q1309"/>
      <c r="R1309"/>
      <c r="S1309"/>
      <c r="T1309"/>
      <c r="U1309" s="74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</row>
    <row r="1310" spans="1:80">
      <c r="A1310" s="1"/>
      <c r="B1310"/>
      <c r="C1310"/>
      <c r="D1310"/>
      <c r="E1310"/>
      <c r="F1310" s="331"/>
      <c r="G1310" s="331"/>
      <c r="H1310" s="74"/>
      <c r="I1310"/>
      <c r="J1310"/>
      <c r="K1310"/>
      <c r="L1310"/>
      <c r="M1310"/>
      <c r="N1310"/>
      <c r="O1310"/>
      <c r="P1310"/>
      <c r="Q1310"/>
      <c r="R1310"/>
      <c r="S1310"/>
      <c r="T1310"/>
      <c r="U1310" s="74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</row>
    <row r="1311" spans="1:80">
      <c r="A1311" s="1"/>
      <c r="B1311"/>
      <c r="C1311"/>
      <c r="D1311"/>
      <c r="E1311"/>
      <c r="F1311" s="331"/>
      <c r="G1311" s="331"/>
      <c r="H1311" s="74"/>
      <c r="I1311"/>
      <c r="J1311"/>
      <c r="K1311"/>
      <c r="L1311"/>
      <c r="M1311"/>
      <c r="N1311"/>
      <c r="O1311"/>
      <c r="P1311"/>
      <c r="Q1311"/>
      <c r="R1311"/>
      <c r="S1311"/>
      <c r="T1311"/>
      <c r="U1311" s="74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</row>
    <row r="1312" spans="1:80">
      <c r="A1312" s="1"/>
      <c r="B1312"/>
      <c r="C1312"/>
      <c r="D1312"/>
      <c r="E1312"/>
      <c r="F1312" s="331"/>
      <c r="G1312" s="331"/>
      <c r="H1312" s="74"/>
      <c r="I1312"/>
      <c r="J1312"/>
      <c r="K1312"/>
      <c r="L1312"/>
      <c r="M1312"/>
      <c r="N1312"/>
      <c r="O1312"/>
      <c r="P1312"/>
      <c r="Q1312"/>
      <c r="R1312"/>
      <c r="S1312"/>
      <c r="T1312"/>
      <c r="U1312" s="74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</row>
    <row r="1313" spans="1:80">
      <c r="A1313" s="1"/>
      <c r="B1313"/>
      <c r="C1313"/>
      <c r="D1313"/>
      <c r="E1313"/>
      <c r="F1313" s="331"/>
      <c r="G1313" s="331"/>
      <c r="H1313" s="74"/>
      <c r="I1313"/>
      <c r="J1313"/>
      <c r="K1313"/>
      <c r="L1313"/>
      <c r="M1313"/>
      <c r="N1313"/>
      <c r="O1313"/>
      <c r="P1313"/>
      <c r="Q1313"/>
      <c r="R1313"/>
      <c r="S1313"/>
      <c r="T1313"/>
      <c r="U1313" s="74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</row>
    <row r="1314" spans="1:80">
      <c r="A1314" s="1"/>
      <c r="B1314"/>
      <c r="C1314"/>
      <c r="D1314"/>
      <c r="E1314"/>
      <c r="F1314" s="331"/>
      <c r="G1314" s="331"/>
      <c r="H1314" s="74"/>
      <c r="I1314"/>
      <c r="J1314"/>
      <c r="K1314"/>
      <c r="L1314"/>
      <c r="M1314"/>
      <c r="N1314"/>
      <c r="O1314"/>
      <c r="P1314"/>
      <c r="Q1314"/>
      <c r="R1314"/>
      <c r="S1314"/>
      <c r="T1314"/>
      <c r="U1314" s="7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</row>
    <row r="1315" spans="1:80">
      <c r="A1315" s="1"/>
      <c r="B1315"/>
      <c r="C1315"/>
      <c r="D1315"/>
      <c r="E1315"/>
      <c r="F1315" s="331"/>
      <c r="G1315" s="331"/>
      <c r="H1315" s="74"/>
      <c r="I1315"/>
      <c r="J1315"/>
      <c r="K1315"/>
      <c r="L1315"/>
      <c r="M1315"/>
      <c r="N1315"/>
      <c r="O1315"/>
      <c r="P1315"/>
      <c r="Q1315"/>
      <c r="R1315"/>
      <c r="S1315"/>
      <c r="T1315"/>
      <c r="U1315" s="74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</row>
    <row r="1316" spans="1:80">
      <c r="A1316" s="1"/>
      <c r="B1316"/>
      <c r="C1316"/>
      <c r="D1316"/>
      <c r="E1316"/>
      <c r="F1316" s="331"/>
      <c r="G1316" s="331"/>
      <c r="H1316" s="74"/>
      <c r="I1316"/>
      <c r="J1316"/>
      <c r="K1316"/>
      <c r="L1316"/>
      <c r="M1316"/>
      <c r="N1316"/>
      <c r="O1316"/>
      <c r="P1316"/>
      <c r="Q1316"/>
      <c r="R1316"/>
      <c r="S1316"/>
      <c r="T1316"/>
      <c r="U1316" s="74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</row>
    <row r="1317" spans="1:80">
      <c r="A1317" s="1"/>
      <c r="B1317"/>
      <c r="C1317"/>
      <c r="D1317"/>
      <c r="E1317"/>
      <c r="F1317" s="331"/>
      <c r="G1317" s="331"/>
      <c r="H1317" s="74"/>
      <c r="I1317"/>
      <c r="J1317"/>
      <c r="K1317"/>
      <c r="L1317"/>
      <c r="M1317"/>
      <c r="N1317"/>
      <c r="O1317"/>
      <c r="P1317"/>
      <c r="Q1317"/>
      <c r="R1317"/>
      <c r="S1317"/>
      <c r="T1317"/>
      <c r="U1317" s="74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</row>
    <row r="1318" spans="1:80">
      <c r="A1318" s="1"/>
      <c r="B1318"/>
      <c r="C1318"/>
      <c r="D1318"/>
      <c r="E1318"/>
      <c r="F1318" s="331"/>
      <c r="G1318" s="331"/>
      <c r="H1318" s="74"/>
      <c r="I1318"/>
      <c r="J1318"/>
      <c r="K1318"/>
      <c r="L1318"/>
      <c r="M1318"/>
      <c r="N1318"/>
      <c r="O1318"/>
      <c r="P1318"/>
      <c r="Q1318"/>
      <c r="R1318"/>
      <c r="S1318"/>
      <c r="T1318"/>
      <c r="U1318" s="74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</row>
    <row r="1319" spans="1:80">
      <c r="A1319" s="1"/>
      <c r="B1319"/>
      <c r="C1319"/>
      <c r="D1319"/>
      <c r="E1319"/>
      <c r="F1319" s="331"/>
      <c r="G1319" s="331"/>
      <c r="H1319" s="74"/>
      <c r="I1319"/>
      <c r="J1319"/>
      <c r="K1319"/>
      <c r="L1319"/>
      <c r="M1319"/>
      <c r="N1319"/>
      <c r="O1319"/>
      <c r="P1319"/>
      <c r="Q1319"/>
      <c r="R1319"/>
      <c r="S1319"/>
      <c r="T1319"/>
      <c r="U1319" s="74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</row>
    <row r="1320" spans="1:80">
      <c r="A1320" s="1"/>
      <c r="B1320"/>
      <c r="C1320"/>
      <c r="D1320"/>
      <c r="E1320"/>
      <c r="F1320" s="331"/>
      <c r="G1320" s="331"/>
      <c r="H1320" s="74"/>
      <c r="I1320"/>
      <c r="J1320"/>
      <c r="K1320"/>
      <c r="L1320"/>
      <c r="M1320"/>
      <c r="N1320"/>
      <c r="O1320"/>
      <c r="P1320"/>
      <c r="Q1320"/>
      <c r="R1320"/>
      <c r="S1320"/>
      <c r="T1320"/>
      <c r="U1320" s="74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</row>
    <row r="1321" spans="1:80">
      <c r="A1321" s="1"/>
      <c r="B1321"/>
      <c r="C1321"/>
      <c r="D1321"/>
      <c r="E1321"/>
      <c r="F1321" s="331"/>
      <c r="G1321" s="331"/>
      <c r="H1321" s="74"/>
      <c r="I1321"/>
      <c r="J1321"/>
      <c r="K1321"/>
      <c r="L1321"/>
      <c r="M1321"/>
      <c r="N1321"/>
      <c r="O1321"/>
      <c r="P1321"/>
      <c r="Q1321"/>
      <c r="R1321"/>
      <c r="S1321"/>
      <c r="T1321"/>
      <c r="U1321" s="74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</row>
    <row r="1322" spans="1:80">
      <c r="A1322" s="1"/>
      <c r="B1322"/>
      <c r="C1322"/>
      <c r="D1322"/>
      <c r="E1322"/>
      <c r="F1322" s="331"/>
      <c r="G1322" s="331"/>
      <c r="H1322" s="74"/>
      <c r="I1322"/>
      <c r="J1322"/>
      <c r="K1322"/>
      <c r="L1322"/>
      <c r="M1322"/>
      <c r="N1322"/>
      <c r="O1322"/>
      <c r="P1322"/>
      <c r="Q1322"/>
      <c r="R1322"/>
      <c r="S1322"/>
      <c r="T1322"/>
      <c r="U1322" s="74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</row>
    <row r="1323" spans="1:80">
      <c r="A1323" s="1"/>
      <c r="B1323"/>
      <c r="C1323"/>
      <c r="D1323"/>
      <c r="E1323"/>
      <c r="F1323" s="331"/>
      <c r="G1323" s="331"/>
      <c r="H1323" s="74"/>
      <c r="I1323"/>
      <c r="J1323"/>
      <c r="K1323"/>
      <c r="L1323"/>
      <c r="M1323"/>
      <c r="N1323"/>
      <c r="O1323"/>
      <c r="P1323"/>
      <c r="Q1323"/>
      <c r="R1323"/>
      <c r="S1323"/>
      <c r="T1323"/>
      <c r="U1323" s="74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</row>
    <row r="1324" spans="1:80">
      <c r="A1324" s="1"/>
      <c r="B1324"/>
      <c r="C1324"/>
      <c r="D1324"/>
      <c r="E1324"/>
      <c r="F1324" s="331"/>
      <c r="G1324" s="331"/>
      <c r="H1324" s="74"/>
      <c r="I1324"/>
      <c r="J1324"/>
      <c r="K1324"/>
      <c r="L1324"/>
      <c r="M1324"/>
      <c r="N1324"/>
      <c r="O1324"/>
      <c r="P1324"/>
      <c r="Q1324"/>
      <c r="R1324"/>
      <c r="S1324"/>
      <c r="T1324"/>
      <c r="U1324" s="7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</row>
    <row r="1325" spans="1:80">
      <c r="A1325" s="1"/>
      <c r="B1325"/>
      <c r="C1325"/>
      <c r="D1325"/>
      <c r="E1325"/>
      <c r="F1325" s="331"/>
      <c r="G1325" s="331"/>
      <c r="H1325" s="74"/>
      <c r="I1325"/>
      <c r="J1325"/>
      <c r="K1325"/>
      <c r="L1325"/>
      <c r="M1325"/>
      <c r="N1325"/>
      <c r="O1325"/>
      <c r="P1325"/>
      <c r="Q1325"/>
      <c r="R1325"/>
      <c r="S1325"/>
      <c r="T1325"/>
      <c r="U1325" s="74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</row>
    <row r="1326" spans="1:80">
      <c r="A1326" s="1"/>
      <c r="B1326"/>
      <c r="C1326"/>
      <c r="D1326"/>
      <c r="E1326"/>
      <c r="F1326" s="331"/>
      <c r="G1326" s="331"/>
      <c r="H1326" s="74"/>
      <c r="I1326"/>
      <c r="J1326"/>
      <c r="K1326"/>
      <c r="L1326"/>
      <c r="M1326"/>
      <c r="N1326"/>
      <c r="O1326"/>
      <c r="P1326"/>
      <c r="Q1326"/>
      <c r="R1326"/>
      <c r="S1326"/>
      <c r="T1326"/>
      <c r="U1326" s="74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</row>
    <row r="1327" spans="1:80">
      <c r="A1327" s="1"/>
      <c r="B1327"/>
      <c r="C1327"/>
      <c r="D1327"/>
      <c r="E1327"/>
      <c r="F1327" s="331"/>
      <c r="G1327" s="331"/>
      <c r="H1327" s="74"/>
      <c r="I1327"/>
      <c r="J1327"/>
      <c r="K1327"/>
      <c r="L1327"/>
      <c r="M1327"/>
      <c r="N1327"/>
      <c r="O1327"/>
      <c r="P1327"/>
      <c r="Q1327"/>
      <c r="R1327"/>
      <c r="S1327"/>
      <c r="T1327"/>
      <c r="U1327" s="74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</row>
    <row r="1328" spans="1:80">
      <c r="A1328" s="1"/>
      <c r="B1328"/>
      <c r="C1328"/>
      <c r="D1328"/>
      <c r="E1328"/>
      <c r="F1328" s="331"/>
      <c r="G1328" s="331"/>
      <c r="H1328" s="74"/>
      <c r="I1328"/>
      <c r="J1328"/>
      <c r="K1328"/>
      <c r="L1328"/>
      <c r="M1328"/>
      <c r="N1328"/>
      <c r="O1328"/>
      <c r="P1328"/>
      <c r="Q1328"/>
      <c r="R1328"/>
      <c r="S1328"/>
      <c r="T1328"/>
      <c r="U1328" s="74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</row>
    <row r="1329" spans="1:80">
      <c r="A1329" s="1"/>
      <c r="B1329"/>
      <c r="C1329"/>
      <c r="D1329"/>
      <c r="E1329"/>
      <c r="F1329" s="331"/>
      <c r="G1329" s="331"/>
      <c r="H1329" s="74"/>
      <c r="I1329"/>
      <c r="J1329"/>
      <c r="K1329"/>
      <c r="L1329"/>
      <c r="M1329"/>
      <c r="N1329"/>
      <c r="O1329"/>
      <c r="P1329"/>
      <c r="Q1329"/>
      <c r="R1329"/>
      <c r="S1329"/>
      <c r="T1329"/>
      <c r="U1329" s="74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</row>
    <row r="1330" spans="1:80">
      <c r="A1330" s="1"/>
      <c r="B1330"/>
      <c r="C1330"/>
      <c r="D1330"/>
      <c r="E1330"/>
      <c r="F1330" s="331"/>
      <c r="G1330" s="331"/>
      <c r="H1330" s="74"/>
      <c r="I1330"/>
      <c r="J1330"/>
      <c r="K1330"/>
      <c r="L1330"/>
      <c r="M1330"/>
      <c r="N1330"/>
      <c r="O1330"/>
      <c r="P1330"/>
      <c r="Q1330"/>
      <c r="R1330"/>
      <c r="S1330"/>
      <c r="T1330"/>
      <c r="U1330" s="74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</row>
    <row r="1331" spans="1:80">
      <c r="A1331" s="1"/>
      <c r="B1331"/>
      <c r="C1331"/>
      <c r="D1331"/>
      <c r="E1331"/>
      <c r="F1331" s="331"/>
      <c r="G1331" s="331"/>
      <c r="H1331" s="74"/>
      <c r="I1331"/>
      <c r="J1331"/>
      <c r="K1331"/>
      <c r="L1331"/>
      <c r="M1331"/>
      <c r="N1331"/>
      <c r="O1331"/>
      <c r="P1331"/>
      <c r="Q1331"/>
      <c r="R1331"/>
      <c r="S1331"/>
      <c r="T1331"/>
      <c r="U1331" s="74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</row>
    <row r="1332" spans="1:80">
      <c r="A1332" s="1"/>
      <c r="B1332"/>
      <c r="C1332"/>
      <c r="D1332"/>
      <c r="E1332"/>
      <c r="F1332" s="331"/>
      <c r="G1332" s="331"/>
      <c r="H1332" s="74"/>
      <c r="I1332"/>
      <c r="J1332"/>
      <c r="K1332"/>
      <c r="L1332"/>
      <c r="M1332"/>
      <c r="N1332"/>
      <c r="O1332"/>
      <c r="P1332"/>
      <c r="Q1332"/>
      <c r="R1332"/>
      <c r="S1332"/>
      <c r="T1332"/>
      <c r="U1332" s="74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</row>
    <row r="1333" spans="1:80">
      <c r="A1333" s="1"/>
      <c r="B1333"/>
      <c r="C1333"/>
      <c r="D1333"/>
      <c r="E1333"/>
      <c r="F1333" s="331"/>
      <c r="G1333" s="331"/>
      <c r="H1333" s="74"/>
      <c r="I1333"/>
      <c r="J1333"/>
      <c r="K1333"/>
      <c r="L1333"/>
      <c r="M1333"/>
      <c r="N1333"/>
      <c r="O1333"/>
      <c r="P1333"/>
      <c r="Q1333"/>
      <c r="R1333"/>
      <c r="S1333"/>
      <c r="T1333"/>
      <c r="U1333" s="74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</row>
    <row r="1334" spans="1:80">
      <c r="A1334" s="1"/>
      <c r="B1334"/>
      <c r="C1334"/>
      <c r="D1334"/>
      <c r="E1334"/>
      <c r="F1334" s="331"/>
      <c r="G1334" s="331"/>
      <c r="H1334" s="74"/>
      <c r="I1334"/>
      <c r="J1334"/>
      <c r="K1334"/>
      <c r="L1334"/>
      <c r="M1334"/>
      <c r="N1334"/>
      <c r="O1334"/>
      <c r="P1334"/>
      <c r="Q1334"/>
      <c r="R1334"/>
      <c r="S1334"/>
      <c r="T1334"/>
      <c r="U1334" s="7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</row>
    <row r="1335" spans="1:80">
      <c r="A1335" s="1"/>
      <c r="B1335"/>
      <c r="C1335"/>
      <c r="D1335"/>
      <c r="E1335"/>
      <c r="F1335" s="331"/>
      <c r="G1335" s="331"/>
      <c r="H1335" s="74"/>
      <c r="I1335"/>
      <c r="J1335"/>
      <c r="K1335"/>
      <c r="L1335"/>
      <c r="M1335"/>
      <c r="N1335"/>
      <c r="O1335"/>
      <c r="P1335"/>
      <c r="Q1335"/>
      <c r="R1335"/>
      <c r="S1335"/>
      <c r="T1335"/>
      <c r="U1335" s="74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</row>
    <row r="1336" spans="1:80">
      <c r="A1336" s="1"/>
      <c r="B1336"/>
      <c r="C1336"/>
      <c r="D1336"/>
      <c r="E1336"/>
      <c r="F1336" s="331"/>
      <c r="G1336" s="331"/>
      <c r="H1336" s="74"/>
      <c r="I1336"/>
      <c r="J1336"/>
      <c r="K1336"/>
      <c r="L1336"/>
      <c r="M1336"/>
      <c r="N1336"/>
      <c r="O1336"/>
      <c r="P1336"/>
      <c r="Q1336"/>
      <c r="R1336"/>
      <c r="S1336"/>
      <c r="T1336"/>
      <c r="U1336" s="74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</row>
    <row r="1337" spans="1:80">
      <c r="A1337" s="1"/>
      <c r="B1337"/>
      <c r="C1337"/>
      <c r="D1337"/>
      <c r="E1337"/>
      <c r="F1337" s="331"/>
      <c r="G1337" s="331"/>
      <c r="H1337" s="74"/>
      <c r="I1337"/>
      <c r="J1337"/>
      <c r="K1337"/>
      <c r="L1337"/>
      <c r="M1337"/>
      <c r="N1337"/>
      <c r="O1337"/>
      <c r="P1337"/>
      <c r="Q1337"/>
      <c r="R1337"/>
      <c r="S1337"/>
      <c r="T1337"/>
      <c r="U1337" s="74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</row>
    <row r="1338" spans="1:80">
      <c r="A1338" s="1"/>
      <c r="B1338"/>
      <c r="C1338"/>
      <c r="D1338"/>
      <c r="E1338"/>
      <c r="F1338" s="331"/>
      <c r="G1338" s="331"/>
      <c r="H1338" s="74"/>
      <c r="I1338"/>
      <c r="J1338"/>
      <c r="K1338"/>
      <c r="L1338"/>
      <c r="M1338"/>
      <c r="N1338"/>
      <c r="O1338"/>
      <c r="P1338"/>
      <c r="Q1338"/>
      <c r="R1338"/>
      <c r="S1338"/>
      <c r="T1338"/>
      <c r="U1338" s="74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</row>
    <row r="1339" spans="1:80">
      <c r="A1339" s="1"/>
      <c r="B1339"/>
      <c r="C1339"/>
      <c r="D1339"/>
      <c r="E1339"/>
      <c r="F1339" s="331"/>
      <c r="G1339" s="331"/>
      <c r="H1339" s="74"/>
      <c r="I1339"/>
      <c r="J1339"/>
      <c r="K1339"/>
      <c r="L1339"/>
      <c r="M1339"/>
      <c r="N1339"/>
      <c r="O1339"/>
      <c r="P1339"/>
      <c r="Q1339"/>
      <c r="R1339"/>
      <c r="S1339"/>
      <c r="T1339"/>
      <c r="U1339" s="74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</row>
    <row r="1340" spans="1:80">
      <c r="A1340" s="1"/>
      <c r="B1340"/>
      <c r="C1340"/>
      <c r="D1340"/>
      <c r="E1340"/>
      <c r="F1340" s="331"/>
      <c r="G1340" s="331"/>
      <c r="H1340" s="74"/>
      <c r="I1340"/>
      <c r="J1340"/>
      <c r="K1340"/>
      <c r="L1340"/>
      <c r="M1340"/>
      <c r="N1340"/>
      <c r="O1340"/>
      <c r="P1340"/>
      <c r="Q1340"/>
      <c r="R1340"/>
      <c r="S1340"/>
      <c r="T1340"/>
      <c r="U1340" s="74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</row>
    <row r="1341" spans="1:80">
      <c r="A1341" s="1"/>
      <c r="B1341"/>
      <c r="C1341"/>
      <c r="D1341"/>
      <c r="E1341"/>
      <c r="F1341" s="331"/>
      <c r="G1341" s="331"/>
      <c r="H1341" s="74"/>
      <c r="I1341"/>
      <c r="J1341"/>
      <c r="K1341"/>
      <c r="L1341"/>
      <c r="M1341"/>
      <c r="N1341"/>
      <c r="O1341"/>
      <c r="P1341"/>
      <c r="Q1341"/>
      <c r="R1341"/>
      <c r="S1341"/>
      <c r="T1341"/>
      <c r="U1341" s="74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</row>
    <row r="1342" spans="1:80">
      <c r="A1342" s="1"/>
      <c r="B1342"/>
      <c r="C1342"/>
      <c r="D1342"/>
      <c r="E1342"/>
      <c r="F1342" s="331"/>
      <c r="G1342" s="331"/>
      <c r="H1342" s="74"/>
      <c r="I1342"/>
      <c r="J1342"/>
      <c r="K1342"/>
      <c r="L1342"/>
      <c r="M1342"/>
      <c r="N1342"/>
      <c r="O1342"/>
      <c r="P1342"/>
      <c r="Q1342"/>
      <c r="R1342"/>
      <c r="S1342"/>
      <c r="T1342"/>
      <c r="U1342" s="74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</row>
    <row r="1343" spans="1:80">
      <c r="A1343" s="1"/>
      <c r="B1343"/>
      <c r="C1343"/>
      <c r="D1343"/>
      <c r="E1343"/>
      <c r="F1343" s="331"/>
      <c r="G1343" s="331"/>
      <c r="H1343" s="74"/>
      <c r="I1343"/>
      <c r="J1343"/>
      <c r="K1343"/>
      <c r="L1343"/>
      <c r="M1343"/>
      <c r="N1343"/>
      <c r="O1343"/>
      <c r="P1343"/>
      <c r="Q1343"/>
      <c r="R1343"/>
      <c r="S1343"/>
      <c r="T1343"/>
      <c r="U1343" s="74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</row>
    <row r="1344" spans="1:80">
      <c r="A1344" s="1"/>
      <c r="B1344"/>
      <c r="C1344"/>
      <c r="D1344"/>
      <c r="E1344"/>
      <c r="F1344" s="331"/>
      <c r="G1344" s="331"/>
      <c r="H1344" s="74"/>
      <c r="I1344"/>
      <c r="J1344"/>
      <c r="K1344"/>
      <c r="L1344"/>
      <c r="M1344"/>
      <c r="N1344"/>
      <c r="O1344"/>
      <c r="P1344"/>
      <c r="Q1344"/>
      <c r="R1344"/>
      <c r="S1344"/>
      <c r="T1344"/>
      <c r="U1344" s="7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</row>
    <row r="1345" spans="1:80">
      <c r="A1345" s="1"/>
      <c r="B1345"/>
      <c r="C1345"/>
      <c r="D1345"/>
      <c r="E1345"/>
      <c r="F1345" s="331"/>
      <c r="G1345" s="331"/>
      <c r="H1345" s="74"/>
      <c r="I1345"/>
      <c r="J1345"/>
      <c r="K1345"/>
      <c r="L1345"/>
      <c r="M1345"/>
      <c r="N1345"/>
      <c r="O1345"/>
      <c r="P1345"/>
      <c r="Q1345"/>
      <c r="R1345"/>
      <c r="S1345"/>
      <c r="T1345"/>
      <c r="U1345" s="74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</row>
    <row r="1346" spans="1:80">
      <c r="A1346" s="1"/>
      <c r="B1346"/>
      <c r="C1346"/>
      <c r="D1346"/>
      <c r="E1346"/>
      <c r="F1346" s="331"/>
      <c r="G1346" s="331"/>
      <c r="H1346" s="74"/>
      <c r="I1346"/>
      <c r="J1346"/>
      <c r="K1346"/>
      <c r="L1346"/>
      <c r="M1346"/>
      <c r="N1346"/>
      <c r="O1346"/>
      <c r="P1346"/>
      <c r="Q1346"/>
      <c r="R1346"/>
      <c r="S1346"/>
      <c r="T1346"/>
      <c r="U1346" s="74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</row>
    <row r="1347" spans="1:80">
      <c r="A1347" s="1"/>
      <c r="B1347"/>
      <c r="C1347"/>
      <c r="D1347"/>
      <c r="E1347"/>
      <c r="F1347" s="331"/>
      <c r="G1347" s="331"/>
      <c r="H1347" s="74"/>
      <c r="I1347"/>
      <c r="J1347"/>
      <c r="K1347"/>
      <c r="L1347"/>
      <c r="M1347"/>
      <c r="N1347"/>
      <c r="O1347"/>
      <c r="P1347"/>
      <c r="Q1347"/>
      <c r="R1347"/>
      <c r="S1347"/>
      <c r="T1347"/>
      <c r="U1347" s="74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</row>
    <row r="1348" spans="1:80">
      <c r="A1348" s="1"/>
      <c r="B1348"/>
      <c r="C1348"/>
      <c r="D1348"/>
      <c r="E1348"/>
      <c r="F1348" s="331"/>
      <c r="G1348" s="331"/>
      <c r="H1348" s="74"/>
      <c r="I1348"/>
      <c r="J1348"/>
      <c r="K1348"/>
      <c r="L1348"/>
      <c r="M1348"/>
      <c r="N1348"/>
      <c r="O1348"/>
      <c r="P1348"/>
      <c r="Q1348"/>
      <c r="R1348"/>
      <c r="S1348"/>
      <c r="T1348"/>
      <c r="U1348" s="74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</row>
    <row r="1349" spans="1:80">
      <c r="A1349" s="1"/>
      <c r="B1349"/>
      <c r="C1349"/>
      <c r="D1349"/>
      <c r="E1349"/>
      <c r="F1349" s="331"/>
      <c r="G1349" s="331"/>
      <c r="H1349" s="74"/>
      <c r="I1349"/>
      <c r="J1349"/>
      <c r="K1349"/>
      <c r="L1349"/>
      <c r="M1349"/>
      <c r="N1349"/>
      <c r="O1349"/>
      <c r="P1349"/>
      <c r="Q1349"/>
      <c r="R1349"/>
      <c r="S1349"/>
      <c r="T1349"/>
      <c r="U1349" s="74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</row>
    <row r="1350" spans="1:80">
      <c r="A1350" s="1"/>
      <c r="B1350"/>
      <c r="C1350"/>
      <c r="D1350"/>
      <c r="E1350"/>
      <c r="F1350" s="331"/>
      <c r="G1350" s="331"/>
      <c r="H1350" s="74"/>
      <c r="I1350"/>
      <c r="J1350"/>
      <c r="K1350"/>
      <c r="L1350"/>
      <c r="M1350"/>
      <c r="N1350"/>
      <c r="O1350"/>
      <c r="P1350"/>
      <c r="Q1350"/>
      <c r="R1350"/>
      <c r="S1350"/>
      <c r="T1350"/>
      <c r="U1350" s="74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</row>
    <row r="1351" spans="1:80">
      <c r="A1351" s="1"/>
      <c r="B1351"/>
      <c r="C1351"/>
      <c r="D1351"/>
      <c r="E1351"/>
      <c r="F1351" s="331"/>
      <c r="G1351" s="331"/>
      <c r="H1351" s="74"/>
      <c r="I1351"/>
      <c r="J1351"/>
      <c r="K1351"/>
      <c r="L1351"/>
      <c r="M1351"/>
      <c r="N1351"/>
      <c r="O1351"/>
      <c r="P1351"/>
      <c r="Q1351"/>
      <c r="R1351"/>
      <c r="S1351"/>
      <c r="T1351"/>
      <c r="U1351" s="74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</row>
    <row r="1352" spans="1:80">
      <c r="A1352" s="1"/>
      <c r="B1352"/>
      <c r="C1352"/>
      <c r="D1352"/>
      <c r="E1352"/>
      <c r="F1352" s="331"/>
      <c r="G1352" s="331"/>
      <c r="H1352" s="74"/>
      <c r="I1352"/>
      <c r="J1352"/>
      <c r="K1352"/>
      <c r="L1352"/>
      <c r="M1352"/>
      <c r="N1352"/>
      <c r="O1352"/>
      <c r="P1352"/>
      <c r="Q1352"/>
      <c r="R1352"/>
      <c r="S1352"/>
      <c r="T1352"/>
      <c r="U1352" s="74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</row>
    <row r="1353" spans="1:80">
      <c r="A1353" s="1"/>
      <c r="B1353"/>
      <c r="C1353"/>
      <c r="D1353"/>
      <c r="E1353"/>
      <c r="F1353" s="331"/>
      <c r="G1353" s="331"/>
      <c r="H1353" s="74"/>
      <c r="I1353"/>
      <c r="J1353"/>
      <c r="K1353"/>
      <c r="L1353"/>
      <c r="M1353"/>
      <c r="N1353"/>
      <c r="O1353"/>
      <c r="P1353"/>
      <c r="Q1353"/>
      <c r="R1353"/>
      <c r="S1353"/>
      <c r="T1353"/>
      <c r="U1353" s="74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</row>
    <row r="1354" spans="1:80">
      <c r="A1354" s="1"/>
      <c r="B1354"/>
      <c r="C1354"/>
      <c r="D1354"/>
      <c r="E1354"/>
      <c r="F1354" s="331"/>
      <c r="G1354" s="331"/>
      <c r="H1354" s="74"/>
      <c r="I1354"/>
      <c r="J1354"/>
      <c r="K1354"/>
      <c r="L1354"/>
      <c r="M1354"/>
      <c r="N1354"/>
      <c r="O1354"/>
      <c r="P1354"/>
      <c r="Q1354"/>
      <c r="R1354"/>
      <c r="S1354"/>
      <c r="T1354"/>
      <c r="U1354" s="7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</row>
    <row r="1355" spans="1:80">
      <c r="A1355" s="1"/>
      <c r="B1355"/>
      <c r="C1355"/>
      <c r="D1355"/>
      <c r="E1355"/>
      <c r="F1355" s="331"/>
      <c r="G1355" s="331"/>
      <c r="H1355" s="74"/>
      <c r="I1355"/>
      <c r="J1355"/>
      <c r="K1355"/>
      <c r="L1355"/>
      <c r="M1355"/>
      <c r="N1355"/>
      <c r="O1355"/>
      <c r="P1355"/>
      <c r="Q1355"/>
      <c r="R1355"/>
      <c r="S1355"/>
      <c r="T1355"/>
      <c r="U1355" s="74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</row>
    <row r="1356" spans="1:80">
      <c r="A1356" s="1"/>
      <c r="B1356"/>
      <c r="C1356"/>
      <c r="D1356"/>
      <c r="E1356"/>
      <c r="F1356" s="331"/>
      <c r="G1356" s="331"/>
      <c r="H1356" s="74"/>
      <c r="I1356"/>
      <c r="J1356"/>
      <c r="K1356"/>
      <c r="L1356"/>
      <c r="M1356"/>
      <c r="N1356"/>
      <c r="O1356"/>
      <c r="P1356"/>
      <c r="Q1356"/>
      <c r="R1356"/>
      <c r="S1356"/>
      <c r="T1356"/>
      <c r="U1356" s="74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</row>
    <row r="1357" spans="1:80">
      <c r="A1357" s="1"/>
      <c r="B1357"/>
      <c r="C1357"/>
      <c r="D1357"/>
      <c r="E1357"/>
      <c r="F1357" s="331"/>
      <c r="G1357" s="331"/>
      <c r="H1357" s="74"/>
      <c r="I1357"/>
      <c r="J1357"/>
      <c r="K1357"/>
      <c r="L1357"/>
      <c r="M1357"/>
      <c r="N1357"/>
      <c r="O1357"/>
      <c r="P1357"/>
      <c r="Q1357"/>
      <c r="R1357"/>
      <c r="S1357"/>
      <c r="T1357"/>
      <c r="U1357" s="74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</row>
    <row r="1358" spans="1:80">
      <c r="A1358" s="1"/>
      <c r="B1358"/>
      <c r="C1358"/>
      <c r="D1358"/>
      <c r="E1358"/>
      <c r="F1358" s="331"/>
      <c r="G1358" s="331"/>
      <c r="H1358" s="74"/>
      <c r="I1358"/>
      <c r="J1358"/>
      <c r="K1358"/>
      <c r="L1358"/>
      <c r="M1358"/>
      <c r="N1358"/>
      <c r="O1358"/>
      <c r="P1358"/>
      <c r="Q1358"/>
      <c r="R1358"/>
      <c r="S1358"/>
      <c r="T1358"/>
      <c r="U1358" s="74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</row>
    <row r="1359" spans="1:80">
      <c r="A1359" s="1"/>
      <c r="B1359"/>
      <c r="C1359"/>
      <c r="D1359"/>
      <c r="E1359"/>
      <c r="F1359" s="331"/>
      <c r="G1359" s="331"/>
      <c r="H1359" s="74"/>
      <c r="I1359"/>
      <c r="J1359"/>
      <c r="K1359"/>
      <c r="L1359"/>
      <c r="M1359"/>
      <c r="N1359"/>
      <c r="O1359"/>
      <c r="P1359"/>
      <c r="Q1359"/>
      <c r="R1359"/>
      <c r="S1359"/>
      <c r="T1359"/>
      <c r="U1359" s="74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</row>
    <row r="1360" spans="1:80">
      <c r="A1360" s="1"/>
      <c r="B1360"/>
      <c r="C1360"/>
      <c r="D1360"/>
      <c r="E1360"/>
      <c r="F1360" s="331"/>
      <c r="G1360" s="331"/>
      <c r="H1360" s="74"/>
      <c r="I1360"/>
      <c r="J1360"/>
      <c r="K1360"/>
      <c r="L1360"/>
      <c r="M1360"/>
      <c r="N1360"/>
      <c r="O1360"/>
      <c r="P1360"/>
      <c r="Q1360"/>
      <c r="R1360"/>
      <c r="S1360"/>
      <c r="T1360"/>
      <c r="U1360" s="74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</row>
    <row r="1361" spans="1:80">
      <c r="A1361" s="1"/>
      <c r="B1361"/>
      <c r="C1361"/>
      <c r="D1361"/>
      <c r="E1361"/>
      <c r="F1361" s="331"/>
      <c r="G1361" s="331"/>
      <c r="H1361" s="74"/>
      <c r="I1361"/>
      <c r="J1361"/>
      <c r="K1361"/>
      <c r="L1361"/>
      <c r="M1361"/>
      <c r="N1361"/>
      <c r="O1361"/>
      <c r="P1361"/>
      <c r="Q1361"/>
      <c r="R1361"/>
      <c r="S1361"/>
      <c r="T1361"/>
      <c r="U1361" s="74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</row>
    <row r="1362" spans="1:80">
      <c r="A1362" s="1"/>
      <c r="B1362"/>
      <c r="C1362"/>
      <c r="D1362"/>
      <c r="E1362"/>
      <c r="F1362" s="331"/>
      <c r="G1362" s="331"/>
      <c r="H1362" s="74"/>
      <c r="I1362"/>
      <c r="J1362"/>
      <c r="K1362"/>
      <c r="L1362"/>
      <c r="M1362"/>
      <c r="N1362"/>
      <c r="O1362"/>
      <c r="P1362"/>
      <c r="Q1362"/>
      <c r="R1362"/>
      <c r="S1362"/>
      <c r="T1362"/>
      <c r="U1362" s="74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</row>
    <row r="1363" spans="1:80">
      <c r="A1363" s="1"/>
      <c r="B1363"/>
      <c r="C1363"/>
      <c r="D1363"/>
      <c r="E1363"/>
      <c r="F1363" s="331"/>
      <c r="G1363" s="331"/>
      <c r="H1363" s="74"/>
      <c r="I1363"/>
      <c r="J1363"/>
      <c r="K1363"/>
      <c r="L1363"/>
      <c r="M1363"/>
      <c r="N1363"/>
      <c r="O1363"/>
      <c r="P1363"/>
      <c r="Q1363"/>
      <c r="R1363"/>
      <c r="S1363"/>
      <c r="T1363"/>
      <c r="U1363" s="74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</row>
    <row r="1364" spans="1:80">
      <c r="A1364" s="1"/>
      <c r="B1364"/>
      <c r="C1364"/>
      <c r="D1364"/>
      <c r="E1364"/>
      <c r="F1364" s="331"/>
      <c r="G1364" s="331"/>
      <c r="H1364" s="74"/>
      <c r="I1364"/>
      <c r="J1364"/>
      <c r="K1364"/>
      <c r="L1364"/>
      <c r="M1364"/>
      <c r="N1364"/>
      <c r="O1364"/>
      <c r="P1364"/>
      <c r="Q1364"/>
      <c r="R1364"/>
      <c r="S1364"/>
      <c r="T1364"/>
      <c r="U1364" s="7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</row>
    <row r="1365" spans="1:80">
      <c r="A1365" s="1"/>
      <c r="B1365"/>
      <c r="C1365"/>
      <c r="D1365"/>
      <c r="E1365"/>
      <c r="F1365" s="331"/>
      <c r="G1365" s="331"/>
      <c r="H1365" s="74"/>
      <c r="I1365"/>
      <c r="J1365"/>
      <c r="K1365"/>
      <c r="L1365"/>
      <c r="M1365"/>
      <c r="N1365"/>
      <c r="O1365"/>
      <c r="P1365"/>
      <c r="Q1365"/>
      <c r="R1365"/>
      <c r="S1365"/>
      <c r="T1365"/>
      <c r="U1365" s="74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</row>
    <row r="1366" spans="1:80">
      <c r="A1366" s="1"/>
      <c r="B1366"/>
      <c r="C1366"/>
      <c r="D1366"/>
      <c r="E1366"/>
      <c r="F1366" s="331"/>
      <c r="G1366" s="331"/>
      <c r="H1366" s="74"/>
      <c r="I1366"/>
      <c r="J1366"/>
      <c r="K1366"/>
      <c r="L1366"/>
      <c r="M1366"/>
      <c r="N1366"/>
      <c r="O1366"/>
      <c r="P1366"/>
      <c r="Q1366"/>
      <c r="R1366"/>
      <c r="S1366"/>
      <c r="T1366"/>
      <c r="U1366" s="74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</row>
    <row r="1367" spans="1:80">
      <c r="A1367" s="1"/>
      <c r="B1367"/>
      <c r="C1367"/>
      <c r="D1367"/>
      <c r="E1367"/>
      <c r="F1367" s="331"/>
      <c r="G1367" s="331"/>
      <c r="H1367" s="74"/>
      <c r="I1367"/>
      <c r="J1367"/>
      <c r="K1367"/>
      <c r="L1367"/>
      <c r="M1367"/>
      <c r="N1367"/>
      <c r="O1367"/>
      <c r="P1367"/>
      <c r="Q1367"/>
      <c r="R1367"/>
      <c r="S1367"/>
      <c r="T1367"/>
      <c r="U1367" s="74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</row>
    <row r="1368" spans="1:80">
      <c r="A1368" s="1"/>
      <c r="B1368"/>
      <c r="C1368"/>
      <c r="D1368"/>
      <c r="E1368"/>
      <c r="F1368" s="331"/>
      <c r="G1368" s="331"/>
      <c r="H1368" s="74"/>
      <c r="I1368"/>
      <c r="J1368"/>
      <c r="K1368"/>
      <c r="L1368"/>
      <c r="M1368"/>
      <c r="N1368"/>
      <c r="O1368"/>
      <c r="P1368"/>
      <c r="Q1368"/>
      <c r="R1368"/>
      <c r="S1368"/>
      <c r="T1368"/>
      <c r="U1368" s="74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</row>
    <row r="1369" spans="1:80">
      <c r="A1369" s="1"/>
      <c r="B1369"/>
      <c r="C1369"/>
      <c r="D1369"/>
      <c r="E1369"/>
      <c r="F1369" s="331"/>
      <c r="G1369" s="331"/>
      <c r="H1369" s="74"/>
      <c r="I1369"/>
      <c r="J1369"/>
      <c r="K1369"/>
      <c r="L1369"/>
      <c r="M1369"/>
      <c r="N1369"/>
      <c r="O1369"/>
      <c r="P1369"/>
      <c r="Q1369"/>
      <c r="R1369"/>
      <c r="S1369"/>
      <c r="T1369"/>
      <c r="U1369" s="74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</row>
    <row r="1370" spans="1:80">
      <c r="A1370" s="1"/>
      <c r="B1370"/>
      <c r="C1370"/>
      <c r="D1370"/>
      <c r="E1370"/>
      <c r="F1370" s="331"/>
      <c r="G1370" s="331"/>
      <c r="H1370" s="74"/>
      <c r="I1370"/>
      <c r="J1370"/>
      <c r="K1370"/>
      <c r="L1370"/>
      <c r="M1370"/>
      <c r="N1370"/>
      <c r="O1370"/>
      <c r="P1370"/>
      <c r="Q1370"/>
      <c r="R1370"/>
      <c r="S1370"/>
      <c r="T1370"/>
      <c r="U1370" s="74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</row>
    <row r="1371" spans="1:80">
      <c r="A1371" s="1"/>
      <c r="B1371"/>
      <c r="C1371"/>
      <c r="D1371"/>
      <c r="E1371"/>
      <c r="F1371" s="331"/>
      <c r="G1371" s="331"/>
      <c r="H1371" s="74"/>
      <c r="I1371"/>
      <c r="J1371"/>
      <c r="K1371"/>
      <c r="L1371"/>
      <c r="M1371"/>
      <c r="N1371"/>
      <c r="O1371"/>
      <c r="P1371"/>
      <c r="Q1371"/>
      <c r="R1371"/>
      <c r="S1371"/>
      <c r="T1371"/>
      <c r="U1371" s="74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</row>
    <row r="1372" spans="1:80">
      <c r="A1372" s="1"/>
      <c r="B1372"/>
      <c r="C1372"/>
      <c r="D1372"/>
      <c r="E1372"/>
      <c r="F1372" s="331"/>
      <c r="G1372" s="331"/>
      <c r="H1372" s="74"/>
      <c r="I1372"/>
      <c r="J1372"/>
      <c r="K1372"/>
      <c r="L1372"/>
      <c r="M1372"/>
      <c r="N1372"/>
      <c r="O1372"/>
      <c r="P1372"/>
      <c r="Q1372"/>
      <c r="R1372"/>
      <c r="S1372"/>
      <c r="T1372"/>
      <c r="U1372" s="74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</row>
    <row r="1373" spans="1:80">
      <c r="A1373" s="1"/>
      <c r="B1373"/>
      <c r="C1373"/>
      <c r="D1373"/>
      <c r="E1373"/>
      <c r="F1373" s="331"/>
      <c r="G1373" s="331"/>
      <c r="H1373" s="74"/>
      <c r="I1373"/>
      <c r="J1373"/>
      <c r="K1373"/>
      <c r="L1373"/>
      <c r="M1373"/>
      <c r="N1373"/>
      <c r="O1373"/>
      <c r="P1373"/>
      <c r="Q1373"/>
      <c r="R1373"/>
      <c r="S1373"/>
      <c r="T1373"/>
      <c r="U1373" s="74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</row>
    <row r="1374" spans="1:80">
      <c r="A1374" s="1"/>
      <c r="B1374"/>
      <c r="C1374"/>
      <c r="D1374"/>
      <c r="E1374"/>
      <c r="F1374" s="331"/>
      <c r="G1374" s="331"/>
      <c r="H1374" s="74"/>
      <c r="I1374"/>
      <c r="J1374"/>
      <c r="K1374"/>
      <c r="L1374"/>
      <c r="M1374"/>
      <c r="N1374"/>
      <c r="O1374"/>
      <c r="P1374"/>
      <c r="Q1374"/>
      <c r="R1374"/>
      <c r="S1374"/>
      <c r="T1374"/>
      <c r="U1374" s="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</row>
    <row r="1375" spans="1:80">
      <c r="A1375" s="1"/>
      <c r="B1375"/>
      <c r="C1375"/>
      <c r="D1375"/>
      <c r="E1375"/>
      <c r="F1375" s="331"/>
      <c r="G1375" s="331"/>
      <c r="H1375" s="74"/>
      <c r="I1375"/>
      <c r="J1375"/>
      <c r="K1375"/>
      <c r="L1375"/>
      <c r="M1375"/>
      <c r="N1375"/>
      <c r="O1375"/>
      <c r="P1375"/>
      <c r="Q1375"/>
      <c r="R1375"/>
      <c r="S1375"/>
      <c r="T1375"/>
      <c r="U1375" s="74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</row>
    <row r="1376" spans="1:80">
      <c r="A1376" s="1"/>
      <c r="B1376"/>
      <c r="C1376"/>
      <c r="D1376"/>
      <c r="E1376"/>
      <c r="F1376" s="331"/>
      <c r="G1376" s="331"/>
      <c r="H1376" s="74"/>
      <c r="I1376"/>
      <c r="J1376"/>
      <c r="K1376"/>
      <c r="L1376"/>
      <c r="M1376"/>
      <c r="N1376"/>
      <c r="O1376"/>
      <c r="P1376"/>
      <c r="Q1376"/>
      <c r="R1376"/>
      <c r="S1376"/>
      <c r="T1376"/>
      <c r="U1376" s="74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</row>
    <row r="1377" spans="1:80">
      <c r="A1377" s="1"/>
      <c r="B1377"/>
      <c r="C1377"/>
      <c r="D1377"/>
      <c r="E1377"/>
      <c r="F1377" s="331"/>
      <c r="G1377" s="331"/>
      <c r="H1377" s="74"/>
      <c r="I1377"/>
      <c r="J1377"/>
      <c r="K1377"/>
      <c r="L1377"/>
      <c r="M1377"/>
      <c r="N1377"/>
      <c r="O1377"/>
      <c r="P1377"/>
      <c r="Q1377"/>
      <c r="R1377"/>
      <c r="S1377"/>
      <c r="T1377"/>
      <c r="U1377" s="74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</row>
    <row r="1378" spans="1:80">
      <c r="A1378" s="1"/>
      <c r="B1378"/>
      <c r="C1378"/>
      <c r="D1378"/>
      <c r="E1378"/>
      <c r="F1378" s="331"/>
      <c r="G1378" s="331"/>
      <c r="H1378" s="74"/>
      <c r="I1378"/>
      <c r="J1378"/>
      <c r="K1378"/>
      <c r="L1378"/>
      <c r="M1378"/>
      <c r="N1378"/>
      <c r="O1378"/>
      <c r="P1378"/>
      <c r="Q1378"/>
      <c r="R1378"/>
      <c r="S1378"/>
      <c r="T1378"/>
      <c r="U1378" s="74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</row>
    <row r="1379" spans="1:80">
      <c r="A1379" s="1"/>
      <c r="B1379"/>
      <c r="C1379"/>
      <c r="D1379"/>
      <c r="E1379"/>
      <c r="F1379" s="331"/>
      <c r="G1379" s="331"/>
      <c r="H1379" s="74"/>
      <c r="I1379"/>
      <c r="J1379"/>
      <c r="K1379"/>
      <c r="L1379"/>
      <c r="M1379"/>
      <c r="N1379"/>
      <c r="O1379"/>
      <c r="P1379"/>
      <c r="Q1379"/>
      <c r="R1379"/>
      <c r="S1379"/>
      <c r="T1379"/>
      <c r="U1379" s="74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</row>
    <row r="1380" spans="1:80">
      <c r="A1380" s="1"/>
      <c r="B1380"/>
      <c r="C1380"/>
      <c r="D1380"/>
      <c r="E1380"/>
      <c r="F1380" s="331"/>
      <c r="G1380" s="331"/>
      <c r="H1380" s="74"/>
      <c r="I1380"/>
      <c r="J1380"/>
      <c r="K1380"/>
      <c r="L1380"/>
      <c r="M1380"/>
      <c r="N1380"/>
      <c r="O1380"/>
      <c r="P1380"/>
      <c r="Q1380"/>
      <c r="R1380"/>
      <c r="S1380"/>
      <c r="T1380"/>
      <c r="U1380" s="74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</row>
    <row r="1381" spans="1:80">
      <c r="A1381" s="1"/>
      <c r="B1381"/>
      <c r="C1381"/>
      <c r="D1381"/>
      <c r="E1381"/>
      <c r="F1381" s="331"/>
      <c r="G1381" s="331"/>
      <c r="H1381" s="74"/>
      <c r="I1381"/>
      <c r="J1381"/>
      <c r="K1381"/>
      <c r="L1381"/>
      <c r="M1381"/>
      <c r="N1381"/>
      <c r="O1381"/>
      <c r="P1381"/>
      <c r="Q1381"/>
      <c r="R1381"/>
      <c r="S1381"/>
      <c r="T1381"/>
      <c r="U1381" s="74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</row>
    <row r="1382" spans="1:80">
      <c r="A1382" s="1"/>
      <c r="B1382"/>
      <c r="C1382"/>
      <c r="D1382"/>
      <c r="E1382"/>
      <c r="F1382" s="331"/>
      <c r="G1382" s="331"/>
      <c r="H1382" s="74"/>
      <c r="I1382"/>
      <c r="J1382"/>
      <c r="K1382"/>
      <c r="L1382"/>
      <c r="M1382"/>
      <c r="N1382"/>
      <c r="O1382"/>
      <c r="P1382"/>
      <c r="Q1382"/>
      <c r="R1382"/>
      <c r="S1382"/>
      <c r="T1382"/>
      <c r="U1382" s="74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</row>
    <row r="1383" spans="1:80">
      <c r="A1383" s="1"/>
      <c r="B1383"/>
      <c r="C1383"/>
      <c r="D1383"/>
      <c r="E1383"/>
      <c r="F1383" s="331"/>
      <c r="G1383" s="331"/>
      <c r="H1383" s="74"/>
      <c r="I1383"/>
      <c r="J1383"/>
      <c r="K1383"/>
      <c r="L1383"/>
      <c r="M1383"/>
      <c r="N1383"/>
      <c r="O1383"/>
      <c r="P1383"/>
      <c r="Q1383"/>
      <c r="R1383"/>
      <c r="S1383"/>
      <c r="T1383"/>
      <c r="U1383" s="74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</row>
    <row r="1384" spans="1:80">
      <c r="A1384" s="1"/>
      <c r="B1384"/>
      <c r="C1384"/>
      <c r="D1384"/>
      <c r="E1384"/>
      <c r="F1384" s="331"/>
      <c r="G1384" s="331"/>
      <c r="H1384" s="74"/>
      <c r="I1384"/>
      <c r="J1384"/>
      <c r="K1384"/>
      <c r="L1384"/>
      <c r="M1384"/>
      <c r="N1384"/>
      <c r="O1384"/>
      <c r="P1384"/>
      <c r="Q1384"/>
      <c r="R1384"/>
      <c r="S1384"/>
      <c r="T1384"/>
      <c r="U1384" s="7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</row>
    <row r="1385" spans="1:80">
      <c r="A1385" s="1"/>
      <c r="B1385"/>
      <c r="C1385"/>
      <c r="D1385"/>
      <c r="E1385"/>
      <c r="F1385" s="331"/>
      <c r="G1385" s="331"/>
      <c r="H1385" s="74"/>
      <c r="I1385"/>
      <c r="J1385"/>
      <c r="K1385"/>
      <c r="L1385"/>
      <c r="M1385"/>
      <c r="N1385"/>
      <c r="O1385"/>
      <c r="P1385"/>
      <c r="Q1385"/>
      <c r="R1385"/>
      <c r="S1385"/>
      <c r="T1385"/>
      <c r="U1385" s="74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</row>
    <row r="1386" spans="1:80">
      <c r="A1386" s="1"/>
      <c r="B1386"/>
      <c r="C1386"/>
      <c r="D1386"/>
      <c r="E1386"/>
      <c r="F1386" s="331"/>
      <c r="G1386" s="331"/>
      <c r="H1386" s="74"/>
      <c r="I1386"/>
      <c r="J1386"/>
      <c r="K1386"/>
      <c r="L1386"/>
      <c r="M1386"/>
      <c r="N1386"/>
      <c r="O1386"/>
      <c r="P1386"/>
      <c r="Q1386"/>
      <c r="R1386"/>
      <c r="S1386"/>
      <c r="T1386"/>
      <c r="U1386" s="74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</row>
    <row r="1387" spans="1:80">
      <c r="A1387" s="1"/>
      <c r="B1387"/>
      <c r="C1387"/>
      <c r="D1387"/>
      <c r="E1387"/>
      <c r="F1387" s="331"/>
      <c r="G1387" s="331"/>
      <c r="H1387" s="74"/>
      <c r="I1387"/>
      <c r="J1387"/>
      <c r="K1387"/>
      <c r="L1387"/>
      <c r="M1387"/>
      <c r="N1387"/>
      <c r="O1387"/>
      <c r="P1387"/>
      <c r="Q1387"/>
      <c r="R1387"/>
      <c r="S1387"/>
      <c r="T1387"/>
      <c r="U1387" s="74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</row>
    <row r="1388" spans="1:80">
      <c r="A1388" s="1"/>
      <c r="B1388"/>
      <c r="C1388"/>
      <c r="D1388"/>
      <c r="E1388"/>
      <c r="F1388" s="331"/>
      <c r="G1388" s="331"/>
      <c r="H1388" s="74"/>
      <c r="I1388"/>
      <c r="J1388"/>
      <c r="K1388"/>
      <c r="L1388"/>
      <c r="M1388"/>
      <c r="N1388"/>
      <c r="O1388"/>
      <c r="P1388"/>
      <c r="Q1388"/>
      <c r="R1388"/>
      <c r="S1388"/>
      <c r="T1388"/>
      <c r="U1388" s="74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</row>
    <row r="1389" spans="1:80">
      <c r="A1389" s="1"/>
      <c r="B1389"/>
      <c r="C1389"/>
      <c r="D1389"/>
      <c r="E1389"/>
      <c r="F1389" s="331"/>
      <c r="G1389" s="331"/>
      <c r="H1389" s="74"/>
      <c r="I1389"/>
      <c r="J1389"/>
      <c r="K1389"/>
      <c r="L1389"/>
      <c r="M1389"/>
      <c r="N1389"/>
      <c r="O1389"/>
      <c r="P1389"/>
      <c r="Q1389"/>
      <c r="R1389"/>
      <c r="S1389"/>
      <c r="T1389"/>
      <c r="U1389" s="74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</row>
    <row r="1390" spans="1:80">
      <c r="A1390" s="1"/>
      <c r="B1390"/>
      <c r="C1390"/>
      <c r="D1390"/>
      <c r="E1390"/>
      <c r="F1390" s="331"/>
      <c r="G1390" s="331"/>
      <c r="H1390" s="74"/>
      <c r="I1390"/>
      <c r="J1390"/>
      <c r="K1390"/>
      <c r="L1390"/>
      <c r="M1390"/>
      <c r="N1390"/>
      <c r="O1390"/>
      <c r="P1390"/>
      <c r="Q1390"/>
      <c r="R1390"/>
      <c r="S1390"/>
      <c r="T1390"/>
      <c r="U1390" s="74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</row>
    <row r="1391" spans="1:80">
      <c r="A1391" s="1"/>
      <c r="B1391"/>
      <c r="C1391"/>
      <c r="D1391"/>
      <c r="E1391"/>
      <c r="F1391" s="331"/>
      <c r="G1391" s="331"/>
      <c r="H1391" s="74"/>
      <c r="I1391"/>
      <c r="J1391"/>
      <c r="K1391"/>
      <c r="L1391"/>
      <c r="M1391"/>
      <c r="N1391"/>
      <c r="O1391"/>
      <c r="P1391"/>
      <c r="Q1391"/>
      <c r="R1391"/>
      <c r="S1391"/>
      <c r="T1391"/>
      <c r="U1391" s="74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</row>
    <row r="1392" spans="1:80">
      <c r="A1392" s="1"/>
      <c r="B1392"/>
      <c r="C1392"/>
      <c r="D1392"/>
      <c r="E1392"/>
      <c r="F1392" s="331"/>
      <c r="G1392" s="331"/>
      <c r="H1392" s="74"/>
      <c r="I1392"/>
      <c r="J1392"/>
      <c r="K1392"/>
      <c r="L1392"/>
      <c r="M1392"/>
      <c r="N1392"/>
      <c r="O1392"/>
      <c r="P1392"/>
      <c r="Q1392"/>
      <c r="R1392"/>
      <c r="S1392"/>
      <c r="T1392"/>
      <c r="U1392" s="74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</row>
    <row r="1393" spans="1:80">
      <c r="A1393" s="1"/>
      <c r="B1393"/>
      <c r="C1393"/>
      <c r="D1393"/>
      <c r="E1393"/>
      <c r="F1393" s="331"/>
      <c r="G1393" s="331"/>
      <c r="H1393" s="74"/>
      <c r="I1393"/>
      <c r="J1393"/>
      <c r="K1393"/>
      <c r="L1393"/>
      <c r="M1393"/>
      <c r="N1393"/>
      <c r="O1393"/>
      <c r="P1393"/>
      <c r="Q1393"/>
      <c r="R1393"/>
      <c r="S1393"/>
      <c r="T1393"/>
      <c r="U1393" s="74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</row>
    <row r="1394" spans="1:80">
      <c r="A1394" s="1"/>
      <c r="B1394"/>
      <c r="C1394"/>
      <c r="D1394"/>
      <c r="E1394"/>
      <c r="F1394" s="331"/>
      <c r="G1394" s="331"/>
      <c r="H1394" s="74"/>
      <c r="I1394"/>
      <c r="J1394"/>
      <c r="K1394"/>
      <c r="L1394"/>
      <c r="M1394"/>
      <c r="N1394"/>
      <c r="O1394"/>
      <c r="P1394"/>
      <c r="Q1394"/>
      <c r="R1394"/>
      <c r="S1394"/>
      <c r="T1394"/>
      <c r="U1394" s="7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</row>
    <row r="1395" spans="1:80">
      <c r="A1395" s="1"/>
      <c r="B1395"/>
      <c r="C1395"/>
      <c r="D1395"/>
      <c r="E1395"/>
      <c r="F1395" s="331"/>
      <c r="G1395" s="331"/>
      <c r="H1395" s="74"/>
      <c r="I1395"/>
      <c r="J1395"/>
      <c r="K1395"/>
      <c r="L1395"/>
      <c r="M1395"/>
      <c r="N1395"/>
      <c r="O1395"/>
      <c r="P1395"/>
      <c r="Q1395"/>
      <c r="R1395"/>
      <c r="S1395"/>
      <c r="T1395"/>
      <c r="U1395" s="74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</row>
    <row r="1396" spans="1:80">
      <c r="A1396" s="1"/>
      <c r="B1396"/>
      <c r="C1396"/>
      <c r="D1396"/>
      <c r="E1396"/>
      <c r="F1396" s="331"/>
      <c r="G1396" s="331"/>
      <c r="H1396" s="74"/>
      <c r="I1396"/>
      <c r="J1396"/>
      <c r="K1396"/>
      <c r="L1396"/>
      <c r="M1396"/>
      <c r="N1396"/>
      <c r="O1396"/>
      <c r="P1396"/>
      <c r="Q1396"/>
      <c r="R1396"/>
      <c r="S1396"/>
      <c r="T1396"/>
      <c r="U1396" s="74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</row>
    <row r="1397" spans="1:80">
      <c r="A1397" s="1"/>
      <c r="B1397"/>
      <c r="C1397"/>
      <c r="D1397"/>
      <c r="E1397"/>
      <c r="F1397" s="331"/>
      <c r="G1397" s="331"/>
      <c r="H1397" s="74"/>
      <c r="I1397"/>
      <c r="J1397"/>
      <c r="K1397"/>
      <c r="L1397"/>
      <c r="M1397"/>
      <c r="N1397"/>
      <c r="O1397"/>
      <c r="P1397"/>
      <c r="Q1397"/>
      <c r="R1397"/>
      <c r="S1397"/>
      <c r="T1397"/>
      <c r="U1397" s="74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</row>
    <row r="1398" spans="1:80">
      <c r="A1398" s="1"/>
      <c r="B1398"/>
      <c r="C1398"/>
      <c r="D1398"/>
      <c r="E1398"/>
      <c r="F1398" s="331"/>
      <c r="G1398" s="331"/>
      <c r="H1398" s="74"/>
      <c r="I1398"/>
      <c r="J1398"/>
      <c r="K1398"/>
      <c r="L1398"/>
      <c r="M1398"/>
      <c r="N1398"/>
      <c r="O1398"/>
      <c r="P1398"/>
      <c r="Q1398"/>
      <c r="R1398"/>
      <c r="S1398"/>
      <c r="T1398"/>
      <c r="U1398" s="74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</row>
    <row r="1399" spans="1:80">
      <c r="A1399" s="1"/>
      <c r="B1399"/>
      <c r="C1399"/>
      <c r="D1399"/>
      <c r="E1399"/>
      <c r="F1399" s="331"/>
      <c r="G1399" s="331"/>
      <c r="H1399" s="74"/>
      <c r="I1399"/>
      <c r="J1399"/>
      <c r="K1399"/>
      <c r="L1399"/>
      <c r="M1399"/>
      <c r="N1399"/>
      <c r="O1399"/>
      <c r="P1399"/>
      <c r="Q1399"/>
      <c r="R1399"/>
      <c r="S1399"/>
      <c r="T1399"/>
      <c r="U1399" s="74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</row>
    <row r="1400" spans="1:80">
      <c r="A1400" s="1"/>
      <c r="B1400"/>
      <c r="C1400"/>
      <c r="D1400"/>
      <c r="E1400"/>
      <c r="F1400" s="331"/>
      <c r="G1400" s="331"/>
      <c r="H1400" s="74"/>
      <c r="I1400"/>
      <c r="J1400"/>
      <c r="K1400"/>
      <c r="L1400"/>
      <c r="M1400"/>
      <c r="N1400"/>
      <c r="O1400"/>
      <c r="P1400"/>
      <c r="Q1400"/>
      <c r="R1400"/>
      <c r="S1400"/>
      <c r="T1400"/>
      <c r="U1400" s="74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</row>
    <row r="1401" spans="1:80">
      <c r="A1401" s="1"/>
      <c r="B1401"/>
      <c r="C1401"/>
      <c r="D1401"/>
      <c r="E1401"/>
      <c r="F1401" s="331"/>
      <c r="G1401" s="331"/>
      <c r="H1401" s="74"/>
      <c r="I1401"/>
      <c r="J1401"/>
      <c r="K1401"/>
      <c r="L1401"/>
      <c r="M1401"/>
      <c r="N1401"/>
      <c r="O1401"/>
      <c r="P1401"/>
      <c r="Q1401"/>
      <c r="R1401"/>
      <c r="S1401"/>
      <c r="T1401"/>
      <c r="U1401" s="74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</row>
    <row r="1402" spans="1:80">
      <c r="A1402" s="1"/>
      <c r="B1402"/>
      <c r="C1402"/>
      <c r="D1402"/>
      <c r="E1402"/>
      <c r="F1402" s="331"/>
      <c r="G1402" s="331"/>
      <c r="H1402" s="74"/>
      <c r="I1402"/>
      <c r="J1402"/>
      <c r="K1402"/>
      <c r="L1402"/>
      <c r="M1402"/>
      <c r="N1402"/>
      <c r="O1402"/>
      <c r="P1402"/>
      <c r="Q1402"/>
      <c r="R1402"/>
      <c r="S1402"/>
      <c r="T1402"/>
      <c r="U1402" s="74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</row>
    <row r="1403" spans="1:80">
      <c r="A1403" s="1"/>
      <c r="B1403"/>
      <c r="C1403"/>
      <c r="D1403"/>
      <c r="E1403"/>
      <c r="F1403" s="331"/>
      <c r="G1403" s="331"/>
      <c r="H1403" s="74"/>
      <c r="I1403"/>
      <c r="J1403"/>
      <c r="K1403"/>
      <c r="L1403"/>
      <c r="M1403"/>
      <c r="N1403"/>
      <c r="O1403"/>
      <c r="P1403"/>
      <c r="Q1403"/>
      <c r="R1403"/>
      <c r="S1403"/>
      <c r="T1403"/>
      <c r="U1403" s="74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</row>
    <row r="1404" spans="1:80">
      <c r="A1404" s="1"/>
      <c r="B1404"/>
      <c r="C1404"/>
      <c r="D1404"/>
      <c r="E1404"/>
      <c r="F1404" s="331"/>
      <c r="G1404" s="331"/>
      <c r="H1404" s="74"/>
      <c r="I1404"/>
      <c r="J1404"/>
      <c r="K1404"/>
      <c r="L1404"/>
      <c r="M1404"/>
      <c r="N1404"/>
      <c r="O1404"/>
      <c r="P1404"/>
      <c r="Q1404"/>
      <c r="R1404"/>
      <c r="S1404"/>
      <c r="T1404"/>
      <c r="U1404" s="7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</row>
    <row r="1405" spans="1:80">
      <c r="A1405" s="1"/>
      <c r="B1405"/>
      <c r="C1405"/>
      <c r="D1405"/>
      <c r="E1405"/>
      <c r="F1405" s="331"/>
      <c r="G1405" s="331"/>
      <c r="H1405" s="74"/>
      <c r="I1405"/>
      <c r="J1405"/>
      <c r="K1405"/>
      <c r="L1405"/>
      <c r="M1405"/>
      <c r="N1405"/>
      <c r="O1405"/>
      <c r="P1405"/>
      <c r="Q1405"/>
      <c r="R1405"/>
      <c r="S1405"/>
      <c r="T1405"/>
      <c r="U1405" s="74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</row>
    <row r="1406" spans="1:80">
      <c r="A1406" s="1"/>
      <c r="B1406"/>
      <c r="C1406"/>
      <c r="D1406"/>
      <c r="E1406"/>
      <c r="F1406" s="331"/>
      <c r="G1406" s="331"/>
      <c r="H1406" s="74"/>
      <c r="I1406"/>
      <c r="J1406"/>
      <c r="K1406"/>
      <c r="L1406"/>
      <c r="M1406"/>
      <c r="N1406"/>
      <c r="O1406"/>
      <c r="P1406"/>
      <c r="Q1406"/>
      <c r="R1406"/>
      <c r="S1406"/>
      <c r="T1406"/>
      <c r="U1406" s="74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</row>
    <row r="1407" spans="1:80">
      <c r="A1407" s="1"/>
      <c r="B1407"/>
      <c r="C1407"/>
      <c r="D1407"/>
      <c r="E1407"/>
      <c r="F1407" s="331"/>
      <c r="G1407" s="331"/>
      <c r="H1407" s="74"/>
      <c r="I1407"/>
      <c r="J1407"/>
      <c r="K1407"/>
      <c r="L1407"/>
      <c r="M1407"/>
      <c r="N1407"/>
      <c r="O1407"/>
      <c r="P1407"/>
      <c r="Q1407"/>
      <c r="R1407"/>
      <c r="S1407"/>
      <c r="T1407"/>
      <c r="U1407" s="74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</row>
    <row r="1408" spans="1:80">
      <c r="A1408" s="1"/>
      <c r="B1408"/>
      <c r="C1408"/>
      <c r="D1408"/>
      <c r="E1408"/>
      <c r="F1408" s="331"/>
      <c r="G1408" s="331"/>
      <c r="H1408" s="74"/>
      <c r="I1408"/>
      <c r="J1408"/>
      <c r="K1408"/>
      <c r="L1408"/>
      <c r="M1408"/>
      <c r="N1408"/>
      <c r="O1408"/>
      <c r="P1408"/>
      <c r="Q1408"/>
      <c r="R1408"/>
      <c r="S1408"/>
      <c r="T1408"/>
      <c r="U1408" s="74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</row>
    <row r="1409" spans="1:80">
      <c r="A1409" s="1"/>
      <c r="B1409"/>
      <c r="C1409"/>
      <c r="D1409"/>
      <c r="E1409"/>
      <c r="F1409" s="331"/>
      <c r="G1409" s="331"/>
      <c r="H1409" s="74"/>
      <c r="I1409"/>
      <c r="J1409"/>
      <c r="K1409"/>
      <c r="L1409"/>
      <c r="M1409"/>
      <c r="N1409"/>
      <c r="O1409"/>
      <c r="P1409"/>
      <c r="Q1409"/>
      <c r="R1409"/>
      <c r="S1409"/>
      <c r="T1409"/>
      <c r="U1409" s="74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</row>
    <row r="1410" spans="1:80">
      <c r="A1410" s="1"/>
      <c r="B1410"/>
      <c r="C1410"/>
      <c r="D1410"/>
      <c r="E1410"/>
      <c r="F1410" s="331"/>
      <c r="G1410" s="331"/>
      <c r="H1410" s="74"/>
      <c r="I1410"/>
      <c r="J1410"/>
      <c r="K1410"/>
      <c r="L1410"/>
      <c r="M1410"/>
      <c r="N1410"/>
      <c r="O1410"/>
      <c r="P1410"/>
      <c r="Q1410"/>
      <c r="R1410"/>
      <c r="S1410"/>
      <c r="T1410"/>
      <c r="U1410" s="74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</row>
    <row r="1411" spans="1:80">
      <c r="A1411" s="1"/>
      <c r="B1411"/>
      <c r="C1411"/>
      <c r="D1411"/>
      <c r="E1411"/>
      <c r="F1411" s="331"/>
      <c r="G1411" s="331"/>
      <c r="H1411" s="74"/>
      <c r="I1411"/>
      <c r="J1411"/>
      <c r="K1411"/>
      <c r="L1411"/>
      <c r="M1411"/>
      <c r="N1411"/>
      <c r="O1411"/>
      <c r="P1411"/>
      <c r="Q1411"/>
      <c r="R1411"/>
      <c r="S1411"/>
      <c r="T1411"/>
      <c r="U1411" s="74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</row>
    <row r="1412" spans="1:80">
      <c r="A1412" s="1"/>
      <c r="B1412"/>
      <c r="C1412"/>
      <c r="D1412"/>
      <c r="E1412"/>
      <c r="F1412" s="331"/>
      <c r="G1412" s="331"/>
      <c r="H1412" s="74"/>
      <c r="I1412"/>
      <c r="J1412"/>
      <c r="K1412"/>
      <c r="L1412"/>
      <c r="M1412"/>
      <c r="N1412"/>
      <c r="O1412"/>
      <c r="P1412"/>
      <c r="Q1412"/>
      <c r="R1412"/>
      <c r="S1412"/>
      <c r="T1412"/>
      <c r="U1412" s="74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</row>
    <row r="1413" spans="1:80">
      <c r="A1413" s="1"/>
      <c r="B1413"/>
      <c r="C1413"/>
      <c r="D1413"/>
      <c r="E1413"/>
      <c r="F1413" s="331"/>
      <c r="G1413" s="331"/>
      <c r="H1413" s="74"/>
      <c r="I1413"/>
      <c r="J1413"/>
      <c r="K1413"/>
      <c r="L1413"/>
      <c r="M1413"/>
      <c r="N1413"/>
      <c r="O1413"/>
      <c r="P1413"/>
      <c r="Q1413"/>
      <c r="R1413"/>
      <c r="S1413"/>
      <c r="T1413"/>
      <c r="U1413" s="74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</row>
    <row r="1414" spans="1:80">
      <c r="A1414" s="1"/>
      <c r="B1414"/>
      <c r="C1414"/>
      <c r="D1414"/>
      <c r="E1414"/>
      <c r="F1414" s="331"/>
      <c r="G1414" s="331"/>
      <c r="H1414" s="74"/>
      <c r="I1414"/>
      <c r="J1414"/>
      <c r="K1414"/>
      <c r="L1414"/>
      <c r="M1414"/>
      <c r="N1414"/>
      <c r="O1414"/>
      <c r="P1414"/>
      <c r="Q1414"/>
      <c r="R1414"/>
      <c r="S1414"/>
      <c r="T1414"/>
      <c r="U1414" s="7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</row>
    <row r="1415" spans="1:80">
      <c r="A1415" s="1"/>
      <c r="B1415"/>
      <c r="C1415"/>
      <c r="D1415"/>
      <c r="E1415"/>
      <c r="F1415" s="331"/>
      <c r="G1415" s="331"/>
      <c r="H1415" s="74"/>
      <c r="I1415"/>
      <c r="J1415"/>
      <c r="K1415"/>
      <c r="L1415"/>
      <c r="M1415"/>
      <c r="N1415"/>
      <c r="O1415"/>
      <c r="P1415"/>
      <c r="Q1415"/>
      <c r="R1415"/>
      <c r="S1415"/>
      <c r="T1415"/>
      <c r="U1415" s="74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</row>
    <row r="1416" spans="1:80">
      <c r="A1416" s="1"/>
      <c r="B1416"/>
      <c r="C1416"/>
      <c r="D1416"/>
      <c r="E1416"/>
      <c r="F1416" s="331"/>
      <c r="G1416" s="331"/>
      <c r="H1416" s="74"/>
      <c r="I1416"/>
      <c r="J1416"/>
      <c r="K1416"/>
      <c r="L1416"/>
      <c r="M1416"/>
      <c r="N1416"/>
      <c r="O1416"/>
      <c r="P1416"/>
      <c r="Q1416"/>
      <c r="R1416"/>
      <c r="S1416"/>
      <c r="T1416"/>
      <c r="U1416" s="74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</row>
    <row r="1417" spans="1:80">
      <c r="A1417" s="1"/>
      <c r="B1417"/>
      <c r="C1417"/>
      <c r="D1417"/>
      <c r="E1417"/>
      <c r="F1417" s="331"/>
      <c r="G1417" s="331"/>
      <c r="H1417" s="74"/>
      <c r="I1417"/>
      <c r="J1417"/>
      <c r="K1417"/>
      <c r="L1417"/>
      <c r="M1417"/>
      <c r="N1417"/>
      <c r="O1417"/>
      <c r="P1417"/>
      <c r="Q1417"/>
      <c r="R1417"/>
      <c r="S1417"/>
      <c r="T1417"/>
      <c r="U1417" s="74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</row>
    <row r="1418" spans="1:80">
      <c r="A1418" s="1"/>
      <c r="B1418"/>
      <c r="C1418"/>
      <c r="D1418"/>
      <c r="E1418"/>
      <c r="F1418" s="331"/>
      <c r="G1418" s="331"/>
      <c r="H1418" s="74"/>
      <c r="I1418"/>
      <c r="J1418"/>
      <c r="K1418"/>
      <c r="L1418"/>
      <c r="M1418"/>
      <c r="N1418"/>
      <c r="O1418"/>
      <c r="P1418"/>
      <c r="Q1418"/>
      <c r="R1418"/>
      <c r="S1418"/>
      <c r="T1418"/>
      <c r="U1418" s="74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</row>
    <row r="1419" spans="1:80">
      <c r="A1419" s="1"/>
      <c r="B1419"/>
      <c r="C1419"/>
      <c r="D1419"/>
      <c r="E1419"/>
      <c r="F1419" s="331"/>
      <c r="G1419" s="331"/>
      <c r="H1419" s="74"/>
      <c r="I1419"/>
      <c r="J1419"/>
      <c r="K1419"/>
      <c r="L1419"/>
      <c r="M1419"/>
      <c r="N1419"/>
      <c r="O1419"/>
      <c r="P1419"/>
      <c r="Q1419"/>
      <c r="R1419"/>
      <c r="S1419"/>
      <c r="T1419"/>
      <c r="U1419" s="74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</row>
    <row r="1420" spans="1:80">
      <c r="A1420" s="1"/>
      <c r="B1420"/>
      <c r="C1420"/>
      <c r="D1420"/>
      <c r="E1420"/>
      <c r="F1420" s="331"/>
      <c r="G1420" s="331"/>
      <c r="H1420" s="74"/>
      <c r="I1420"/>
      <c r="J1420"/>
      <c r="K1420"/>
      <c r="L1420"/>
      <c r="M1420"/>
      <c r="N1420"/>
      <c r="O1420"/>
      <c r="P1420"/>
      <c r="Q1420"/>
      <c r="R1420"/>
      <c r="S1420"/>
      <c r="T1420"/>
      <c r="U1420" s="74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</row>
    <row r="1421" spans="1:80">
      <c r="A1421" s="1"/>
      <c r="B1421"/>
      <c r="C1421"/>
      <c r="D1421"/>
      <c r="E1421"/>
      <c r="F1421" s="331"/>
      <c r="G1421" s="331"/>
      <c r="H1421" s="74"/>
      <c r="I1421"/>
      <c r="J1421"/>
      <c r="K1421"/>
      <c r="L1421"/>
      <c r="M1421"/>
      <c r="N1421"/>
      <c r="O1421"/>
      <c r="P1421"/>
      <c r="Q1421"/>
      <c r="R1421"/>
      <c r="S1421"/>
      <c r="T1421"/>
      <c r="U1421" s="74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</row>
    <row r="1422" spans="1:80">
      <c r="A1422" s="1"/>
      <c r="B1422"/>
      <c r="C1422"/>
      <c r="D1422"/>
      <c r="E1422"/>
      <c r="F1422" s="331"/>
      <c r="G1422" s="331"/>
      <c r="H1422" s="74"/>
      <c r="I1422"/>
      <c r="J1422"/>
      <c r="K1422"/>
      <c r="L1422"/>
      <c r="M1422"/>
      <c r="N1422"/>
      <c r="O1422"/>
      <c r="P1422"/>
      <c r="Q1422"/>
      <c r="R1422"/>
      <c r="S1422"/>
      <c r="T1422"/>
      <c r="U1422" s="74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</row>
    <row r="1423" spans="1:80">
      <c r="A1423" s="1"/>
      <c r="B1423"/>
      <c r="C1423"/>
      <c r="D1423"/>
      <c r="E1423"/>
      <c r="F1423" s="331"/>
      <c r="G1423" s="331"/>
      <c r="H1423" s="74"/>
      <c r="I1423"/>
      <c r="J1423"/>
      <c r="K1423"/>
      <c r="L1423"/>
      <c r="M1423"/>
      <c r="N1423"/>
      <c r="O1423"/>
      <c r="P1423"/>
      <c r="Q1423"/>
      <c r="R1423"/>
      <c r="S1423"/>
      <c r="T1423"/>
      <c r="U1423" s="74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</row>
    <row r="1424" spans="1:80">
      <c r="A1424" s="1"/>
      <c r="B1424"/>
      <c r="C1424"/>
      <c r="D1424"/>
      <c r="E1424"/>
      <c r="F1424" s="331"/>
      <c r="G1424" s="331"/>
      <c r="H1424" s="74"/>
      <c r="I1424"/>
      <c r="J1424"/>
      <c r="K1424"/>
      <c r="L1424"/>
      <c r="M1424"/>
      <c r="N1424"/>
      <c r="O1424"/>
      <c r="P1424"/>
      <c r="Q1424"/>
      <c r="R1424"/>
      <c r="S1424"/>
      <c r="T1424"/>
      <c r="U1424" s="7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</row>
    <row r="1425" spans="1:80">
      <c r="A1425" s="1"/>
      <c r="B1425"/>
      <c r="C1425"/>
      <c r="D1425"/>
      <c r="E1425"/>
      <c r="F1425" s="331"/>
      <c r="G1425" s="331"/>
      <c r="H1425" s="74"/>
      <c r="I1425"/>
      <c r="J1425"/>
      <c r="K1425"/>
      <c r="L1425"/>
      <c r="M1425"/>
      <c r="N1425"/>
      <c r="O1425"/>
      <c r="P1425"/>
      <c r="Q1425"/>
      <c r="R1425"/>
      <c r="S1425"/>
      <c r="T1425"/>
      <c r="U1425" s="74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</row>
    <row r="1426" spans="1:80">
      <c r="A1426" s="1"/>
      <c r="B1426"/>
      <c r="C1426"/>
      <c r="D1426"/>
      <c r="E1426"/>
      <c r="F1426" s="331"/>
      <c r="G1426" s="331"/>
      <c r="H1426" s="74"/>
      <c r="I1426"/>
      <c r="J1426"/>
      <c r="K1426"/>
      <c r="L1426"/>
      <c r="M1426"/>
      <c r="N1426"/>
      <c r="O1426"/>
      <c r="P1426"/>
      <c r="Q1426"/>
      <c r="R1426"/>
      <c r="S1426"/>
      <c r="T1426"/>
      <c r="U1426" s="74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</row>
    <row r="1427" spans="1:80">
      <c r="A1427" s="1"/>
      <c r="B1427"/>
      <c r="C1427"/>
      <c r="D1427"/>
      <c r="E1427"/>
      <c r="F1427" s="331"/>
      <c r="G1427" s="331"/>
      <c r="H1427" s="74"/>
      <c r="I1427"/>
      <c r="J1427"/>
      <c r="K1427"/>
      <c r="L1427"/>
      <c r="M1427"/>
      <c r="N1427"/>
      <c r="O1427"/>
      <c r="P1427"/>
      <c r="Q1427"/>
      <c r="R1427"/>
      <c r="S1427"/>
      <c r="T1427"/>
      <c r="U1427" s="74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</row>
    <row r="1428" spans="1:80">
      <c r="A1428" s="1"/>
      <c r="B1428"/>
      <c r="C1428"/>
      <c r="D1428"/>
      <c r="E1428"/>
      <c r="F1428" s="331"/>
      <c r="G1428" s="331"/>
      <c r="H1428" s="74"/>
      <c r="I1428"/>
      <c r="J1428"/>
      <c r="K1428"/>
      <c r="L1428"/>
      <c r="M1428"/>
      <c r="N1428"/>
      <c r="O1428"/>
      <c r="P1428"/>
      <c r="Q1428"/>
      <c r="R1428"/>
      <c r="S1428"/>
      <c r="T1428"/>
      <c r="U1428" s="74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</row>
    <row r="1429" spans="1:80">
      <c r="A1429" s="1"/>
      <c r="B1429"/>
      <c r="C1429"/>
      <c r="D1429"/>
      <c r="E1429"/>
      <c r="F1429" s="331"/>
      <c r="G1429" s="331"/>
      <c r="H1429" s="74"/>
      <c r="I1429"/>
      <c r="J1429"/>
      <c r="K1429"/>
      <c r="L1429"/>
      <c r="M1429"/>
      <c r="N1429"/>
      <c r="O1429"/>
      <c r="P1429"/>
      <c r="Q1429"/>
      <c r="R1429"/>
      <c r="S1429"/>
      <c r="T1429"/>
      <c r="U1429" s="74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</row>
    <row r="1430" spans="1:80">
      <c r="A1430" s="1"/>
      <c r="B1430"/>
      <c r="C1430"/>
      <c r="D1430"/>
      <c r="E1430"/>
      <c r="F1430" s="331"/>
      <c r="G1430" s="331"/>
      <c r="H1430" s="74"/>
      <c r="I1430"/>
      <c r="J1430"/>
      <c r="K1430"/>
      <c r="L1430"/>
      <c r="M1430"/>
      <c r="N1430"/>
      <c r="O1430"/>
      <c r="P1430"/>
      <c r="Q1430"/>
      <c r="R1430"/>
      <c r="S1430"/>
      <c r="T1430"/>
      <c r="U1430" s="74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</row>
    <row r="1431" spans="1:80">
      <c r="A1431" s="1"/>
      <c r="B1431"/>
      <c r="C1431"/>
      <c r="D1431"/>
      <c r="E1431"/>
      <c r="F1431" s="331"/>
      <c r="G1431" s="331"/>
      <c r="H1431" s="74"/>
      <c r="I1431"/>
      <c r="J1431"/>
      <c r="K1431"/>
      <c r="L1431"/>
      <c r="M1431"/>
      <c r="N1431"/>
      <c r="O1431"/>
      <c r="P1431"/>
      <c r="Q1431"/>
      <c r="R1431"/>
      <c r="S1431"/>
      <c r="T1431"/>
      <c r="U1431" s="74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</row>
    <row r="1432" spans="1:80">
      <c r="A1432" s="1"/>
      <c r="B1432"/>
      <c r="C1432"/>
      <c r="D1432"/>
      <c r="E1432"/>
      <c r="F1432" s="331"/>
      <c r="G1432" s="331"/>
      <c r="H1432" s="74"/>
      <c r="I1432"/>
      <c r="J1432"/>
      <c r="K1432"/>
      <c r="L1432"/>
      <c r="M1432"/>
      <c r="N1432"/>
      <c r="O1432"/>
      <c r="P1432"/>
      <c r="Q1432"/>
      <c r="R1432"/>
      <c r="S1432"/>
      <c r="T1432"/>
      <c r="U1432" s="74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</row>
    <row r="1433" spans="1:80">
      <c r="A1433" s="1"/>
      <c r="B1433"/>
      <c r="C1433"/>
      <c r="D1433"/>
      <c r="E1433"/>
      <c r="F1433" s="331"/>
      <c r="G1433" s="331"/>
      <c r="H1433" s="74"/>
      <c r="I1433"/>
      <c r="J1433"/>
      <c r="K1433"/>
      <c r="L1433"/>
      <c r="M1433"/>
      <c r="N1433"/>
      <c r="O1433"/>
      <c r="P1433"/>
      <c r="Q1433"/>
      <c r="R1433"/>
      <c r="S1433"/>
      <c r="T1433"/>
      <c r="U1433" s="74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</row>
    <row r="1434" spans="1:80">
      <c r="A1434" s="1"/>
      <c r="B1434"/>
      <c r="C1434"/>
      <c r="D1434"/>
      <c r="E1434"/>
      <c r="F1434" s="331"/>
      <c r="G1434" s="331"/>
      <c r="H1434" s="74"/>
      <c r="I1434"/>
      <c r="J1434"/>
      <c r="K1434"/>
      <c r="L1434"/>
      <c r="M1434"/>
      <c r="N1434"/>
      <c r="O1434"/>
      <c r="P1434"/>
      <c r="Q1434"/>
      <c r="R1434"/>
      <c r="S1434"/>
      <c r="T1434"/>
      <c r="U1434" s="7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</row>
    <row r="1435" spans="1:80">
      <c r="A1435" s="1"/>
      <c r="B1435"/>
      <c r="C1435"/>
      <c r="D1435"/>
      <c r="E1435"/>
      <c r="F1435" s="331"/>
      <c r="G1435" s="331"/>
      <c r="H1435" s="74"/>
      <c r="I1435"/>
      <c r="J1435"/>
      <c r="K1435"/>
      <c r="L1435"/>
      <c r="M1435"/>
      <c r="N1435"/>
      <c r="O1435"/>
      <c r="P1435"/>
      <c r="Q1435"/>
      <c r="R1435"/>
      <c r="S1435"/>
      <c r="T1435"/>
      <c r="U1435" s="74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</row>
    <row r="1436" spans="1:80">
      <c r="A1436" s="1"/>
      <c r="B1436"/>
      <c r="C1436"/>
      <c r="D1436"/>
      <c r="E1436"/>
      <c r="F1436" s="331"/>
      <c r="G1436" s="331"/>
      <c r="H1436" s="74"/>
      <c r="I1436"/>
      <c r="J1436"/>
      <c r="K1436"/>
      <c r="L1436"/>
      <c r="M1436"/>
      <c r="N1436"/>
      <c r="O1436"/>
      <c r="P1436"/>
      <c r="Q1436"/>
      <c r="R1436"/>
      <c r="S1436"/>
      <c r="T1436"/>
      <c r="U1436" s="74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</row>
    <row r="1437" spans="1:80">
      <c r="A1437" s="1"/>
      <c r="B1437"/>
      <c r="C1437"/>
      <c r="D1437"/>
      <c r="E1437"/>
      <c r="F1437" s="331"/>
      <c r="G1437" s="331"/>
      <c r="H1437" s="74"/>
      <c r="I1437"/>
      <c r="J1437"/>
      <c r="K1437"/>
      <c r="L1437"/>
      <c r="M1437"/>
      <c r="N1437"/>
      <c r="O1437"/>
      <c r="P1437"/>
      <c r="Q1437"/>
      <c r="R1437"/>
      <c r="S1437"/>
      <c r="T1437"/>
      <c r="U1437" s="74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</row>
    <row r="1438" spans="1:80">
      <c r="A1438" s="1"/>
      <c r="B1438"/>
      <c r="C1438"/>
      <c r="D1438"/>
      <c r="E1438"/>
      <c r="F1438" s="331"/>
      <c r="G1438" s="331"/>
      <c r="H1438" s="74"/>
      <c r="I1438"/>
      <c r="J1438"/>
      <c r="K1438"/>
      <c r="L1438"/>
      <c r="M1438"/>
      <c r="N1438"/>
      <c r="O1438"/>
      <c r="P1438"/>
      <c r="Q1438"/>
      <c r="R1438"/>
      <c r="S1438"/>
      <c r="T1438"/>
      <c r="U1438" s="74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</row>
    <row r="1439" spans="1:80">
      <c r="A1439" s="1"/>
      <c r="B1439"/>
      <c r="C1439"/>
      <c r="D1439"/>
      <c r="E1439"/>
      <c r="F1439" s="331"/>
      <c r="G1439" s="331"/>
      <c r="H1439" s="74"/>
      <c r="I1439"/>
      <c r="J1439"/>
      <c r="K1439"/>
      <c r="L1439"/>
      <c r="M1439"/>
      <c r="N1439"/>
      <c r="O1439"/>
      <c r="P1439"/>
      <c r="Q1439"/>
      <c r="R1439"/>
      <c r="S1439"/>
      <c r="T1439"/>
      <c r="U1439" s="74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</row>
    <row r="1440" spans="1:80">
      <c r="A1440" s="1"/>
      <c r="B1440"/>
      <c r="C1440"/>
      <c r="D1440"/>
      <c r="E1440"/>
      <c r="F1440" s="331"/>
      <c r="G1440" s="331"/>
      <c r="H1440" s="74"/>
      <c r="I1440"/>
      <c r="J1440"/>
      <c r="K1440"/>
      <c r="L1440"/>
      <c r="M1440"/>
      <c r="N1440"/>
      <c r="O1440"/>
      <c r="P1440"/>
      <c r="Q1440"/>
      <c r="R1440"/>
      <c r="S1440"/>
      <c r="T1440"/>
      <c r="U1440" s="74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</row>
    <row r="1441" spans="1:80">
      <c r="A1441" s="1"/>
      <c r="B1441"/>
      <c r="C1441"/>
      <c r="D1441"/>
      <c r="E1441"/>
      <c r="F1441" s="331"/>
      <c r="G1441" s="331"/>
      <c r="H1441" s="74"/>
      <c r="I1441"/>
      <c r="J1441"/>
      <c r="K1441"/>
      <c r="L1441"/>
      <c r="M1441"/>
      <c r="N1441"/>
      <c r="O1441"/>
      <c r="P1441"/>
      <c r="Q1441"/>
      <c r="R1441"/>
      <c r="S1441"/>
      <c r="T1441"/>
      <c r="U1441" s="74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</row>
    <row r="1442" spans="1:80">
      <c r="A1442" s="1"/>
      <c r="B1442"/>
      <c r="C1442"/>
      <c r="D1442"/>
      <c r="E1442"/>
      <c r="F1442" s="331"/>
      <c r="G1442" s="331"/>
      <c r="H1442" s="74"/>
      <c r="I1442"/>
      <c r="J1442"/>
      <c r="K1442"/>
      <c r="L1442"/>
      <c r="M1442"/>
      <c r="N1442"/>
      <c r="O1442"/>
      <c r="P1442"/>
      <c r="Q1442"/>
      <c r="R1442"/>
      <c r="S1442"/>
      <c r="T1442"/>
      <c r="U1442" s="74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</row>
    <row r="1443" spans="1:80">
      <c r="A1443" s="1"/>
      <c r="B1443"/>
      <c r="C1443"/>
      <c r="D1443"/>
      <c r="E1443"/>
      <c r="F1443" s="331"/>
      <c r="G1443" s="331"/>
      <c r="H1443" s="74"/>
      <c r="I1443"/>
      <c r="J1443"/>
      <c r="K1443"/>
      <c r="L1443"/>
      <c r="M1443"/>
      <c r="N1443"/>
      <c r="O1443"/>
      <c r="P1443"/>
      <c r="Q1443"/>
      <c r="R1443"/>
      <c r="S1443"/>
      <c r="T1443"/>
      <c r="U1443" s="74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</row>
    <row r="1444" spans="1:80">
      <c r="A1444" s="1"/>
      <c r="B1444"/>
      <c r="C1444"/>
      <c r="D1444"/>
      <c r="E1444"/>
      <c r="F1444" s="331"/>
      <c r="G1444" s="331"/>
      <c r="H1444" s="74"/>
      <c r="I1444"/>
      <c r="J1444"/>
      <c r="K1444"/>
      <c r="L1444"/>
      <c r="M1444"/>
      <c r="N1444"/>
      <c r="O1444"/>
      <c r="P1444"/>
      <c r="Q1444"/>
      <c r="R1444"/>
      <c r="S1444"/>
      <c r="T1444"/>
      <c r="U1444" s="7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</row>
    <row r="1445" spans="1:80">
      <c r="A1445" s="1"/>
      <c r="B1445"/>
      <c r="C1445"/>
      <c r="D1445"/>
      <c r="E1445"/>
      <c r="F1445" s="331"/>
      <c r="G1445" s="331"/>
      <c r="H1445" s="74"/>
      <c r="I1445"/>
      <c r="J1445"/>
      <c r="K1445"/>
      <c r="L1445"/>
      <c r="M1445"/>
      <c r="N1445"/>
      <c r="O1445"/>
      <c r="P1445"/>
      <c r="Q1445"/>
      <c r="R1445"/>
      <c r="S1445"/>
      <c r="T1445"/>
      <c r="U1445" s="74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</row>
    <row r="1446" spans="1:80">
      <c r="A1446" s="1"/>
      <c r="B1446"/>
      <c r="C1446"/>
      <c r="D1446"/>
      <c r="E1446"/>
      <c r="F1446" s="331"/>
      <c r="G1446" s="331"/>
      <c r="H1446" s="74"/>
      <c r="I1446"/>
      <c r="J1446"/>
      <c r="K1446"/>
      <c r="L1446"/>
      <c r="M1446"/>
      <c r="N1446"/>
      <c r="O1446"/>
      <c r="P1446"/>
      <c r="Q1446"/>
      <c r="R1446"/>
      <c r="S1446"/>
      <c r="T1446"/>
      <c r="U1446" s="74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</row>
    <row r="1447" spans="1:80">
      <c r="A1447" s="1"/>
      <c r="B1447"/>
      <c r="C1447"/>
      <c r="D1447"/>
      <c r="E1447"/>
      <c r="F1447" s="331"/>
      <c r="G1447" s="331"/>
      <c r="H1447" s="74"/>
      <c r="I1447"/>
      <c r="J1447"/>
      <c r="K1447"/>
      <c r="L1447"/>
      <c r="M1447"/>
      <c r="N1447"/>
      <c r="O1447"/>
      <c r="P1447"/>
      <c r="Q1447"/>
      <c r="R1447"/>
      <c r="S1447"/>
      <c r="T1447"/>
      <c r="U1447" s="74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</row>
    <row r="1448" spans="1:80">
      <c r="A1448" s="1"/>
      <c r="B1448"/>
      <c r="C1448"/>
      <c r="D1448"/>
      <c r="E1448"/>
      <c r="F1448" s="331"/>
      <c r="G1448" s="331"/>
      <c r="H1448" s="74"/>
      <c r="I1448"/>
      <c r="J1448"/>
      <c r="K1448"/>
      <c r="L1448"/>
      <c r="M1448"/>
      <c r="N1448"/>
      <c r="O1448"/>
      <c r="P1448"/>
      <c r="Q1448"/>
      <c r="R1448"/>
      <c r="S1448"/>
      <c r="T1448"/>
      <c r="U1448" s="74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</row>
    <row r="1449" spans="1:80">
      <c r="A1449" s="1"/>
      <c r="B1449"/>
      <c r="C1449"/>
      <c r="D1449"/>
      <c r="E1449"/>
      <c r="F1449" s="331"/>
      <c r="G1449" s="331"/>
      <c r="H1449" s="74"/>
      <c r="I1449"/>
      <c r="J1449"/>
      <c r="K1449"/>
      <c r="L1449"/>
      <c r="M1449"/>
      <c r="N1449"/>
      <c r="O1449"/>
      <c r="P1449"/>
      <c r="Q1449"/>
      <c r="R1449"/>
      <c r="S1449"/>
      <c r="T1449"/>
      <c r="U1449" s="74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</row>
    <row r="1450" spans="1:80">
      <c r="A1450" s="1"/>
      <c r="B1450"/>
      <c r="C1450"/>
      <c r="D1450"/>
      <c r="E1450"/>
      <c r="F1450" s="331"/>
      <c r="G1450" s="331"/>
      <c r="H1450" s="74"/>
      <c r="I1450"/>
      <c r="J1450"/>
      <c r="K1450"/>
      <c r="L1450"/>
      <c r="M1450"/>
      <c r="N1450"/>
      <c r="O1450"/>
      <c r="P1450"/>
      <c r="Q1450"/>
      <c r="R1450"/>
      <c r="S1450"/>
      <c r="T1450"/>
      <c r="U1450" s="74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</row>
    <row r="1451" spans="1:80">
      <c r="A1451" s="1"/>
      <c r="B1451"/>
      <c r="C1451"/>
      <c r="D1451"/>
      <c r="E1451"/>
      <c r="F1451" s="331"/>
      <c r="G1451" s="331"/>
      <c r="H1451" s="74"/>
      <c r="I1451"/>
      <c r="J1451"/>
      <c r="K1451"/>
      <c r="L1451"/>
      <c r="M1451"/>
      <c r="N1451"/>
      <c r="O1451"/>
      <c r="P1451"/>
      <c r="Q1451"/>
      <c r="R1451"/>
      <c r="S1451"/>
      <c r="T1451"/>
      <c r="U1451" s="74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</row>
    <row r="1452" spans="1:80">
      <c r="A1452" s="1"/>
      <c r="B1452"/>
      <c r="C1452"/>
      <c r="D1452"/>
      <c r="E1452"/>
      <c r="F1452" s="331"/>
      <c r="G1452" s="331"/>
      <c r="H1452" s="74"/>
      <c r="I1452"/>
      <c r="J1452"/>
      <c r="K1452"/>
      <c r="L1452"/>
      <c r="M1452"/>
      <c r="N1452"/>
      <c r="O1452"/>
      <c r="P1452"/>
      <c r="Q1452"/>
      <c r="R1452"/>
      <c r="S1452"/>
      <c r="T1452"/>
      <c r="U1452" s="74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</row>
    <row r="1453" spans="1:80">
      <c r="A1453" s="1"/>
      <c r="B1453"/>
      <c r="C1453"/>
      <c r="D1453"/>
      <c r="E1453"/>
      <c r="F1453" s="331"/>
      <c r="G1453" s="331"/>
      <c r="H1453" s="74"/>
      <c r="I1453"/>
      <c r="J1453"/>
      <c r="K1453"/>
      <c r="L1453"/>
      <c r="M1453"/>
      <c r="N1453"/>
      <c r="O1453"/>
      <c r="P1453"/>
      <c r="Q1453"/>
      <c r="R1453"/>
      <c r="S1453"/>
      <c r="T1453"/>
      <c r="U1453" s="74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</row>
    <row r="1454" spans="1:80">
      <c r="A1454" s="1"/>
      <c r="B1454"/>
      <c r="C1454"/>
      <c r="D1454"/>
      <c r="E1454"/>
      <c r="F1454" s="331"/>
      <c r="G1454" s="331"/>
      <c r="H1454" s="74"/>
      <c r="I1454"/>
      <c r="J1454"/>
      <c r="K1454"/>
      <c r="L1454"/>
      <c r="M1454"/>
      <c r="N1454"/>
      <c r="O1454"/>
      <c r="P1454"/>
      <c r="Q1454"/>
      <c r="R1454"/>
      <c r="S1454"/>
      <c r="T1454"/>
      <c r="U1454" s="7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</row>
    <row r="1455" spans="1:80">
      <c r="A1455" s="1"/>
      <c r="B1455"/>
      <c r="C1455"/>
      <c r="D1455"/>
      <c r="E1455"/>
      <c r="F1455" s="331"/>
      <c r="G1455" s="331"/>
      <c r="H1455" s="74"/>
      <c r="I1455"/>
      <c r="J1455"/>
      <c r="K1455"/>
      <c r="L1455"/>
      <c r="M1455"/>
      <c r="N1455"/>
      <c r="O1455"/>
      <c r="P1455"/>
      <c r="Q1455"/>
      <c r="R1455"/>
      <c r="S1455"/>
      <c r="T1455"/>
      <c r="U1455" s="74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</row>
    <row r="1456" spans="1:80">
      <c r="A1456" s="1"/>
      <c r="B1456"/>
      <c r="C1456"/>
      <c r="D1456"/>
      <c r="E1456"/>
      <c r="F1456" s="331"/>
      <c r="G1456" s="331"/>
      <c r="H1456" s="74"/>
      <c r="I1456"/>
      <c r="J1456"/>
      <c r="K1456"/>
      <c r="L1456"/>
      <c r="M1456"/>
      <c r="N1456"/>
      <c r="O1456"/>
      <c r="P1456"/>
      <c r="Q1456"/>
      <c r="R1456"/>
      <c r="S1456"/>
      <c r="T1456"/>
      <c r="U1456" s="74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</row>
    <row r="1457" spans="1:80">
      <c r="A1457" s="1"/>
      <c r="B1457"/>
      <c r="C1457"/>
      <c r="D1457"/>
      <c r="E1457"/>
      <c r="F1457" s="331"/>
      <c r="G1457" s="331"/>
      <c r="H1457" s="74"/>
      <c r="I1457"/>
      <c r="J1457"/>
      <c r="K1457"/>
      <c r="L1457"/>
      <c r="M1457"/>
      <c r="N1457"/>
      <c r="O1457"/>
      <c r="P1457"/>
      <c r="Q1457"/>
      <c r="R1457"/>
      <c r="S1457"/>
      <c r="T1457"/>
      <c r="U1457" s="74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</row>
    <row r="1458" spans="1:80">
      <c r="A1458" s="1"/>
      <c r="B1458"/>
      <c r="C1458"/>
      <c r="D1458"/>
      <c r="E1458"/>
      <c r="F1458" s="331"/>
      <c r="G1458" s="331"/>
      <c r="H1458" s="74"/>
      <c r="I1458"/>
      <c r="J1458"/>
      <c r="K1458"/>
      <c r="L1458"/>
      <c r="M1458"/>
      <c r="N1458"/>
      <c r="O1458"/>
      <c r="P1458"/>
      <c r="Q1458"/>
      <c r="R1458"/>
      <c r="S1458"/>
      <c r="T1458"/>
      <c r="U1458" s="74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</row>
    <row r="1459" spans="1:80">
      <c r="A1459" s="1"/>
      <c r="B1459"/>
      <c r="C1459"/>
      <c r="D1459"/>
      <c r="E1459"/>
      <c r="F1459" s="331"/>
      <c r="G1459" s="331"/>
      <c r="H1459" s="74"/>
      <c r="I1459"/>
      <c r="J1459"/>
      <c r="K1459"/>
      <c r="L1459"/>
      <c r="M1459"/>
      <c r="N1459"/>
      <c r="O1459"/>
      <c r="P1459"/>
      <c r="Q1459"/>
      <c r="R1459"/>
      <c r="S1459"/>
      <c r="T1459"/>
      <c r="U1459" s="74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</row>
    <row r="1460" spans="1:80">
      <c r="A1460" s="1"/>
      <c r="B1460"/>
      <c r="C1460"/>
      <c r="D1460"/>
      <c r="E1460"/>
      <c r="F1460" s="331"/>
      <c r="G1460" s="331"/>
      <c r="H1460" s="74"/>
      <c r="I1460"/>
      <c r="J1460"/>
      <c r="K1460"/>
      <c r="L1460"/>
      <c r="M1460"/>
      <c r="N1460"/>
      <c r="O1460"/>
      <c r="P1460"/>
      <c r="Q1460"/>
      <c r="R1460"/>
      <c r="S1460"/>
      <c r="T1460"/>
      <c r="U1460" s="74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</row>
    <row r="1461" spans="1:80">
      <c r="A1461" s="1"/>
      <c r="B1461"/>
      <c r="C1461"/>
      <c r="D1461"/>
      <c r="E1461"/>
      <c r="F1461" s="331"/>
      <c r="G1461" s="331"/>
      <c r="H1461" s="74"/>
      <c r="I1461"/>
      <c r="J1461"/>
      <c r="K1461"/>
      <c r="L1461"/>
      <c r="M1461"/>
      <c r="N1461"/>
      <c r="O1461"/>
      <c r="P1461"/>
      <c r="Q1461"/>
      <c r="R1461"/>
      <c r="S1461"/>
      <c r="T1461"/>
      <c r="U1461" s="74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</row>
    <row r="1462" spans="1:80">
      <c r="A1462" s="1"/>
      <c r="B1462"/>
      <c r="C1462"/>
      <c r="D1462"/>
      <c r="E1462"/>
      <c r="F1462" s="331"/>
      <c r="G1462" s="331"/>
      <c r="H1462" s="74"/>
      <c r="I1462"/>
      <c r="J1462"/>
      <c r="K1462"/>
      <c r="L1462"/>
      <c r="M1462"/>
      <c r="N1462"/>
      <c r="O1462"/>
      <c r="P1462"/>
      <c r="Q1462"/>
      <c r="R1462"/>
      <c r="S1462"/>
      <c r="T1462"/>
      <c r="U1462" s="74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</row>
    <row r="1463" spans="1:80">
      <c r="A1463" s="1"/>
      <c r="B1463"/>
      <c r="C1463"/>
      <c r="D1463"/>
      <c r="E1463"/>
      <c r="F1463" s="331"/>
      <c r="G1463" s="331"/>
      <c r="H1463" s="74"/>
      <c r="I1463"/>
      <c r="J1463"/>
      <c r="K1463"/>
      <c r="L1463"/>
      <c r="M1463"/>
      <c r="N1463"/>
      <c r="O1463"/>
      <c r="P1463"/>
      <c r="Q1463"/>
      <c r="R1463"/>
      <c r="S1463"/>
      <c r="T1463"/>
      <c r="U1463" s="74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</row>
    <row r="1464" spans="1:80">
      <c r="A1464" s="1"/>
      <c r="B1464"/>
      <c r="C1464"/>
      <c r="D1464"/>
      <c r="E1464"/>
      <c r="F1464" s="331"/>
      <c r="G1464" s="331"/>
      <c r="H1464" s="74"/>
      <c r="I1464"/>
      <c r="J1464"/>
      <c r="K1464"/>
      <c r="L1464"/>
      <c r="M1464"/>
      <c r="N1464"/>
      <c r="O1464"/>
      <c r="P1464"/>
      <c r="Q1464"/>
      <c r="R1464"/>
      <c r="S1464"/>
      <c r="T1464"/>
      <c r="U1464" s="7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</row>
    <row r="1465" spans="1:80">
      <c r="A1465" s="1"/>
      <c r="B1465"/>
      <c r="C1465"/>
      <c r="D1465"/>
      <c r="E1465"/>
      <c r="F1465" s="331"/>
      <c r="G1465" s="331"/>
      <c r="H1465" s="74"/>
      <c r="I1465"/>
      <c r="J1465"/>
      <c r="K1465"/>
      <c r="L1465"/>
      <c r="M1465"/>
      <c r="N1465"/>
      <c r="O1465"/>
      <c r="P1465"/>
      <c r="Q1465"/>
      <c r="R1465"/>
      <c r="S1465"/>
      <c r="T1465"/>
      <c r="U1465" s="74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</row>
    <row r="1466" spans="1:80">
      <c r="A1466" s="1"/>
      <c r="B1466"/>
      <c r="C1466"/>
      <c r="D1466"/>
      <c r="E1466"/>
      <c r="F1466" s="331"/>
      <c r="G1466" s="331"/>
      <c r="H1466" s="74"/>
      <c r="I1466"/>
      <c r="J1466"/>
      <c r="K1466"/>
      <c r="L1466"/>
      <c r="M1466"/>
      <c r="N1466"/>
      <c r="O1466"/>
      <c r="P1466"/>
      <c r="Q1466"/>
      <c r="R1466"/>
      <c r="S1466"/>
      <c r="T1466"/>
      <c r="U1466" s="74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</row>
    <row r="1467" spans="1:80">
      <c r="A1467" s="1"/>
      <c r="B1467"/>
      <c r="C1467"/>
      <c r="D1467"/>
      <c r="E1467"/>
      <c r="F1467" s="331"/>
      <c r="G1467" s="331"/>
      <c r="H1467" s="74"/>
      <c r="I1467"/>
      <c r="J1467"/>
      <c r="K1467"/>
      <c r="L1467"/>
      <c r="M1467"/>
      <c r="N1467"/>
      <c r="O1467"/>
      <c r="P1467"/>
      <c r="Q1467"/>
      <c r="R1467"/>
      <c r="S1467"/>
      <c r="T1467"/>
      <c r="U1467" s="74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</row>
    <row r="1468" spans="1:80">
      <c r="A1468" s="1"/>
      <c r="B1468"/>
      <c r="C1468"/>
      <c r="D1468"/>
      <c r="E1468"/>
      <c r="F1468" s="331"/>
      <c r="G1468" s="331"/>
      <c r="H1468" s="74"/>
      <c r="I1468"/>
      <c r="J1468"/>
      <c r="K1468"/>
      <c r="L1468"/>
      <c r="M1468"/>
      <c r="N1468"/>
      <c r="O1468"/>
      <c r="P1468"/>
      <c r="Q1468"/>
      <c r="R1468"/>
      <c r="S1468"/>
      <c r="T1468"/>
      <c r="U1468" s="74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</row>
    <row r="1469" spans="1:80">
      <c r="A1469" s="1"/>
      <c r="B1469"/>
      <c r="C1469"/>
      <c r="D1469"/>
      <c r="E1469"/>
      <c r="F1469" s="331"/>
      <c r="G1469" s="331"/>
      <c r="H1469" s="74"/>
      <c r="I1469"/>
      <c r="J1469"/>
      <c r="K1469"/>
      <c r="L1469"/>
      <c r="M1469"/>
      <c r="N1469"/>
      <c r="O1469"/>
      <c r="P1469"/>
      <c r="Q1469"/>
      <c r="R1469"/>
      <c r="S1469"/>
      <c r="T1469"/>
      <c r="U1469" s="74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</row>
    <row r="1470" spans="1:80">
      <c r="A1470" s="1"/>
      <c r="B1470"/>
      <c r="C1470"/>
      <c r="D1470"/>
      <c r="E1470"/>
      <c r="F1470" s="331"/>
      <c r="G1470" s="331"/>
      <c r="H1470" s="74"/>
      <c r="I1470"/>
      <c r="J1470"/>
      <c r="K1470"/>
      <c r="L1470"/>
      <c r="M1470"/>
      <c r="N1470"/>
      <c r="O1470"/>
      <c r="P1470"/>
      <c r="Q1470"/>
      <c r="R1470"/>
      <c r="S1470"/>
      <c r="T1470"/>
      <c r="U1470" s="74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</row>
    <row r="1471" spans="1:80">
      <c r="A1471" s="1"/>
      <c r="B1471"/>
      <c r="C1471"/>
      <c r="D1471"/>
      <c r="E1471"/>
      <c r="F1471" s="331"/>
      <c r="G1471" s="331"/>
      <c r="H1471" s="74"/>
      <c r="I1471"/>
      <c r="J1471"/>
      <c r="K1471"/>
      <c r="L1471"/>
      <c r="M1471"/>
      <c r="N1471"/>
      <c r="O1471"/>
      <c r="P1471"/>
      <c r="Q1471"/>
      <c r="R1471"/>
      <c r="S1471"/>
      <c r="T1471"/>
      <c r="U1471" s="74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</row>
    <row r="1472" spans="1:80">
      <c r="A1472" s="1"/>
      <c r="B1472"/>
      <c r="C1472"/>
      <c r="D1472"/>
      <c r="E1472"/>
      <c r="F1472" s="331"/>
      <c r="G1472" s="331"/>
      <c r="H1472" s="74"/>
      <c r="I1472"/>
      <c r="J1472"/>
      <c r="K1472"/>
      <c r="L1472"/>
      <c r="M1472"/>
      <c r="N1472"/>
      <c r="O1472"/>
      <c r="P1472"/>
      <c r="Q1472"/>
      <c r="R1472"/>
      <c r="S1472"/>
      <c r="T1472"/>
      <c r="U1472" s="74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</row>
    <row r="1473" spans="1:80">
      <c r="A1473" s="1"/>
      <c r="B1473"/>
      <c r="C1473"/>
      <c r="D1473"/>
      <c r="E1473"/>
      <c r="F1473" s="331"/>
      <c r="G1473" s="331"/>
      <c r="H1473" s="74"/>
      <c r="I1473"/>
      <c r="J1473"/>
      <c r="K1473"/>
      <c r="L1473"/>
      <c r="M1473"/>
      <c r="N1473"/>
      <c r="O1473"/>
      <c r="P1473"/>
      <c r="Q1473"/>
      <c r="R1473"/>
      <c r="S1473"/>
      <c r="T1473"/>
      <c r="U1473" s="74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</row>
    <row r="1474" spans="1:80">
      <c r="A1474" s="1"/>
      <c r="B1474"/>
      <c r="C1474"/>
      <c r="D1474"/>
      <c r="E1474"/>
      <c r="F1474" s="331"/>
      <c r="G1474" s="331"/>
      <c r="H1474" s="74"/>
      <c r="I1474"/>
      <c r="J1474"/>
      <c r="K1474"/>
      <c r="L1474"/>
      <c r="M1474"/>
      <c r="N1474"/>
      <c r="O1474"/>
      <c r="P1474"/>
      <c r="Q1474"/>
      <c r="R1474"/>
      <c r="S1474"/>
      <c r="T1474"/>
      <c r="U1474" s="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</row>
    <row r="1475" spans="1:80">
      <c r="A1475" s="1"/>
      <c r="B1475"/>
      <c r="C1475"/>
      <c r="D1475"/>
      <c r="E1475"/>
      <c r="F1475" s="331"/>
      <c r="G1475" s="331"/>
      <c r="H1475" s="74"/>
      <c r="I1475"/>
      <c r="J1475"/>
      <c r="K1475"/>
      <c r="L1475"/>
      <c r="M1475"/>
      <c r="N1475"/>
      <c r="O1475"/>
      <c r="P1475"/>
      <c r="Q1475"/>
      <c r="R1475"/>
      <c r="S1475"/>
      <c r="T1475"/>
      <c r="U1475" s="74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</row>
    <row r="1476" spans="1:80">
      <c r="A1476" s="1"/>
      <c r="B1476"/>
      <c r="C1476"/>
      <c r="D1476"/>
      <c r="E1476"/>
      <c r="F1476" s="331"/>
      <c r="G1476" s="331"/>
      <c r="H1476" s="74"/>
      <c r="I1476"/>
      <c r="J1476"/>
      <c r="K1476"/>
      <c r="L1476"/>
      <c r="M1476"/>
      <c r="N1476"/>
      <c r="O1476"/>
      <c r="P1476"/>
      <c r="Q1476"/>
      <c r="R1476"/>
      <c r="S1476"/>
      <c r="T1476"/>
      <c r="U1476" s="74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</row>
    <row r="1477" spans="1:80">
      <c r="A1477" s="1"/>
      <c r="B1477"/>
      <c r="C1477"/>
      <c r="D1477"/>
      <c r="E1477"/>
      <c r="F1477" s="331"/>
      <c r="G1477" s="331"/>
      <c r="H1477" s="74"/>
      <c r="I1477"/>
      <c r="J1477"/>
      <c r="K1477"/>
      <c r="L1477"/>
      <c r="M1477"/>
      <c r="N1477"/>
      <c r="O1477"/>
      <c r="P1477"/>
      <c r="Q1477"/>
      <c r="R1477"/>
      <c r="S1477"/>
      <c r="T1477"/>
      <c r="U1477" s="74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</row>
    <row r="1478" spans="1:80">
      <c r="A1478" s="1"/>
      <c r="B1478"/>
      <c r="C1478"/>
      <c r="D1478"/>
      <c r="E1478"/>
      <c r="F1478" s="331"/>
      <c r="G1478" s="331"/>
      <c r="H1478" s="74"/>
      <c r="I1478"/>
      <c r="J1478"/>
      <c r="K1478"/>
      <c r="L1478"/>
      <c r="M1478"/>
      <c r="N1478"/>
      <c r="O1478"/>
      <c r="P1478"/>
      <c r="Q1478"/>
      <c r="R1478"/>
      <c r="S1478"/>
      <c r="T1478"/>
      <c r="U1478" s="74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</row>
    <row r="1479" spans="1:80">
      <c r="A1479" s="1"/>
      <c r="B1479"/>
      <c r="C1479"/>
      <c r="D1479"/>
      <c r="E1479"/>
      <c r="F1479" s="331"/>
      <c r="G1479" s="331"/>
      <c r="H1479" s="74"/>
      <c r="I1479"/>
      <c r="J1479"/>
      <c r="K1479"/>
      <c r="L1479"/>
      <c r="M1479"/>
      <c r="N1479"/>
      <c r="O1479"/>
      <c r="P1479"/>
      <c r="Q1479"/>
      <c r="R1479"/>
      <c r="S1479"/>
      <c r="T1479"/>
      <c r="U1479" s="74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</row>
    <row r="1480" spans="1:80">
      <c r="A1480" s="1"/>
      <c r="B1480"/>
      <c r="C1480"/>
      <c r="D1480"/>
      <c r="E1480"/>
      <c r="F1480" s="331"/>
      <c r="G1480" s="331"/>
      <c r="H1480" s="74"/>
      <c r="I1480"/>
      <c r="J1480"/>
      <c r="K1480"/>
      <c r="L1480"/>
      <c r="M1480"/>
      <c r="N1480"/>
      <c r="O1480"/>
      <c r="P1480"/>
      <c r="Q1480"/>
      <c r="R1480"/>
      <c r="S1480"/>
      <c r="T1480"/>
      <c r="U1480" s="74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</row>
    <row r="1481" spans="1:80">
      <c r="A1481" s="1"/>
      <c r="B1481"/>
      <c r="C1481"/>
      <c r="D1481"/>
      <c r="E1481"/>
      <c r="F1481" s="331"/>
      <c r="G1481" s="331"/>
      <c r="H1481" s="74"/>
      <c r="I1481"/>
      <c r="J1481"/>
      <c r="K1481"/>
      <c r="L1481"/>
      <c r="M1481"/>
      <c r="N1481"/>
      <c r="O1481"/>
      <c r="P1481"/>
      <c r="Q1481"/>
      <c r="R1481"/>
      <c r="S1481"/>
      <c r="T1481"/>
      <c r="U1481" s="74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</row>
    <row r="1482" spans="1:80">
      <c r="A1482" s="1"/>
      <c r="B1482"/>
      <c r="C1482"/>
      <c r="D1482"/>
      <c r="E1482"/>
      <c r="F1482" s="331"/>
      <c r="G1482" s="331"/>
      <c r="H1482" s="74"/>
      <c r="I1482"/>
      <c r="J1482"/>
      <c r="K1482"/>
      <c r="L1482"/>
      <c r="M1482"/>
      <c r="N1482"/>
      <c r="O1482"/>
      <c r="P1482"/>
      <c r="Q1482"/>
      <c r="R1482"/>
      <c r="S1482"/>
      <c r="T1482"/>
      <c r="U1482" s="74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</row>
    <row r="1483" spans="1:80">
      <c r="A1483" s="1"/>
      <c r="B1483"/>
      <c r="C1483"/>
      <c r="D1483"/>
      <c r="E1483"/>
      <c r="F1483" s="331"/>
      <c r="G1483" s="331"/>
      <c r="H1483" s="74"/>
      <c r="I1483"/>
      <c r="J1483"/>
      <c r="K1483"/>
      <c r="L1483"/>
      <c r="M1483"/>
      <c r="N1483"/>
      <c r="O1483"/>
      <c r="P1483"/>
      <c r="Q1483"/>
      <c r="R1483"/>
      <c r="S1483"/>
      <c r="T1483"/>
      <c r="U1483" s="74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</row>
    <row r="1484" spans="1:80">
      <c r="A1484" s="1"/>
      <c r="B1484"/>
      <c r="C1484"/>
      <c r="D1484"/>
      <c r="E1484"/>
      <c r="F1484" s="331"/>
      <c r="G1484" s="331"/>
      <c r="H1484" s="74"/>
      <c r="I1484"/>
      <c r="J1484"/>
      <c r="K1484"/>
      <c r="L1484"/>
      <c r="M1484"/>
      <c r="N1484"/>
      <c r="O1484"/>
      <c r="P1484"/>
      <c r="Q1484"/>
      <c r="R1484"/>
      <c r="S1484"/>
      <c r="T1484"/>
      <c r="U1484" s="7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</row>
    <row r="1485" spans="1:80">
      <c r="A1485" s="1"/>
      <c r="B1485"/>
      <c r="C1485"/>
      <c r="D1485"/>
      <c r="E1485"/>
      <c r="F1485" s="331"/>
      <c r="G1485" s="331"/>
      <c r="H1485" s="74"/>
      <c r="I1485"/>
      <c r="J1485"/>
      <c r="K1485"/>
      <c r="L1485"/>
      <c r="M1485"/>
      <c r="N1485"/>
      <c r="O1485"/>
      <c r="P1485"/>
      <c r="Q1485"/>
      <c r="R1485"/>
      <c r="S1485"/>
      <c r="T1485"/>
      <c r="U1485" s="74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</row>
    <row r="1486" spans="1:80">
      <c r="A1486" s="1"/>
      <c r="B1486"/>
      <c r="C1486"/>
      <c r="D1486"/>
      <c r="E1486"/>
      <c r="F1486" s="331"/>
      <c r="G1486" s="331"/>
      <c r="H1486" s="74"/>
      <c r="I1486"/>
      <c r="J1486"/>
      <c r="K1486"/>
      <c r="L1486"/>
      <c r="M1486"/>
      <c r="N1486"/>
      <c r="O1486"/>
      <c r="P1486"/>
      <c r="Q1486"/>
      <c r="R1486"/>
      <c r="S1486"/>
      <c r="T1486"/>
      <c r="U1486" s="74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</row>
    <row r="1487" spans="1:80">
      <c r="A1487" s="1"/>
      <c r="B1487"/>
      <c r="C1487"/>
      <c r="D1487"/>
      <c r="E1487"/>
      <c r="F1487" s="331"/>
      <c r="G1487" s="331"/>
      <c r="H1487" s="74"/>
      <c r="I1487"/>
      <c r="J1487"/>
      <c r="K1487"/>
      <c r="L1487"/>
      <c r="M1487"/>
      <c r="N1487"/>
      <c r="O1487"/>
      <c r="P1487"/>
      <c r="Q1487"/>
      <c r="R1487"/>
      <c r="S1487"/>
      <c r="T1487"/>
      <c r="U1487" s="74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</row>
    <row r="1488" spans="1:80">
      <c r="A1488" s="1"/>
      <c r="B1488"/>
      <c r="C1488"/>
      <c r="D1488"/>
      <c r="E1488"/>
      <c r="F1488" s="331"/>
      <c r="G1488" s="331"/>
      <c r="H1488" s="74"/>
      <c r="I1488"/>
      <c r="J1488"/>
      <c r="K1488"/>
      <c r="L1488"/>
      <c r="M1488"/>
      <c r="N1488"/>
      <c r="O1488"/>
      <c r="P1488"/>
      <c r="Q1488"/>
      <c r="R1488"/>
      <c r="S1488"/>
      <c r="T1488"/>
      <c r="U1488" s="74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</row>
    <row r="1489" spans="1:80">
      <c r="A1489" s="1"/>
      <c r="B1489"/>
      <c r="C1489"/>
      <c r="D1489"/>
      <c r="E1489"/>
      <c r="F1489" s="331"/>
      <c r="G1489" s="331"/>
      <c r="H1489" s="74"/>
      <c r="I1489"/>
      <c r="J1489"/>
      <c r="K1489"/>
      <c r="L1489"/>
      <c r="M1489"/>
      <c r="N1489"/>
      <c r="O1489"/>
      <c r="P1489"/>
      <c r="Q1489"/>
      <c r="R1489"/>
      <c r="S1489"/>
      <c r="T1489"/>
      <c r="U1489" s="74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</row>
    <row r="1490" spans="1:80">
      <c r="A1490" s="1"/>
      <c r="B1490"/>
      <c r="C1490"/>
      <c r="D1490"/>
      <c r="E1490"/>
      <c r="F1490" s="331"/>
      <c r="G1490" s="331"/>
      <c r="H1490" s="74"/>
      <c r="I1490"/>
      <c r="J1490"/>
      <c r="K1490"/>
      <c r="L1490"/>
      <c r="M1490"/>
      <c r="N1490"/>
      <c r="O1490"/>
      <c r="P1490"/>
      <c r="Q1490"/>
      <c r="R1490"/>
      <c r="S1490"/>
      <c r="T1490"/>
      <c r="U1490" s="74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</row>
    <row r="1491" spans="1:80">
      <c r="A1491" s="1"/>
      <c r="B1491"/>
      <c r="C1491"/>
      <c r="D1491"/>
      <c r="E1491"/>
      <c r="F1491" s="331"/>
      <c r="G1491" s="331"/>
      <c r="H1491" s="74"/>
      <c r="I1491"/>
      <c r="J1491"/>
      <c r="K1491"/>
      <c r="L1491"/>
      <c r="M1491"/>
      <c r="N1491"/>
      <c r="O1491"/>
      <c r="P1491"/>
      <c r="Q1491"/>
      <c r="R1491"/>
      <c r="S1491"/>
      <c r="T1491"/>
      <c r="U1491" s="74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</row>
    <row r="1492" spans="1:80">
      <c r="A1492" s="1"/>
      <c r="B1492"/>
      <c r="C1492"/>
      <c r="D1492"/>
      <c r="E1492"/>
      <c r="F1492" s="331"/>
      <c r="G1492" s="331"/>
      <c r="H1492" s="74"/>
      <c r="I1492"/>
      <c r="J1492"/>
      <c r="K1492"/>
      <c r="L1492"/>
      <c r="M1492"/>
      <c r="N1492"/>
      <c r="O1492"/>
      <c r="P1492"/>
      <c r="Q1492"/>
      <c r="R1492"/>
      <c r="S1492"/>
      <c r="T1492"/>
      <c r="U1492" s="74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</row>
    <row r="1493" spans="1:80">
      <c r="A1493" s="1"/>
      <c r="B1493"/>
      <c r="C1493"/>
      <c r="D1493"/>
      <c r="E1493"/>
      <c r="F1493" s="331"/>
      <c r="G1493" s="331"/>
      <c r="H1493" s="74"/>
      <c r="I1493"/>
      <c r="J1493"/>
      <c r="K1493"/>
      <c r="L1493"/>
      <c r="M1493"/>
      <c r="N1493"/>
      <c r="O1493"/>
      <c r="P1493"/>
      <c r="Q1493"/>
      <c r="R1493"/>
      <c r="S1493"/>
      <c r="T1493"/>
      <c r="U1493" s="74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</row>
    <row r="1494" spans="1:80">
      <c r="A1494" s="1"/>
      <c r="B1494"/>
      <c r="C1494"/>
      <c r="D1494"/>
      <c r="E1494"/>
      <c r="F1494" s="331"/>
      <c r="G1494" s="331"/>
      <c r="H1494" s="74"/>
      <c r="I1494"/>
      <c r="J1494"/>
      <c r="K1494"/>
      <c r="L1494"/>
      <c r="M1494"/>
      <c r="N1494"/>
      <c r="O1494"/>
      <c r="P1494"/>
      <c r="Q1494"/>
      <c r="R1494"/>
      <c r="S1494"/>
      <c r="T1494"/>
      <c r="U1494" s="7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</row>
    <row r="1495" spans="1:80">
      <c r="A1495" s="1"/>
      <c r="B1495"/>
      <c r="C1495"/>
      <c r="D1495"/>
      <c r="E1495"/>
      <c r="F1495" s="331"/>
      <c r="G1495" s="331"/>
      <c r="H1495" s="74"/>
      <c r="I1495"/>
      <c r="J1495"/>
      <c r="K1495"/>
      <c r="L1495"/>
      <c r="M1495"/>
      <c r="N1495"/>
      <c r="O1495"/>
      <c r="P1495"/>
      <c r="Q1495"/>
      <c r="R1495"/>
      <c r="S1495"/>
      <c r="T1495"/>
      <c r="U1495" s="74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</row>
    <row r="1496" spans="1:80">
      <c r="A1496" s="1"/>
      <c r="B1496"/>
      <c r="C1496"/>
      <c r="D1496"/>
      <c r="E1496"/>
      <c r="F1496" s="331"/>
      <c r="G1496" s="331"/>
      <c r="H1496" s="74"/>
      <c r="I1496"/>
      <c r="J1496"/>
      <c r="K1496"/>
      <c r="L1496"/>
      <c r="M1496"/>
      <c r="N1496"/>
      <c r="O1496"/>
      <c r="P1496"/>
      <c r="Q1496"/>
      <c r="R1496"/>
      <c r="S1496"/>
      <c r="T1496"/>
      <c r="U1496" s="74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</row>
    <row r="1497" spans="1:80">
      <c r="A1497" s="1"/>
      <c r="B1497"/>
      <c r="C1497"/>
      <c r="D1497"/>
      <c r="E1497"/>
      <c r="F1497" s="331"/>
      <c r="G1497" s="331"/>
      <c r="H1497" s="74"/>
      <c r="I1497"/>
      <c r="J1497"/>
      <c r="K1497"/>
      <c r="L1497"/>
      <c r="M1497"/>
      <c r="N1497"/>
      <c r="O1497"/>
      <c r="P1497"/>
      <c r="Q1497"/>
      <c r="R1497"/>
      <c r="S1497"/>
      <c r="T1497"/>
      <c r="U1497" s="74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</row>
    <row r="1498" spans="1:80">
      <c r="A1498" s="1"/>
      <c r="B1498"/>
      <c r="C1498"/>
      <c r="D1498"/>
      <c r="E1498"/>
      <c r="F1498" s="331"/>
      <c r="G1498" s="331"/>
      <c r="H1498" s="74"/>
      <c r="I1498"/>
      <c r="J1498"/>
      <c r="K1498"/>
      <c r="L1498"/>
      <c r="M1498"/>
      <c r="N1498"/>
      <c r="O1498"/>
      <c r="P1498"/>
      <c r="Q1498"/>
      <c r="R1498"/>
      <c r="S1498"/>
      <c r="T1498"/>
      <c r="U1498" s="74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</row>
    <row r="1499" spans="1:80">
      <c r="A1499" s="1"/>
      <c r="B1499"/>
      <c r="C1499"/>
      <c r="D1499"/>
      <c r="E1499"/>
      <c r="F1499" s="331"/>
      <c r="G1499" s="331"/>
      <c r="H1499" s="74"/>
      <c r="I1499"/>
      <c r="J1499"/>
      <c r="K1499"/>
      <c r="L1499"/>
      <c r="M1499"/>
      <c r="N1499"/>
      <c r="O1499"/>
      <c r="P1499"/>
      <c r="Q1499"/>
      <c r="R1499"/>
      <c r="S1499"/>
      <c r="T1499"/>
      <c r="U1499" s="74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</row>
    <row r="1500" spans="1:80">
      <c r="A1500" s="1"/>
      <c r="B1500"/>
      <c r="C1500"/>
      <c r="D1500"/>
      <c r="E1500"/>
      <c r="F1500" s="331"/>
      <c r="G1500" s="331"/>
      <c r="H1500" s="74"/>
      <c r="I1500"/>
      <c r="J1500"/>
      <c r="K1500"/>
      <c r="L1500"/>
      <c r="M1500"/>
      <c r="N1500"/>
      <c r="O1500"/>
      <c r="P1500"/>
      <c r="Q1500"/>
      <c r="R1500"/>
      <c r="S1500"/>
      <c r="T1500"/>
      <c r="U1500" s="74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</row>
    <row r="1501" spans="1:80">
      <c r="A1501" s="1"/>
      <c r="B1501"/>
      <c r="C1501"/>
      <c r="D1501"/>
      <c r="E1501"/>
      <c r="F1501" s="331"/>
      <c r="G1501" s="331"/>
      <c r="H1501" s="74"/>
      <c r="I1501"/>
      <c r="J1501"/>
      <c r="K1501"/>
      <c r="L1501"/>
      <c r="M1501"/>
      <c r="N1501"/>
      <c r="O1501"/>
      <c r="P1501"/>
      <c r="Q1501"/>
      <c r="R1501"/>
      <c r="S1501"/>
      <c r="T1501"/>
      <c r="U1501" s="74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</row>
    <row r="1502" spans="1:80">
      <c r="A1502" s="1"/>
      <c r="B1502"/>
      <c r="C1502"/>
      <c r="D1502"/>
      <c r="E1502"/>
      <c r="F1502" s="331"/>
      <c r="G1502" s="331"/>
      <c r="H1502" s="74"/>
      <c r="I1502"/>
      <c r="J1502"/>
      <c r="K1502"/>
      <c r="L1502"/>
      <c r="M1502"/>
      <c r="N1502"/>
      <c r="O1502"/>
      <c r="P1502"/>
      <c r="Q1502"/>
      <c r="R1502"/>
      <c r="S1502"/>
      <c r="T1502"/>
      <c r="U1502" s="74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</row>
    <row r="1503" spans="1:80">
      <c r="A1503" s="1"/>
      <c r="B1503"/>
      <c r="C1503"/>
      <c r="D1503"/>
      <c r="E1503"/>
      <c r="F1503" s="331"/>
      <c r="G1503" s="331"/>
      <c r="H1503" s="74"/>
      <c r="I1503"/>
      <c r="J1503"/>
      <c r="K1503"/>
      <c r="L1503"/>
      <c r="M1503"/>
      <c r="N1503"/>
      <c r="O1503"/>
      <c r="P1503"/>
      <c r="Q1503"/>
      <c r="R1503"/>
      <c r="S1503"/>
      <c r="T1503"/>
      <c r="U1503" s="74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</row>
    <row r="1504" spans="1:80">
      <c r="A1504" s="1"/>
      <c r="B1504"/>
      <c r="C1504"/>
      <c r="D1504"/>
      <c r="E1504"/>
      <c r="F1504" s="331"/>
      <c r="G1504" s="331"/>
      <c r="H1504" s="74"/>
      <c r="I1504"/>
      <c r="J1504"/>
      <c r="K1504"/>
      <c r="L1504"/>
      <c r="M1504"/>
      <c r="N1504"/>
      <c r="O1504"/>
      <c r="P1504"/>
      <c r="Q1504"/>
      <c r="R1504"/>
      <c r="S1504"/>
      <c r="T1504"/>
      <c r="U1504" s="7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</row>
    <row r="1505" spans="1:80">
      <c r="A1505" s="1"/>
      <c r="B1505"/>
      <c r="C1505"/>
      <c r="D1505"/>
      <c r="E1505"/>
      <c r="F1505" s="331"/>
      <c r="G1505" s="331"/>
      <c r="H1505" s="74"/>
      <c r="I1505"/>
      <c r="J1505"/>
      <c r="K1505"/>
      <c r="L1505"/>
      <c r="M1505"/>
      <c r="N1505"/>
      <c r="O1505"/>
      <c r="P1505"/>
      <c r="Q1505"/>
      <c r="R1505"/>
      <c r="S1505"/>
      <c r="T1505"/>
      <c r="U1505" s="74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</row>
    <row r="1506" spans="1:80">
      <c r="A1506" s="1"/>
      <c r="B1506"/>
      <c r="C1506"/>
      <c r="D1506"/>
      <c r="E1506"/>
      <c r="F1506" s="331"/>
      <c r="G1506" s="331"/>
      <c r="H1506" s="74"/>
      <c r="I1506"/>
      <c r="J1506"/>
      <c r="K1506"/>
      <c r="L1506"/>
      <c r="M1506"/>
      <c r="N1506"/>
      <c r="O1506"/>
      <c r="P1506"/>
      <c r="Q1506"/>
      <c r="R1506"/>
      <c r="S1506"/>
      <c r="T1506"/>
      <c r="U1506" s="74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</row>
    <row r="1507" spans="1:80">
      <c r="A1507" s="1"/>
      <c r="B1507"/>
      <c r="C1507"/>
      <c r="D1507"/>
      <c r="E1507"/>
      <c r="F1507" s="331"/>
      <c r="G1507" s="331"/>
      <c r="H1507" s="74"/>
      <c r="I1507"/>
      <c r="J1507"/>
      <c r="K1507"/>
      <c r="L1507"/>
      <c r="M1507"/>
      <c r="N1507"/>
      <c r="O1507"/>
      <c r="P1507"/>
      <c r="Q1507"/>
      <c r="R1507"/>
      <c r="S1507"/>
      <c r="T1507"/>
      <c r="U1507" s="74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</row>
    <row r="1508" spans="1:80">
      <c r="A1508" s="1"/>
      <c r="B1508"/>
      <c r="C1508"/>
      <c r="D1508"/>
      <c r="E1508"/>
      <c r="F1508" s="331"/>
      <c r="G1508" s="331"/>
      <c r="H1508" s="74"/>
      <c r="I1508"/>
      <c r="J1508"/>
      <c r="K1508"/>
      <c r="L1508"/>
      <c r="M1508"/>
      <c r="N1508"/>
      <c r="O1508"/>
      <c r="P1508"/>
      <c r="Q1508"/>
      <c r="R1508"/>
      <c r="S1508"/>
      <c r="T1508"/>
      <c r="U1508" s="74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</row>
    <row r="1509" spans="1:80">
      <c r="A1509" s="1"/>
      <c r="B1509"/>
      <c r="C1509"/>
      <c r="D1509"/>
      <c r="E1509"/>
      <c r="F1509" s="331"/>
      <c r="G1509" s="331"/>
      <c r="H1509" s="74"/>
      <c r="I1509"/>
      <c r="J1509"/>
      <c r="K1509"/>
      <c r="L1509"/>
      <c r="M1509"/>
      <c r="N1509"/>
      <c r="O1509"/>
      <c r="P1509"/>
      <c r="Q1509"/>
      <c r="R1509"/>
      <c r="S1509"/>
      <c r="T1509"/>
      <c r="U1509" s="74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</row>
    <row r="1510" spans="1:80">
      <c r="A1510" s="1"/>
      <c r="B1510"/>
      <c r="C1510"/>
      <c r="D1510"/>
      <c r="E1510"/>
      <c r="F1510" s="331"/>
      <c r="G1510" s="331"/>
      <c r="H1510" s="74"/>
      <c r="I1510"/>
      <c r="J1510"/>
      <c r="K1510"/>
      <c r="L1510"/>
      <c r="M1510"/>
      <c r="N1510"/>
      <c r="O1510"/>
      <c r="P1510"/>
      <c r="Q1510"/>
      <c r="R1510"/>
      <c r="S1510"/>
      <c r="T1510"/>
      <c r="U1510" s="74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</row>
    <row r="1511" spans="1:80">
      <c r="A1511" s="1"/>
      <c r="B1511"/>
      <c r="C1511"/>
      <c r="D1511"/>
      <c r="E1511"/>
      <c r="F1511" s="331"/>
      <c r="G1511" s="331"/>
      <c r="H1511" s="74"/>
      <c r="I1511"/>
      <c r="J1511"/>
      <c r="K1511"/>
      <c r="L1511"/>
      <c r="M1511"/>
      <c r="N1511"/>
      <c r="O1511"/>
      <c r="P1511"/>
      <c r="Q1511"/>
      <c r="R1511"/>
      <c r="S1511"/>
      <c r="T1511"/>
      <c r="U1511" s="74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</row>
    <row r="1512" spans="1:80">
      <c r="A1512" s="1"/>
      <c r="B1512"/>
      <c r="C1512"/>
      <c r="D1512"/>
      <c r="E1512"/>
      <c r="F1512" s="331"/>
      <c r="G1512" s="331"/>
      <c r="H1512" s="74"/>
      <c r="I1512"/>
      <c r="J1512"/>
      <c r="K1512"/>
      <c r="L1512"/>
      <c r="M1512"/>
      <c r="N1512"/>
      <c r="O1512"/>
      <c r="P1512"/>
      <c r="Q1512"/>
      <c r="R1512"/>
      <c r="S1512"/>
      <c r="T1512"/>
      <c r="U1512" s="74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</row>
    <row r="1513" spans="1:80">
      <c r="A1513" s="1"/>
      <c r="B1513"/>
      <c r="C1513"/>
      <c r="D1513"/>
      <c r="E1513"/>
      <c r="F1513" s="331"/>
      <c r="G1513" s="331"/>
      <c r="H1513" s="74"/>
      <c r="I1513"/>
      <c r="J1513"/>
      <c r="K1513"/>
      <c r="L1513"/>
      <c r="M1513"/>
      <c r="N1513"/>
      <c r="O1513"/>
      <c r="P1513"/>
      <c r="Q1513"/>
      <c r="R1513"/>
      <c r="S1513"/>
      <c r="T1513"/>
      <c r="U1513" s="74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</row>
    <row r="1514" spans="1:80">
      <c r="A1514" s="1"/>
      <c r="B1514"/>
      <c r="C1514"/>
      <c r="D1514"/>
      <c r="E1514"/>
      <c r="F1514" s="331"/>
      <c r="G1514" s="331"/>
      <c r="H1514" s="74"/>
      <c r="I1514"/>
      <c r="J1514"/>
      <c r="K1514"/>
      <c r="L1514"/>
      <c r="M1514"/>
      <c r="N1514"/>
      <c r="O1514"/>
      <c r="P1514"/>
      <c r="Q1514"/>
      <c r="R1514"/>
      <c r="S1514"/>
      <c r="T1514"/>
      <c r="U1514" s="7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</row>
    <row r="1515" spans="1:80">
      <c r="A1515" s="1"/>
      <c r="B1515"/>
      <c r="C1515"/>
      <c r="D1515"/>
      <c r="E1515"/>
      <c r="F1515" s="331"/>
      <c r="G1515" s="331"/>
      <c r="H1515" s="74"/>
      <c r="I1515"/>
      <c r="J1515"/>
      <c r="K1515"/>
      <c r="L1515"/>
      <c r="M1515"/>
      <c r="N1515"/>
      <c r="O1515"/>
      <c r="P1515"/>
      <c r="Q1515"/>
      <c r="R1515"/>
      <c r="S1515"/>
      <c r="T1515"/>
      <c r="U1515" s="74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</row>
    <row r="1516" spans="1:80">
      <c r="A1516" s="1"/>
      <c r="B1516"/>
      <c r="C1516"/>
      <c r="D1516"/>
      <c r="E1516"/>
      <c r="F1516" s="331"/>
      <c r="G1516" s="331"/>
      <c r="H1516" s="74"/>
      <c r="I1516"/>
      <c r="J1516"/>
      <c r="K1516"/>
      <c r="L1516"/>
      <c r="M1516"/>
      <c r="N1516"/>
      <c r="O1516"/>
      <c r="P1516"/>
      <c r="Q1516"/>
      <c r="R1516"/>
      <c r="S1516"/>
      <c r="T1516"/>
      <c r="U1516" s="74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</row>
    <row r="1517" spans="1:80">
      <c r="A1517" s="1"/>
      <c r="B1517"/>
      <c r="C1517"/>
      <c r="D1517"/>
      <c r="E1517"/>
      <c r="F1517" s="331"/>
      <c r="G1517" s="331"/>
      <c r="H1517" s="74"/>
      <c r="I1517"/>
      <c r="J1517"/>
      <c r="K1517"/>
      <c r="L1517"/>
      <c r="M1517"/>
      <c r="N1517"/>
      <c r="O1517"/>
      <c r="P1517"/>
      <c r="Q1517"/>
      <c r="R1517"/>
      <c r="S1517"/>
      <c r="T1517"/>
      <c r="U1517" s="74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</row>
    <row r="1518" spans="1:80">
      <c r="A1518" s="1"/>
      <c r="B1518"/>
      <c r="C1518"/>
      <c r="D1518"/>
      <c r="E1518"/>
      <c r="F1518" s="331"/>
      <c r="G1518" s="331"/>
      <c r="H1518" s="74"/>
      <c r="I1518"/>
      <c r="J1518"/>
      <c r="K1518"/>
      <c r="L1518"/>
      <c r="M1518"/>
      <c r="N1518"/>
      <c r="O1518"/>
      <c r="P1518"/>
      <c r="Q1518"/>
      <c r="R1518"/>
      <c r="S1518"/>
      <c r="T1518"/>
      <c r="U1518" s="74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</row>
    <row r="1519" spans="1:80">
      <c r="A1519" s="1"/>
      <c r="B1519"/>
      <c r="C1519"/>
      <c r="D1519"/>
      <c r="E1519"/>
      <c r="F1519" s="331"/>
      <c r="G1519" s="331"/>
      <c r="H1519" s="74"/>
      <c r="I1519"/>
      <c r="J1519"/>
      <c r="K1519"/>
      <c r="L1519"/>
      <c r="M1519"/>
      <c r="N1519"/>
      <c r="O1519"/>
      <c r="P1519"/>
      <c r="Q1519"/>
      <c r="R1519"/>
      <c r="S1519"/>
      <c r="T1519"/>
      <c r="U1519" s="74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</row>
    <row r="1520" spans="1:80">
      <c r="A1520" s="1"/>
      <c r="B1520"/>
      <c r="C1520"/>
      <c r="D1520"/>
      <c r="E1520"/>
      <c r="F1520" s="331"/>
      <c r="G1520" s="331"/>
      <c r="H1520" s="74"/>
      <c r="I1520"/>
      <c r="J1520"/>
      <c r="K1520"/>
      <c r="L1520"/>
      <c r="M1520"/>
      <c r="N1520"/>
      <c r="O1520"/>
      <c r="P1520"/>
      <c r="Q1520"/>
      <c r="R1520"/>
      <c r="S1520"/>
      <c r="T1520"/>
      <c r="U1520" s="74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</row>
    <row r="1521" spans="1:80">
      <c r="A1521" s="1"/>
      <c r="B1521"/>
      <c r="C1521"/>
      <c r="D1521"/>
      <c r="E1521"/>
      <c r="F1521" s="331"/>
      <c r="G1521" s="331"/>
      <c r="H1521" s="74"/>
      <c r="I1521"/>
      <c r="J1521"/>
      <c r="K1521"/>
      <c r="L1521"/>
      <c r="M1521"/>
      <c r="N1521"/>
      <c r="O1521"/>
      <c r="P1521"/>
      <c r="Q1521"/>
      <c r="R1521"/>
      <c r="S1521"/>
      <c r="T1521"/>
      <c r="U1521" s="74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</row>
    <row r="1522" spans="1:80">
      <c r="A1522" s="1"/>
      <c r="B1522"/>
      <c r="C1522"/>
      <c r="D1522"/>
      <c r="E1522"/>
      <c r="F1522" s="331"/>
      <c r="G1522" s="331"/>
      <c r="H1522" s="74"/>
      <c r="I1522"/>
      <c r="J1522"/>
      <c r="K1522"/>
      <c r="L1522"/>
      <c r="M1522"/>
      <c r="N1522"/>
      <c r="O1522"/>
      <c r="P1522"/>
      <c r="Q1522"/>
      <c r="R1522"/>
      <c r="S1522"/>
      <c r="T1522"/>
      <c r="U1522" s="74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</row>
    <row r="1523" spans="1:80">
      <c r="A1523" s="1"/>
      <c r="B1523"/>
      <c r="C1523"/>
      <c r="D1523"/>
      <c r="E1523"/>
      <c r="F1523" s="331"/>
      <c r="G1523" s="331"/>
      <c r="H1523" s="74"/>
      <c r="I1523"/>
      <c r="J1523"/>
      <c r="K1523"/>
      <c r="L1523"/>
      <c r="M1523"/>
      <c r="N1523"/>
      <c r="O1523"/>
      <c r="P1523"/>
      <c r="Q1523"/>
      <c r="R1523"/>
      <c r="S1523"/>
      <c r="T1523"/>
      <c r="U1523" s="74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</row>
    <row r="1524" spans="1:80">
      <c r="A1524" s="1"/>
      <c r="B1524"/>
      <c r="C1524"/>
      <c r="D1524"/>
      <c r="E1524"/>
      <c r="F1524" s="331"/>
      <c r="G1524" s="331"/>
      <c r="H1524" s="74"/>
      <c r="I1524"/>
      <c r="J1524"/>
      <c r="K1524"/>
      <c r="L1524"/>
      <c r="M1524"/>
      <c r="N1524"/>
      <c r="O1524"/>
      <c r="P1524"/>
      <c r="Q1524"/>
      <c r="R1524"/>
      <c r="S1524"/>
      <c r="T1524"/>
      <c r="U1524" s="7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</row>
    <row r="1525" spans="1:80">
      <c r="A1525" s="1"/>
      <c r="B1525"/>
      <c r="C1525"/>
      <c r="D1525"/>
      <c r="E1525"/>
      <c r="F1525" s="331"/>
      <c r="G1525" s="331"/>
      <c r="H1525" s="74"/>
      <c r="I1525"/>
      <c r="J1525"/>
      <c r="K1525"/>
      <c r="L1525"/>
      <c r="M1525"/>
      <c r="N1525"/>
      <c r="O1525"/>
      <c r="P1525"/>
      <c r="Q1525"/>
      <c r="R1525"/>
      <c r="S1525"/>
      <c r="T1525"/>
      <c r="U1525" s="74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</row>
    <row r="1526" spans="1:80">
      <c r="A1526" s="1"/>
      <c r="B1526"/>
      <c r="C1526"/>
      <c r="D1526"/>
      <c r="E1526"/>
      <c r="F1526" s="331"/>
      <c r="G1526" s="331"/>
      <c r="H1526" s="74"/>
      <c r="I1526"/>
      <c r="J1526"/>
      <c r="K1526"/>
      <c r="L1526"/>
      <c r="M1526"/>
      <c r="N1526"/>
      <c r="O1526"/>
      <c r="P1526"/>
      <c r="Q1526"/>
      <c r="R1526"/>
      <c r="S1526"/>
      <c r="T1526"/>
      <c r="U1526" s="74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</row>
    <row r="1527" spans="1:80">
      <c r="A1527" s="1"/>
      <c r="B1527"/>
      <c r="C1527"/>
      <c r="D1527"/>
      <c r="E1527"/>
      <c r="F1527" s="331"/>
      <c r="G1527" s="331"/>
      <c r="H1527" s="74"/>
      <c r="I1527"/>
      <c r="J1527"/>
      <c r="K1527"/>
      <c r="L1527"/>
      <c r="M1527"/>
      <c r="N1527"/>
      <c r="O1527"/>
      <c r="P1527"/>
      <c r="Q1527"/>
      <c r="R1527"/>
      <c r="S1527"/>
      <c r="T1527"/>
      <c r="U1527" s="74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</row>
    <row r="1528" spans="1:80">
      <c r="A1528" s="1"/>
      <c r="B1528"/>
      <c r="C1528"/>
      <c r="D1528"/>
      <c r="E1528"/>
      <c r="F1528" s="331"/>
      <c r="G1528" s="331"/>
      <c r="H1528" s="74"/>
      <c r="I1528"/>
      <c r="J1528"/>
      <c r="K1528"/>
      <c r="L1528"/>
      <c r="M1528"/>
      <c r="N1528"/>
      <c r="O1528"/>
      <c r="P1528"/>
      <c r="Q1528"/>
      <c r="R1528"/>
      <c r="S1528"/>
      <c r="T1528"/>
      <c r="U1528" s="74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</row>
    <row r="1529" spans="1:80">
      <c r="A1529" s="1"/>
      <c r="B1529"/>
      <c r="C1529"/>
      <c r="D1529"/>
      <c r="E1529"/>
      <c r="F1529" s="331"/>
      <c r="G1529" s="331"/>
      <c r="H1529" s="74"/>
      <c r="I1529"/>
      <c r="J1529"/>
      <c r="K1529"/>
      <c r="L1529"/>
      <c r="M1529"/>
      <c r="N1529"/>
      <c r="O1529"/>
      <c r="P1529"/>
      <c r="Q1529"/>
      <c r="R1529"/>
      <c r="S1529"/>
      <c r="T1529"/>
      <c r="U1529" s="74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</row>
    <row r="1530" spans="1:80">
      <c r="A1530" s="1"/>
      <c r="B1530"/>
      <c r="C1530"/>
      <c r="D1530"/>
      <c r="E1530"/>
      <c r="F1530" s="331"/>
      <c r="G1530" s="331"/>
      <c r="H1530" s="74"/>
      <c r="I1530"/>
      <c r="J1530"/>
      <c r="K1530"/>
      <c r="L1530"/>
      <c r="M1530"/>
      <c r="N1530"/>
      <c r="O1530"/>
      <c r="P1530"/>
      <c r="Q1530"/>
      <c r="R1530"/>
      <c r="S1530"/>
      <c r="T1530"/>
      <c r="U1530" s="74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</row>
    <row r="1531" spans="1:80">
      <c r="A1531" s="1"/>
      <c r="B1531"/>
      <c r="C1531"/>
      <c r="D1531"/>
      <c r="E1531"/>
      <c r="F1531" s="331"/>
      <c r="G1531" s="331"/>
      <c r="H1531" s="74"/>
      <c r="I1531"/>
      <c r="J1531"/>
      <c r="K1531"/>
      <c r="L1531"/>
      <c r="M1531"/>
      <c r="N1531"/>
      <c r="O1531"/>
      <c r="P1531"/>
      <c r="Q1531"/>
      <c r="R1531"/>
      <c r="S1531"/>
      <c r="T1531"/>
      <c r="U1531" s="74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</row>
    <row r="1532" spans="1:80">
      <c r="A1532" s="1"/>
      <c r="B1532"/>
      <c r="C1532"/>
      <c r="D1532"/>
      <c r="E1532"/>
      <c r="F1532" s="331"/>
      <c r="G1532" s="331"/>
      <c r="H1532" s="74"/>
      <c r="I1532"/>
      <c r="J1532"/>
      <c r="K1532"/>
      <c r="L1532"/>
      <c r="M1532"/>
      <c r="N1532"/>
      <c r="O1532"/>
      <c r="P1532"/>
      <c r="Q1532"/>
      <c r="R1532"/>
      <c r="S1532"/>
      <c r="T1532"/>
      <c r="U1532" s="74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</row>
    <row r="1533" spans="1:80">
      <c r="A1533" s="1"/>
      <c r="B1533"/>
      <c r="C1533"/>
      <c r="D1533"/>
      <c r="E1533"/>
      <c r="F1533" s="331"/>
      <c r="G1533" s="331"/>
      <c r="H1533" s="74"/>
      <c r="I1533"/>
      <c r="J1533"/>
      <c r="K1533"/>
      <c r="L1533"/>
      <c r="M1533"/>
      <c r="N1533"/>
      <c r="O1533"/>
      <c r="P1533"/>
      <c r="Q1533"/>
      <c r="R1533"/>
      <c r="S1533"/>
      <c r="T1533"/>
      <c r="U1533" s="74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</row>
    <row r="1534" spans="1:80">
      <c r="A1534" s="1"/>
      <c r="B1534"/>
      <c r="C1534"/>
      <c r="D1534"/>
      <c r="E1534"/>
      <c r="F1534" s="331"/>
      <c r="G1534" s="331"/>
      <c r="H1534" s="74"/>
      <c r="I1534"/>
      <c r="J1534"/>
      <c r="K1534"/>
      <c r="L1534"/>
      <c r="M1534"/>
      <c r="N1534"/>
      <c r="O1534"/>
      <c r="P1534"/>
      <c r="Q1534"/>
      <c r="R1534"/>
      <c r="S1534"/>
      <c r="T1534"/>
      <c r="U1534" s="7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</row>
    <row r="1535" spans="1:80">
      <c r="A1535" s="1"/>
      <c r="B1535"/>
      <c r="C1535"/>
      <c r="D1535"/>
      <c r="E1535"/>
      <c r="F1535" s="331"/>
      <c r="G1535" s="331"/>
      <c r="H1535" s="74"/>
      <c r="I1535"/>
      <c r="J1535"/>
      <c r="K1535"/>
      <c r="L1535"/>
      <c r="M1535"/>
      <c r="N1535"/>
      <c r="O1535"/>
      <c r="P1535"/>
      <c r="Q1535"/>
      <c r="R1535"/>
      <c r="S1535"/>
      <c r="T1535"/>
      <c r="U1535" s="74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</row>
    <row r="1536" spans="1:80">
      <c r="A1536" s="1"/>
      <c r="B1536"/>
      <c r="C1536"/>
      <c r="D1536"/>
      <c r="E1536"/>
      <c r="F1536" s="331"/>
      <c r="G1536" s="331"/>
      <c r="H1536" s="74"/>
      <c r="I1536"/>
      <c r="J1536"/>
      <c r="K1536"/>
      <c r="L1536"/>
      <c r="M1536"/>
      <c r="N1536"/>
      <c r="O1536"/>
      <c r="P1536"/>
      <c r="Q1536"/>
      <c r="R1536"/>
      <c r="S1536"/>
      <c r="T1536"/>
      <c r="U1536" s="74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</row>
    <row r="1537" spans="1:80">
      <c r="A1537" s="1"/>
      <c r="B1537"/>
      <c r="C1537"/>
      <c r="D1537"/>
      <c r="E1537"/>
      <c r="F1537" s="331"/>
      <c r="G1537" s="331"/>
      <c r="H1537" s="74"/>
      <c r="I1537"/>
      <c r="J1537"/>
      <c r="K1537"/>
      <c r="L1537"/>
      <c r="M1537"/>
      <c r="N1537"/>
      <c r="O1537"/>
      <c r="P1537"/>
      <c r="Q1537"/>
      <c r="R1537"/>
      <c r="S1537"/>
      <c r="T1537"/>
      <c r="U1537" s="74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</row>
    <row r="1538" spans="1:80">
      <c r="A1538" s="1"/>
      <c r="B1538"/>
      <c r="C1538"/>
      <c r="D1538"/>
      <c r="E1538"/>
      <c r="F1538" s="331"/>
      <c r="G1538" s="331"/>
      <c r="H1538" s="74"/>
      <c r="I1538"/>
      <c r="J1538"/>
      <c r="K1538"/>
      <c r="L1538"/>
      <c r="M1538"/>
      <c r="N1538"/>
      <c r="O1538"/>
      <c r="P1538"/>
      <c r="Q1538"/>
      <c r="R1538"/>
      <c r="S1538"/>
      <c r="T1538"/>
      <c r="U1538" s="74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</row>
    <row r="1539" spans="1:80">
      <c r="A1539" s="1"/>
      <c r="B1539"/>
      <c r="C1539"/>
      <c r="D1539"/>
      <c r="E1539"/>
      <c r="F1539" s="331"/>
      <c r="G1539" s="331"/>
      <c r="H1539" s="74"/>
      <c r="I1539"/>
      <c r="J1539"/>
      <c r="K1539"/>
      <c r="L1539"/>
      <c r="M1539"/>
      <c r="N1539"/>
      <c r="O1539"/>
      <c r="P1539"/>
      <c r="Q1539"/>
      <c r="R1539"/>
      <c r="S1539"/>
      <c r="T1539"/>
      <c r="U1539" s="74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</row>
    <row r="1540" spans="1:80">
      <c r="A1540" s="1"/>
      <c r="B1540"/>
      <c r="C1540"/>
      <c r="D1540"/>
      <c r="E1540"/>
      <c r="F1540" s="331"/>
      <c r="G1540" s="331"/>
      <c r="H1540" s="74"/>
      <c r="I1540"/>
      <c r="J1540"/>
      <c r="K1540"/>
      <c r="L1540"/>
      <c r="M1540"/>
      <c r="N1540"/>
      <c r="O1540"/>
      <c r="P1540"/>
      <c r="Q1540"/>
      <c r="R1540"/>
      <c r="S1540"/>
      <c r="T1540"/>
      <c r="U1540" s="74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</row>
    <row r="1541" spans="1:80">
      <c r="A1541" s="1"/>
      <c r="B1541"/>
      <c r="C1541"/>
      <c r="D1541"/>
      <c r="E1541"/>
      <c r="F1541" s="331"/>
      <c r="G1541" s="331"/>
      <c r="H1541" s="74"/>
      <c r="I1541"/>
      <c r="J1541"/>
      <c r="K1541"/>
      <c r="L1541"/>
      <c r="M1541"/>
      <c r="N1541"/>
      <c r="O1541"/>
      <c r="P1541"/>
      <c r="Q1541"/>
      <c r="R1541"/>
      <c r="S1541"/>
      <c r="T1541"/>
      <c r="U1541" s="74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</row>
    <row r="1542" spans="1:80">
      <c r="A1542" s="1"/>
      <c r="B1542"/>
      <c r="C1542"/>
      <c r="D1542"/>
      <c r="E1542"/>
      <c r="F1542" s="331"/>
      <c r="G1542" s="331"/>
      <c r="H1542" s="74"/>
      <c r="I1542"/>
      <c r="J1542"/>
      <c r="K1542"/>
      <c r="L1542"/>
      <c r="M1542"/>
      <c r="N1542"/>
      <c r="O1542"/>
      <c r="P1542"/>
      <c r="Q1542"/>
      <c r="R1542"/>
      <c r="S1542"/>
      <c r="T1542"/>
      <c r="U1542" s="74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</row>
    <row r="1543" spans="1:80">
      <c r="A1543" s="1"/>
      <c r="B1543"/>
      <c r="C1543"/>
      <c r="D1543"/>
      <c r="E1543"/>
      <c r="F1543" s="331"/>
      <c r="G1543" s="331"/>
      <c r="H1543" s="74"/>
      <c r="I1543"/>
      <c r="J1543"/>
      <c r="K1543"/>
      <c r="L1543"/>
      <c r="M1543"/>
      <c r="N1543"/>
      <c r="O1543"/>
      <c r="P1543"/>
      <c r="Q1543"/>
      <c r="R1543"/>
      <c r="S1543"/>
      <c r="T1543"/>
      <c r="U1543" s="74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</row>
    <row r="1544" spans="1:80">
      <c r="A1544" s="1"/>
      <c r="B1544"/>
      <c r="C1544"/>
      <c r="D1544"/>
      <c r="E1544"/>
      <c r="F1544" s="331"/>
      <c r="G1544" s="331"/>
      <c r="H1544" s="74"/>
      <c r="I1544"/>
      <c r="J1544"/>
      <c r="K1544"/>
      <c r="L1544"/>
      <c r="M1544"/>
      <c r="N1544"/>
      <c r="O1544"/>
      <c r="P1544"/>
      <c r="Q1544"/>
      <c r="R1544"/>
      <c r="S1544"/>
      <c r="T1544"/>
      <c r="U1544" s="7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</row>
    <row r="1545" spans="1:80">
      <c r="A1545" s="1"/>
      <c r="B1545"/>
      <c r="C1545"/>
      <c r="D1545"/>
      <c r="E1545"/>
      <c r="F1545" s="331"/>
      <c r="G1545" s="331"/>
      <c r="H1545" s="74"/>
      <c r="I1545"/>
      <c r="J1545"/>
      <c r="K1545"/>
      <c r="L1545"/>
      <c r="M1545"/>
      <c r="N1545"/>
      <c r="O1545"/>
      <c r="P1545"/>
      <c r="Q1545"/>
      <c r="R1545"/>
      <c r="S1545"/>
      <c r="T1545"/>
      <c r="U1545" s="74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</row>
    <row r="1546" spans="1:80">
      <c r="A1546" s="1"/>
      <c r="B1546"/>
      <c r="C1546"/>
      <c r="D1546"/>
      <c r="E1546"/>
      <c r="F1546" s="331"/>
      <c r="G1546" s="331"/>
      <c r="H1546" s="74"/>
      <c r="I1546"/>
      <c r="J1546"/>
      <c r="K1546"/>
      <c r="L1546"/>
      <c r="M1546"/>
      <c r="N1546"/>
      <c r="O1546"/>
      <c r="P1546"/>
      <c r="Q1546"/>
      <c r="R1546"/>
      <c r="S1546"/>
      <c r="T1546"/>
      <c r="U1546" s="74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</row>
    <row r="1547" spans="1:80">
      <c r="A1547" s="1"/>
      <c r="B1547"/>
      <c r="C1547"/>
      <c r="D1547"/>
      <c r="E1547"/>
      <c r="F1547" s="331"/>
      <c r="G1547" s="331"/>
      <c r="H1547" s="74"/>
      <c r="I1547"/>
      <c r="J1547"/>
      <c r="K1547"/>
      <c r="L1547"/>
      <c r="M1547"/>
      <c r="N1547"/>
      <c r="O1547"/>
      <c r="P1547"/>
      <c r="Q1547"/>
      <c r="R1547"/>
      <c r="S1547"/>
      <c r="T1547"/>
      <c r="U1547" s="74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</row>
    <row r="1548" spans="1:80">
      <c r="A1548" s="1"/>
      <c r="B1548"/>
      <c r="C1548"/>
      <c r="D1548"/>
      <c r="E1548"/>
      <c r="F1548" s="331"/>
      <c r="G1548" s="331"/>
      <c r="H1548" s="74"/>
      <c r="I1548"/>
      <c r="J1548"/>
      <c r="K1548"/>
      <c r="L1548"/>
      <c r="M1548"/>
      <c r="N1548"/>
      <c r="O1548"/>
      <c r="P1548"/>
      <c r="Q1548"/>
      <c r="R1548"/>
      <c r="S1548"/>
      <c r="T1548"/>
      <c r="U1548" s="74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</row>
    <row r="1549" spans="1:80">
      <c r="A1549" s="1"/>
      <c r="B1549"/>
      <c r="C1549"/>
      <c r="D1549"/>
      <c r="E1549"/>
      <c r="F1549" s="331"/>
      <c r="G1549" s="331"/>
      <c r="H1549" s="74"/>
      <c r="I1549"/>
      <c r="J1549"/>
      <c r="K1549"/>
      <c r="L1549"/>
      <c r="M1549"/>
      <c r="N1549"/>
      <c r="O1549"/>
      <c r="P1549"/>
      <c r="Q1549"/>
      <c r="R1549"/>
      <c r="S1549"/>
      <c r="T1549"/>
      <c r="U1549" s="74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</row>
    <row r="1550" spans="1:80">
      <c r="A1550" s="1"/>
      <c r="B1550"/>
      <c r="C1550"/>
      <c r="D1550"/>
      <c r="E1550"/>
      <c r="F1550" s="331"/>
      <c r="G1550" s="331"/>
      <c r="H1550" s="74"/>
      <c r="I1550"/>
      <c r="J1550"/>
      <c r="K1550"/>
      <c r="L1550"/>
      <c r="M1550"/>
      <c r="N1550"/>
      <c r="O1550"/>
      <c r="P1550"/>
      <c r="Q1550"/>
      <c r="R1550"/>
      <c r="S1550"/>
      <c r="T1550"/>
      <c r="U1550" s="74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</row>
    <row r="1551" spans="1:80">
      <c r="A1551" s="1"/>
      <c r="B1551"/>
      <c r="C1551"/>
      <c r="D1551"/>
      <c r="E1551"/>
      <c r="F1551" s="331"/>
      <c r="G1551" s="331"/>
      <c r="H1551" s="74"/>
      <c r="I1551"/>
      <c r="J1551"/>
      <c r="K1551"/>
      <c r="L1551"/>
      <c r="M1551"/>
      <c r="N1551"/>
      <c r="O1551"/>
      <c r="P1551"/>
      <c r="Q1551"/>
      <c r="R1551"/>
      <c r="S1551"/>
      <c r="T1551"/>
      <c r="U1551" s="74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</row>
    <row r="1552" spans="1:80">
      <c r="A1552" s="1"/>
      <c r="B1552"/>
      <c r="C1552"/>
      <c r="D1552"/>
      <c r="E1552"/>
      <c r="F1552" s="331"/>
      <c r="G1552" s="331"/>
      <c r="H1552" s="74"/>
      <c r="I1552"/>
      <c r="J1552"/>
      <c r="K1552"/>
      <c r="L1552"/>
      <c r="M1552"/>
      <c r="N1552"/>
      <c r="O1552"/>
      <c r="P1552"/>
      <c r="Q1552"/>
      <c r="R1552"/>
      <c r="S1552"/>
      <c r="T1552"/>
      <c r="U1552" s="74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</row>
    <row r="1553" spans="1:80">
      <c r="A1553" s="1"/>
      <c r="B1553"/>
      <c r="C1553"/>
      <c r="D1553"/>
      <c r="E1553"/>
      <c r="F1553" s="331"/>
      <c r="G1553" s="331"/>
      <c r="H1553" s="74"/>
      <c r="I1553"/>
      <c r="J1553"/>
      <c r="K1553"/>
      <c r="L1553"/>
      <c r="M1553"/>
      <c r="N1553"/>
      <c r="O1553"/>
      <c r="P1553"/>
      <c r="Q1553"/>
      <c r="R1553"/>
      <c r="S1553"/>
      <c r="T1553"/>
      <c r="U1553" s="74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</row>
    <row r="1554" spans="1:80">
      <c r="A1554" s="1"/>
      <c r="B1554"/>
      <c r="C1554"/>
      <c r="D1554"/>
      <c r="E1554"/>
      <c r="F1554" s="331"/>
      <c r="G1554" s="331"/>
      <c r="H1554" s="74"/>
      <c r="I1554"/>
      <c r="J1554"/>
      <c r="K1554"/>
      <c r="L1554"/>
      <c r="M1554"/>
      <c r="N1554"/>
      <c r="O1554"/>
      <c r="P1554"/>
      <c r="Q1554"/>
      <c r="R1554"/>
      <c r="S1554"/>
      <c r="T1554"/>
      <c r="U1554" s="7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</row>
    <row r="1555" spans="1:80">
      <c r="A1555" s="1"/>
      <c r="B1555"/>
      <c r="C1555"/>
      <c r="D1555"/>
      <c r="E1555"/>
      <c r="F1555" s="331"/>
      <c r="G1555" s="331"/>
      <c r="H1555" s="74"/>
      <c r="I1555"/>
      <c r="J1555"/>
      <c r="K1555"/>
      <c r="L1555"/>
      <c r="M1555"/>
      <c r="N1555"/>
      <c r="O1555"/>
      <c r="P1555"/>
      <c r="Q1555"/>
      <c r="R1555"/>
      <c r="S1555"/>
      <c r="T1555"/>
      <c r="U1555" s="74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</row>
    <row r="1556" spans="1:80">
      <c r="A1556" s="1"/>
      <c r="B1556"/>
      <c r="C1556"/>
      <c r="D1556"/>
      <c r="E1556"/>
      <c r="F1556" s="331"/>
      <c r="G1556" s="331"/>
      <c r="H1556" s="74"/>
      <c r="I1556"/>
      <c r="J1556"/>
      <c r="K1556"/>
      <c r="L1556"/>
      <c r="M1556"/>
      <c r="N1556"/>
      <c r="O1556"/>
      <c r="P1556"/>
      <c r="Q1556"/>
      <c r="R1556"/>
      <c r="S1556"/>
      <c r="T1556"/>
      <c r="U1556" s="74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</row>
    <row r="1557" spans="1:80">
      <c r="A1557" s="1"/>
      <c r="B1557"/>
      <c r="C1557"/>
      <c r="D1557"/>
      <c r="E1557"/>
      <c r="F1557" s="331"/>
      <c r="G1557" s="331"/>
      <c r="H1557" s="74"/>
      <c r="I1557"/>
      <c r="J1557"/>
      <c r="K1557"/>
      <c r="L1557"/>
      <c r="M1557"/>
      <c r="N1557"/>
      <c r="O1557"/>
      <c r="P1557"/>
      <c r="Q1557"/>
      <c r="R1557"/>
      <c r="S1557"/>
      <c r="T1557"/>
      <c r="U1557" s="74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</row>
    <row r="1558" spans="1:80">
      <c r="A1558" s="1"/>
      <c r="B1558"/>
      <c r="C1558"/>
      <c r="D1558"/>
      <c r="E1558"/>
      <c r="F1558" s="331"/>
      <c r="G1558" s="331"/>
      <c r="H1558" s="74"/>
      <c r="I1558"/>
      <c r="J1558"/>
      <c r="K1558"/>
      <c r="L1558"/>
      <c r="M1558"/>
      <c r="N1558"/>
      <c r="O1558"/>
      <c r="P1558"/>
      <c r="Q1558"/>
      <c r="R1558"/>
      <c r="S1558"/>
      <c r="T1558"/>
      <c r="U1558" s="74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</row>
    <row r="1559" spans="1:80">
      <c r="A1559" s="1"/>
      <c r="B1559"/>
      <c r="C1559"/>
      <c r="D1559"/>
      <c r="E1559"/>
      <c r="F1559" s="331"/>
      <c r="G1559" s="331"/>
      <c r="H1559" s="74"/>
      <c r="I1559"/>
      <c r="J1559"/>
      <c r="K1559"/>
      <c r="L1559"/>
      <c r="M1559"/>
      <c r="N1559"/>
      <c r="O1559"/>
      <c r="P1559"/>
      <c r="Q1559"/>
      <c r="R1559"/>
      <c r="S1559"/>
      <c r="T1559"/>
      <c r="U1559" s="74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</row>
    <row r="1560" spans="1:80">
      <c r="A1560" s="1"/>
      <c r="B1560"/>
      <c r="C1560"/>
      <c r="D1560"/>
      <c r="E1560"/>
      <c r="F1560" s="331"/>
      <c r="G1560" s="331"/>
      <c r="H1560" s="74"/>
      <c r="I1560"/>
      <c r="J1560"/>
      <c r="K1560"/>
      <c r="L1560"/>
      <c r="M1560"/>
      <c r="N1560"/>
      <c r="O1560"/>
      <c r="P1560"/>
      <c r="Q1560"/>
      <c r="R1560"/>
      <c r="S1560"/>
      <c r="T1560"/>
      <c r="U1560" s="74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</row>
    <row r="1561" spans="1:80">
      <c r="A1561" s="1"/>
      <c r="B1561"/>
      <c r="C1561"/>
      <c r="D1561"/>
      <c r="E1561"/>
      <c r="F1561" s="331"/>
      <c r="G1561" s="331"/>
      <c r="H1561" s="74"/>
      <c r="I1561"/>
      <c r="J1561"/>
      <c r="K1561"/>
      <c r="L1561"/>
      <c r="M1561"/>
      <c r="N1561"/>
      <c r="O1561"/>
      <c r="P1561"/>
      <c r="Q1561"/>
      <c r="R1561"/>
      <c r="S1561"/>
      <c r="T1561"/>
      <c r="U1561" s="74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</row>
    <row r="1562" spans="1:80">
      <c r="A1562" s="1"/>
      <c r="B1562"/>
      <c r="C1562"/>
      <c r="D1562"/>
      <c r="E1562"/>
      <c r="F1562" s="331"/>
      <c r="G1562" s="331"/>
      <c r="H1562" s="74"/>
      <c r="I1562"/>
      <c r="J1562"/>
      <c r="K1562"/>
      <c r="L1562"/>
      <c r="M1562"/>
      <c r="N1562"/>
      <c r="O1562"/>
      <c r="P1562"/>
      <c r="Q1562"/>
      <c r="R1562"/>
      <c r="S1562"/>
      <c r="T1562"/>
      <c r="U1562" s="74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</row>
    <row r="1563" spans="1:80">
      <c r="A1563" s="1"/>
      <c r="B1563"/>
      <c r="C1563"/>
      <c r="D1563"/>
      <c r="E1563"/>
      <c r="F1563" s="331"/>
      <c r="G1563" s="331"/>
      <c r="H1563" s="74"/>
      <c r="I1563"/>
      <c r="J1563"/>
      <c r="K1563"/>
      <c r="L1563"/>
      <c r="M1563"/>
      <c r="N1563"/>
      <c r="O1563"/>
      <c r="P1563"/>
      <c r="Q1563"/>
      <c r="R1563"/>
      <c r="S1563"/>
      <c r="T1563"/>
      <c r="U1563" s="74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</row>
    <row r="1564" spans="1:80">
      <c r="A1564" s="1"/>
      <c r="B1564"/>
      <c r="C1564"/>
      <c r="D1564"/>
      <c r="E1564"/>
      <c r="F1564" s="331"/>
      <c r="G1564" s="331"/>
      <c r="H1564" s="74"/>
      <c r="I1564"/>
      <c r="J1564"/>
      <c r="K1564"/>
      <c r="L1564"/>
      <c r="M1564"/>
      <c r="N1564"/>
      <c r="O1564"/>
      <c r="P1564"/>
      <c r="Q1564"/>
      <c r="R1564"/>
      <c r="S1564"/>
      <c r="T1564"/>
      <c r="U1564" s="7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</row>
    <row r="1565" spans="1:80">
      <c r="A1565" s="1"/>
      <c r="B1565"/>
      <c r="C1565"/>
      <c r="D1565"/>
      <c r="E1565"/>
      <c r="F1565" s="331"/>
      <c r="G1565" s="331"/>
      <c r="H1565" s="74"/>
      <c r="I1565"/>
      <c r="J1565"/>
      <c r="K1565"/>
      <c r="L1565"/>
      <c r="M1565"/>
      <c r="N1565"/>
      <c r="O1565"/>
      <c r="P1565"/>
      <c r="Q1565"/>
      <c r="R1565"/>
      <c r="S1565"/>
      <c r="T1565"/>
      <c r="U1565" s="74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</row>
    <row r="1566" spans="1:80">
      <c r="A1566" s="1"/>
      <c r="B1566"/>
      <c r="C1566"/>
      <c r="D1566"/>
      <c r="E1566"/>
      <c r="F1566" s="331"/>
      <c r="G1566" s="331"/>
      <c r="H1566" s="74"/>
      <c r="I1566"/>
      <c r="J1566"/>
      <c r="K1566"/>
      <c r="L1566"/>
      <c r="M1566"/>
      <c r="N1566"/>
      <c r="O1566"/>
      <c r="P1566"/>
      <c r="Q1566"/>
      <c r="R1566"/>
      <c r="S1566"/>
      <c r="T1566"/>
      <c r="U1566" s="74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</row>
    <row r="1567" spans="1:80">
      <c r="A1567" s="1"/>
      <c r="B1567"/>
      <c r="C1567"/>
      <c r="D1567"/>
      <c r="E1567"/>
      <c r="F1567" s="331"/>
      <c r="G1567" s="331"/>
      <c r="H1567" s="74"/>
      <c r="I1567"/>
      <c r="J1567"/>
      <c r="K1567"/>
      <c r="L1567"/>
      <c r="M1567"/>
      <c r="N1567"/>
      <c r="O1567"/>
      <c r="P1567"/>
      <c r="Q1567"/>
      <c r="R1567"/>
      <c r="S1567"/>
      <c r="T1567"/>
      <c r="U1567" s="74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</row>
    <row r="1568" spans="1:80">
      <c r="A1568" s="1"/>
      <c r="B1568"/>
      <c r="C1568"/>
      <c r="D1568"/>
      <c r="E1568"/>
      <c r="F1568" s="331"/>
      <c r="G1568" s="331"/>
      <c r="H1568" s="74"/>
      <c r="I1568"/>
      <c r="J1568"/>
      <c r="K1568"/>
      <c r="L1568"/>
      <c r="M1568"/>
      <c r="N1568"/>
      <c r="O1568"/>
      <c r="P1568"/>
      <c r="Q1568"/>
      <c r="R1568"/>
      <c r="S1568"/>
      <c r="T1568"/>
      <c r="U1568" s="74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</row>
    <row r="1569" spans="1:80">
      <c r="A1569" s="1"/>
      <c r="B1569"/>
      <c r="C1569"/>
      <c r="D1569"/>
      <c r="E1569"/>
      <c r="F1569" s="331"/>
      <c r="G1569" s="331"/>
      <c r="H1569" s="74"/>
      <c r="I1569"/>
      <c r="J1569"/>
      <c r="K1569"/>
      <c r="L1569"/>
      <c r="M1569"/>
      <c r="N1569"/>
      <c r="O1569"/>
      <c r="P1569"/>
      <c r="Q1569"/>
      <c r="R1569"/>
      <c r="S1569"/>
      <c r="T1569"/>
      <c r="U1569" s="74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</row>
    <row r="1570" spans="1:80">
      <c r="A1570" s="1"/>
      <c r="B1570"/>
      <c r="C1570"/>
      <c r="D1570"/>
      <c r="E1570"/>
      <c r="F1570" s="331"/>
      <c r="G1570" s="331"/>
      <c r="H1570" s="74"/>
      <c r="I1570"/>
      <c r="J1570"/>
      <c r="K1570"/>
      <c r="L1570"/>
      <c r="M1570"/>
      <c r="N1570"/>
      <c r="O1570"/>
      <c r="P1570"/>
      <c r="Q1570"/>
      <c r="R1570"/>
      <c r="S1570"/>
      <c r="T1570"/>
      <c r="U1570" s="74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</row>
    <row r="1571" spans="1:80">
      <c r="A1571" s="1"/>
      <c r="B1571"/>
      <c r="C1571"/>
      <c r="D1571"/>
      <c r="E1571"/>
      <c r="F1571" s="331"/>
      <c r="G1571" s="331"/>
      <c r="H1571" s="74"/>
      <c r="I1571"/>
      <c r="J1571"/>
      <c r="K1571"/>
      <c r="L1571"/>
      <c r="M1571"/>
      <c r="N1571"/>
      <c r="O1571"/>
      <c r="P1571"/>
      <c r="Q1571"/>
      <c r="R1571"/>
      <c r="S1571"/>
      <c r="T1571"/>
      <c r="U1571" s="74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</row>
    <row r="1572" spans="1:80">
      <c r="A1572" s="1"/>
      <c r="B1572"/>
      <c r="C1572"/>
      <c r="D1572"/>
      <c r="E1572"/>
      <c r="F1572" s="331"/>
      <c r="G1572" s="331"/>
      <c r="H1572" s="74"/>
      <c r="I1572"/>
      <c r="J1572"/>
      <c r="K1572"/>
      <c r="L1572"/>
      <c r="M1572"/>
      <c r="N1572"/>
      <c r="O1572"/>
      <c r="P1572"/>
      <c r="Q1572"/>
      <c r="R1572"/>
      <c r="S1572"/>
      <c r="T1572"/>
      <c r="U1572" s="74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</row>
    <row r="1573" spans="1:80">
      <c r="A1573" s="1"/>
      <c r="B1573"/>
      <c r="C1573"/>
      <c r="D1573"/>
      <c r="E1573"/>
      <c r="F1573" s="331"/>
      <c r="G1573" s="331"/>
      <c r="H1573" s="74"/>
      <c r="I1573"/>
      <c r="J1573"/>
      <c r="K1573"/>
      <c r="L1573"/>
      <c r="M1573"/>
      <c r="N1573"/>
      <c r="O1573"/>
      <c r="P1573"/>
      <c r="Q1573"/>
      <c r="R1573"/>
      <c r="S1573"/>
      <c r="T1573"/>
      <c r="U1573" s="74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</row>
    <row r="1574" spans="1:80">
      <c r="A1574" s="1"/>
      <c r="B1574"/>
      <c r="C1574"/>
      <c r="D1574"/>
      <c r="E1574"/>
      <c r="F1574" s="331"/>
      <c r="G1574" s="331"/>
      <c r="H1574" s="74"/>
      <c r="I1574"/>
      <c r="J1574"/>
      <c r="K1574"/>
      <c r="L1574"/>
      <c r="M1574"/>
      <c r="N1574"/>
      <c r="O1574"/>
      <c r="P1574"/>
      <c r="Q1574"/>
      <c r="R1574"/>
      <c r="S1574"/>
      <c r="T1574"/>
      <c r="U1574" s="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</row>
    <row r="1575" spans="1:80">
      <c r="A1575" s="1"/>
      <c r="B1575"/>
      <c r="C1575"/>
      <c r="D1575"/>
      <c r="E1575"/>
      <c r="F1575" s="331"/>
      <c r="G1575" s="331"/>
      <c r="H1575" s="74"/>
      <c r="I1575"/>
      <c r="J1575"/>
      <c r="K1575"/>
      <c r="L1575"/>
      <c r="M1575"/>
      <c r="N1575"/>
      <c r="O1575"/>
      <c r="P1575"/>
      <c r="Q1575"/>
      <c r="R1575"/>
      <c r="S1575"/>
      <c r="T1575"/>
      <c r="U1575" s="74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</row>
    <row r="1576" spans="1:80">
      <c r="A1576" s="1"/>
      <c r="B1576"/>
      <c r="C1576"/>
      <c r="D1576"/>
      <c r="E1576"/>
      <c r="F1576" s="331"/>
      <c r="G1576" s="331"/>
      <c r="H1576" s="74"/>
      <c r="I1576"/>
      <c r="J1576"/>
      <c r="K1576"/>
      <c r="L1576"/>
      <c r="M1576"/>
      <c r="N1576"/>
      <c r="O1576"/>
      <c r="P1576"/>
      <c r="Q1576"/>
      <c r="R1576"/>
      <c r="S1576"/>
      <c r="T1576"/>
      <c r="U1576" s="74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</row>
    <row r="1577" spans="1:80">
      <c r="A1577" s="1"/>
      <c r="B1577"/>
      <c r="C1577"/>
      <c r="D1577"/>
      <c r="E1577"/>
      <c r="F1577" s="331"/>
      <c r="G1577" s="331"/>
      <c r="H1577" s="74"/>
      <c r="I1577"/>
      <c r="J1577"/>
      <c r="K1577"/>
      <c r="L1577"/>
      <c r="M1577"/>
      <c r="N1577"/>
      <c r="O1577"/>
      <c r="P1577"/>
      <c r="Q1577"/>
      <c r="R1577"/>
      <c r="S1577"/>
      <c r="T1577"/>
      <c r="U1577" s="74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</row>
    <row r="1578" spans="1:80">
      <c r="A1578" s="1"/>
      <c r="B1578"/>
      <c r="C1578"/>
      <c r="D1578"/>
      <c r="E1578"/>
      <c r="F1578" s="331"/>
      <c r="G1578" s="331"/>
      <c r="H1578" s="74"/>
      <c r="I1578"/>
      <c r="J1578"/>
      <c r="K1578"/>
      <c r="L1578"/>
      <c r="M1578"/>
      <c r="N1578"/>
      <c r="O1578"/>
      <c r="P1578"/>
      <c r="Q1578"/>
      <c r="R1578"/>
      <c r="S1578"/>
      <c r="T1578"/>
      <c r="U1578" s="74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</row>
    <row r="1579" spans="1:80">
      <c r="A1579" s="1"/>
      <c r="B1579"/>
      <c r="C1579"/>
      <c r="D1579"/>
      <c r="E1579"/>
      <c r="F1579" s="331"/>
      <c r="G1579" s="331"/>
      <c r="H1579" s="74"/>
      <c r="I1579"/>
      <c r="J1579"/>
      <c r="K1579"/>
      <c r="L1579"/>
      <c r="M1579"/>
      <c r="N1579"/>
      <c r="O1579"/>
      <c r="P1579"/>
      <c r="Q1579"/>
      <c r="R1579"/>
      <c r="S1579"/>
      <c r="T1579"/>
      <c r="U1579" s="74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</row>
    <row r="1580" spans="1:80">
      <c r="A1580" s="1"/>
      <c r="B1580"/>
      <c r="C1580"/>
      <c r="D1580"/>
      <c r="E1580"/>
      <c r="F1580" s="331"/>
      <c r="G1580" s="331"/>
      <c r="H1580" s="74"/>
      <c r="I1580"/>
      <c r="J1580"/>
      <c r="K1580"/>
      <c r="L1580"/>
      <c r="M1580"/>
      <c r="N1580"/>
      <c r="O1580"/>
      <c r="P1580"/>
      <c r="Q1580"/>
      <c r="R1580"/>
      <c r="S1580"/>
      <c r="T1580"/>
      <c r="U1580" s="74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</row>
    <row r="1581" spans="1:80">
      <c r="A1581" s="1"/>
      <c r="B1581"/>
      <c r="C1581"/>
      <c r="D1581"/>
      <c r="E1581"/>
      <c r="F1581" s="331"/>
      <c r="G1581" s="331"/>
      <c r="H1581" s="74"/>
      <c r="I1581"/>
      <c r="J1581"/>
      <c r="K1581"/>
      <c r="L1581"/>
      <c r="M1581"/>
      <c r="N1581"/>
      <c r="O1581"/>
      <c r="P1581"/>
      <c r="Q1581"/>
      <c r="R1581"/>
      <c r="S1581"/>
      <c r="T1581"/>
      <c r="U1581" s="74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</row>
    <row r="1582" spans="1:80">
      <c r="A1582" s="1"/>
      <c r="B1582"/>
      <c r="C1582"/>
      <c r="D1582"/>
      <c r="E1582"/>
      <c r="F1582" s="331"/>
      <c r="G1582" s="331"/>
      <c r="H1582" s="74"/>
      <c r="I1582"/>
      <c r="J1582"/>
      <c r="K1582"/>
      <c r="L1582"/>
      <c r="M1582"/>
      <c r="N1582"/>
      <c r="O1582"/>
      <c r="P1582"/>
      <c r="Q1582"/>
      <c r="R1582"/>
      <c r="S1582"/>
      <c r="T1582"/>
      <c r="U1582" s="74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</row>
    <row r="1583" spans="1:80">
      <c r="A1583" s="1"/>
      <c r="B1583"/>
      <c r="C1583"/>
      <c r="D1583"/>
      <c r="E1583"/>
      <c r="F1583" s="331"/>
      <c r="G1583" s="331"/>
      <c r="H1583" s="74"/>
      <c r="I1583"/>
      <c r="J1583"/>
      <c r="K1583"/>
      <c r="L1583"/>
      <c r="M1583"/>
      <c r="N1583"/>
      <c r="O1583"/>
      <c r="P1583"/>
      <c r="Q1583"/>
      <c r="R1583"/>
      <c r="S1583"/>
      <c r="T1583"/>
      <c r="U1583" s="74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</row>
    <row r="1584" spans="1:80">
      <c r="A1584" s="1"/>
      <c r="B1584"/>
      <c r="C1584"/>
      <c r="D1584"/>
      <c r="E1584"/>
      <c r="F1584" s="331"/>
      <c r="G1584" s="331"/>
      <c r="H1584" s="74"/>
      <c r="I1584"/>
      <c r="J1584"/>
      <c r="K1584"/>
      <c r="L1584"/>
      <c r="M1584"/>
      <c r="N1584"/>
      <c r="O1584"/>
      <c r="P1584"/>
      <c r="Q1584"/>
      <c r="R1584"/>
      <c r="S1584"/>
      <c r="T1584"/>
      <c r="U1584" s="7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</row>
    <row r="1585" spans="1:80">
      <c r="A1585" s="1"/>
      <c r="B1585"/>
      <c r="C1585"/>
      <c r="D1585"/>
      <c r="E1585"/>
      <c r="F1585" s="331"/>
      <c r="G1585" s="331"/>
      <c r="H1585" s="74"/>
      <c r="I1585"/>
      <c r="J1585"/>
      <c r="K1585"/>
      <c r="L1585"/>
      <c r="M1585"/>
      <c r="N1585"/>
      <c r="O1585"/>
      <c r="P1585"/>
      <c r="Q1585"/>
      <c r="R1585"/>
      <c r="S1585"/>
      <c r="T1585"/>
      <c r="U1585" s="74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</row>
    <row r="1586" spans="1:80">
      <c r="A1586" s="1"/>
      <c r="B1586"/>
      <c r="C1586"/>
      <c r="D1586"/>
      <c r="E1586"/>
      <c r="F1586" s="331"/>
      <c r="G1586" s="331"/>
      <c r="H1586" s="74"/>
      <c r="I1586"/>
      <c r="J1586"/>
      <c r="K1586"/>
      <c r="L1586"/>
      <c r="M1586"/>
      <c r="N1586"/>
      <c r="O1586"/>
      <c r="P1586"/>
      <c r="Q1586"/>
      <c r="R1586"/>
      <c r="S1586"/>
      <c r="T1586"/>
      <c r="U1586" s="74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</row>
    <row r="1587" spans="1:80">
      <c r="A1587" s="1"/>
      <c r="B1587"/>
      <c r="C1587"/>
      <c r="D1587"/>
      <c r="E1587"/>
      <c r="F1587" s="331"/>
      <c r="G1587" s="331"/>
      <c r="H1587" s="74"/>
      <c r="I1587"/>
      <c r="J1587"/>
      <c r="K1587"/>
      <c r="L1587"/>
      <c r="M1587"/>
      <c r="N1587"/>
      <c r="O1587"/>
      <c r="P1587"/>
      <c r="Q1587"/>
      <c r="R1587"/>
      <c r="S1587"/>
      <c r="T1587"/>
      <c r="U1587" s="74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</row>
    <row r="1588" spans="1:80">
      <c r="A1588" s="1"/>
      <c r="B1588"/>
      <c r="C1588"/>
      <c r="D1588"/>
      <c r="E1588"/>
      <c r="F1588" s="331"/>
      <c r="G1588" s="331"/>
      <c r="H1588" s="74"/>
      <c r="I1588"/>
      <c r="J1588"/>
      <c r="K1588"/>
      <c r="L1588"/>
      <c r="M1588"/>
      <c r="N1588"/>
      <c r="O1588"/>
      <c r="P1588"/>
      <c r="Q1588"/>
      <c r="R1588"/>
      <c r="S1588"/>
      <c r="T1588"/>
      <c r="U1588" s="74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</row>
    <row r="1589" spans="1:80">
      <c r="A1589" s="1"/>
      <c r="B1589"/>
      <c r="C1589"/>
      <c r="D1589"/>
      <c r="E1589"/>
      <c r="F1589" s="331"/>
      <c r="G1589" s="331"/>
      <c r="H1589" s="74"/>
      <c r="I1589"/>
      <c r="J1589"/>
      <c r="K1589"/>
      <c r="L1589"/>
      <c r="M1589"/>
      <c r="N1589"/>
      <c r="O1589"/>
      <c r="P1589"/>
      <c r="Q1589"/>
      <c r="R1589"/>
      <c r="S1589"/>
      <c r="T1589"/>
      <c r="U1589" s="74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</row>
    <row r="1590" spans="1:80">
      <c r="A1590" s="1"/>
      <c r="B1590"/>
      <c r="C1590"/>
      <c r="D1590"/>
      <c r="E1590"/>
      <c r="F1590" s="331"/>
      <c r="G1590" s="331"/>
      <c r="H1590" s="74"/>
      <c r="I1590"/>
      <c r="J1590"/>
      <c r="K1590"/>
      <c r="L1590"/>
      <c r="M1590"/>
      <c r="N1590"/>
      <c r="O1590"/>
      <c r="P1590"/>
      <c r="Q1590"/>
      <c r="R1590"/>
      <c r="S1590"/>
      <c r="T1590"/>
      <c r="U1590" s="74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</row>
    <row r="1591" spans="1:80">
      <c r="A1591" s="1"/>
      <c r="B1591"/>
      <c r="C1591"/>
      <c r="D1591"/>
      <c r="E1591"/>
      <c r="F1591" s="331"/>
      <c r="G1591" s="331"/>
      <c r="H1591" s="74"/>
      <c r="I1591"/>
      <c r="J1591"/>
      <c r="K1591"/>
      <c r="L1591"/>
      <c r="M1591"/>
      <c r="N1591"/>
      <c r="O1591"/>
      <c r="P1591"/>
      <c r="Q1591"/>
      <c r="R1591"/>
      <c r="S1591"/>
      <c r="T1591"/>
      <c r="U1591" s="74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</row>
    <row r="1592" spans="1:80">
      <c r="A1592" s="1"/>
      <c r="B1592"/>
      <c r="C1592"/>
      <c r="D1592"/>
      <c r="E1592"/>
      <c r="F1592" s="331"/>
      <c r="G1592" s="331"/>
      <c r="H1592" s="74"/>
      <c r="I1592"/>
      <c r="J1592"/>
      <c r="K1592"/>
      <c r="L1592"/>
      <c r="M1592"/>
      <c r="N1592"/>
      <c r="O1592"/>
      <c r="P1592"/>
      <c r="Q1592"/>
      <c r="R1592"/>
      <c r="S1592"/>
      <c r="T1592"/>
      <c r="U1592" s="74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</row>
    <row r="1593" spans="1:80">
      <c r="A1593" s="1"/>
      <c r="B1593"/>
      <c r="C1593"/>
      <c r="D1593"/>
      <c r="E1593"/>
      <c r="F1593" s="331"/>
      <c r="G1593" s="331"/>
      <c r="H1593" s="74"/>
      <c r="I1593"/>
      <c r="J1593"/>
      <c r="K1593"/>
      <c r="L1593"/>
      <c r="M1593"/>
      <c r="N1593"/>
      <c r="O1593"/>
      <c r="P1593"/>
      <c r="Q1593"/>
      <c r="R1593"/>
      <c r="S1593"/>
      <c r="T1593"/>
      <c r="U1593" s="74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</row>
    <row r="1594" spans="1:80">
      <c r="A1594" s="1"/>
      <c r="B1594"/>
      <c r="C1594"/>
      <c r="D1594"/>
      <c r="E1594"/>
      <c r="F1594" s="331"/>
      <c r="G1594" s="331"/>
      <c r="H1594" s="74"/>
      <c r="I1594"/>
      <c r="J1594"/>
      <c r="K1594"/>
      <c r="L1594"/>
      <c r="M1594"/>
      <c r="N1594"/>
      <c r="O1594"/>
      <c r="P1594"/>
      <c r="Q1594"/>
      <c r="R1594"/>
      <c r="S1594"/>
      <c r="T1594"/>
      <c r="U1594" s="7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</row>
    <row r="1595" spans="1:80">
      <c r="A1595" s="1"/>
      <c r="B1595"/>
      <c r="C1595"/>
      <c r="D1595"/>
      <c r="E1595"/>
      <c r="F1595" s="331"/>
      <c r="G1595" s="331"/>
      <c r="H1595" s="74"/>
      <c r="I1595"/>
      <c r="J1595"/>
      <c r="K1595"/>
      <c r="L1595"/>
      <c r="M1595"/>
      <c r="N1595"/>
      <c r="O1595"/>
      <c r="P1595"/>
      <c r="Q1595"/>
      <c r="R1595"/>
      <c r="S1595"/>
      <c r="T1595"/>
      <c r="U1595" s="74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</row>
    <row r="1596" spans="1:80">
      <c r="A1596" s="1"/>
      <c r="B1596"/>
      <c r="C1596"/>
      <c r="D1596"/>
      <c r="E1596"/>
      <c r="F1596" s="331"/>
      <c r="G1596" s="331"/>
      <c r="H1596" s="74"/>
      <c r="I1596"/>
      <c r="J1596"/>
      <c r="K1596"/>
      <c r="L1596"/>
      <c r="M1596"/>
      <c r="N1596"/>
      <c r="O1596"/>
      <c r="P1596"/>
      <c r="Q1596"/>
      <c r="R1596"/>
      <c r="S1596"/>
      <c r="T1596"/>
      <c r="U1596" s="74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</row>
    <row r="1597" spans="1:80">
      <c r="A1597" s="1"/>
      <c r="B1597"/>
      <c r="C1597"/>
      <c r="D1597"/>
      <c r="E1597"/>
      <c r="F1597" s="331"/>
      <c r="G1597" s="331"/>
      <c r="H1597" s="74"/>
      <c r="I1597"/>
      <c r="J1597"/>
      <c r="K1597"/>
      <c r="L1597"/>
      <c r="M1597"/>
      <c r="N1597"/>
      <c r="O1597"/>
      <c r="P1597"/>
      <c r="Q1597"/>
      <c r="R1597"/>
      <c r="S1597"/>
      <c r="T1597"/>
      <c r="U1597" s="74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</row>
    <row r="1598" spans="1:80">
      <c r="A1598" s="1"/>
      <c r="B1598"/>
      <c r="C1598"/>
      <c r="D1598"/>
      <c r="E1598"/>
      <c r="F1598" s="331"/>
      <c r="G1598" s="331"/>
      <c r="H1598" s="74"/>
      <c r="I1598"/>
      <c r="J1598"/>
      <c r="K1598"/>
      <c r="L1598"/>
      <c r="M1598"/>
      <c r="N1598"/>
      <c r="O1598"/>
      <c r="P1598"/>
      <c r="Q1598"/>
      <c r="R1598"/>
      <c r="S1598"/>
      <c r="T1598"/>
      <c r="U1598" s="74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</row>
    <row r="1599" spans="1:80">
      <c r="A1599" s="1"/>
      <c r="B1599"/>
      <c r="C1599"/>
      <c r="D1599"/>
      <c r="E1599"/>
      <c r="F1599" s="331"/>
      <c r="G1599" s="331"/>
      <c r="H1599" s="74"/>
      <c r="I1599"/>
      <c r="J1599"/>
      <c r="K1599"/>
      <c r="L1599"/>
      <c r="M1599"/>
      <c r="N1599"/>
      <c r="O1599"/>
      <c r="P1599"/>
      <c r="Q1599"/>
      <c r="R1599"/>
      <c r="S1599"/>
      <c r="T1599"/>
      <c r="U1599" s="74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</row>
    <row r="1600" spans="1:80">
      <c r="A1600" s="1"/>
      <c r="B1600"/>
      <c r="C1600"/>
      <c r="D1600"/>
      <c r="E1600"/>
      <c r="F1600" s="331"/>
      <c r="G1600" s="331"/>
      <c r="H1600" s="74"/>
      <c r="I1600"/>
      <c r="J1600"/>
      <c r="K1600"/>
      <c r="L1600"/>
      <c r="M1600"/>
      <c r="N1600"/>
      <c r="O1600"/>
      <c r="P1600"/>
      <c r="Q1600"/>
      <c r="R1600"/>
      <c r="S1600"/>
      <c r="T1600"/>
      <c r="U1600" s="74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</row>
    <row r="1601" spans="1:80">
      <c r="A1601" s="1"/>
      <c r="B1601"/>
      <c r="C1601"/>
      <c r="D1601"/>
      <c r="E1601"/>
      <c r="F1601" s="331"/>
      <c r="G1601" s="331"/>
      <c r="H1601" s="74"/>
      <c r="I1601"/>
      <c r="J1601"/>
      <c r="K1601"/>
      <c r="L1601"/>
      <c r="M1601"/>
      <c r="N1601"/>
      <c r="O1601"/>
      <c r="P1601"/>
      <c r="Q1601"/>
      <c r="R1601"/>
      <c r="S1601"/>
      <c r="T1601"/>
      <c r="U1601" s="74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</row>
    <row r="1602" spans="1:80">
      <c r="A1602" s="1"/>
      <c r="B1602"/>
      <c r="C1602"/>
      <c r="D1602"/>
      <c r="E1602"/>
      <c r="F1602" s="331"/>
      <c r="G1602" s="331"/>
      <c r="H1602" s="74"/>
      <c r="I1602"/>
      <c r="J1602"/>
      <c r="K1602"/>
      <c r="L1602"/>
      <c r="M1602"/>
      <c r="N1602"/>
      <c r="O1602"/>
      <c r="P1602"/>
      <c r="Q1602"/>
      <c r="R1602"/>
      <c r="S1602"/>
      <c r="T1602"/>
      <c r="U1602" s="74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</row>
    <row r="1603" spans="1:80">
      <c r="A1603" s="1"/>
      <c r="B1603"/>
      <c r="C1603"/>
      <c r="D1603"/>
      <c r="E1603"/>
      <c r="F1603" s="331"/>
      <c r="G1603" s="331"/>
      <c r="H1603" s="74"/>
      <c r="I1603"/>
      <c r="J1603"/>
      <c r="K1603"/>
      <c r="L1603"/>
      <c r="M1603"/>
      <c r="N1603"/>
      <c r="O1603"/>
      <c r="P1603"/>
      <c r="Q1603"/>
      <c r="R1603"/>
      <c r="S1603"/>
      <c r="T1603"/>
      <c r="U1603" s="74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</row>
    <row r="1604" spans="1:80">
      <c r="A1604" s="1"/>
      <c r="B1604"/>
      <c r="C1604"/>
      <c r="D1604"/>
      <c r="E1604"/>
      <c r="F1604" s="331"/>
      <c r="G1604" s="331"/>
      <c r="H1604" s="74"/>
      <c r="I1604"/>
      <c r="J1604"/>
      <c r="K1604"/>
      <c r="L1604"/>
      <c r="M1604"/>
      <c r="N1604"/>
      <c r="O1604"/>
      <c r="P1604"/>
      <c r="Q1604"/>
      <c r="R1604"/>
      <c r="S1604"/>
      <c r="T1604"/>
      <c r="U1604" s="7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</row>
    <row r="1605" spans="1:80">
      <c r="A1605" s="1"/>
      <c r="B1605"/>
      <c r="C1605"/>
      <c r="D1605"/>
      <c r="E1605"/>
      <c r="F1605" s="331"/>
      <c r="G1605" s="331"/>
      <c r="H1605" s="74"/>
      <c r="I1605"/>
      <c r="J1605"/>
      <c r="K1605"/>
      <c r="L1605"/>
      <c r="M1605"/>
      <c r="N1605"/>
      <c r="O1605"/>
      <c r="P1605"/>
      <c r="Q1605"/>
      <c r="R1605"/>
      <c r="S1605"/>
      <c r="T1605"/>
      <c r="U1605" s="74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</row>
    <row r="1606" spans="1:80">
      <c r="A1606" s="1"/>
      <c r="B1606"/>
      <c r="C1606"/>
      <c r="D1606"/>
      <c r="E1606"/>
      <c r="F1606" s="331"/>
      <c r="G1606" s="331"/>
      <c r="H1606" s="74"/>
      <c r="I1606"/>
      <c r="J1606"/>
      <c r="K1606"/>
      <c r="L1606"/>
      <c r="M1606"/>
      <c r="N1606"/>
      <c r="O1606"/>
      <c r="P1606"/>
      <c r="Q1606"/>
      <c r="R1606"/>
      <c r="S1606"/>
      <c r="T1606"/>
      <c r="U1606" s="74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</row>
    <row r="1607" spans="1:80">
      <c r="A1607" s="1"/>
      <c r="B1607"/>
      <c r="C1607"/>
      <c r="D1607"/>
      <c r="E1607"/>
      <c r="F1607" s="331"/>
      <c r="G1607" s="331"/>
      <c r="H1607" s="74"/>
      <c r="I1607"/>
      <c r="J1607"/>
      <c r="K1607"/>
      <c r="L1607"/>
      <c r="M1607"/>
      <c r="N1607"/>
      <c r="O1607"/>
      <c r="P1607"/>
      <c r="Q1607"/>
      <c r="R1607"/>
      <c r="S1607"/>
      <c r="T1607"/>
      <c r="U1607" s="74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</row>
    <row r="1608" spans="1:80">
      <c r="A1608" s="1"/>
      <c r="B1608"/>
      <c r="C1608"/>
      <c r="D1608"/>
      <c r="E1608"/>
      <c r="F1608" s="331"/>
      <c r="G1608" s="331"/>
      <c r="H1608" s="74"/>
      <c r="I1608"/>
      <c r="J1608"/>
      <c r="K1608"/>
      <c r="L1608"/>
      <c r="M1608"/>
      <c r="N1608"/>
      <c r="O1608"/>
      <c r="P1608"/>
      <c r="Q1608"/>
      <c r="R1608"/>
      <c r="S1608"/>
      <c r="T1608"/>
      <c r="U1608" s="74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</row>
    <row r="1609" spans="1:80">
      <c r="A1609" s="1"/>
      <c r="B1609"/>
      <c r="C1609"/>
      <c r="D1609"/>
      <c r="E1609"/>
      <c r="F1609" s="331"/>
      <c r="G1609" s="331"/>
      <c r="H1609" s="74"/>
      <c r="I1609"/>
      <c r="J1609"/>
      <c r="K1609"/>
      <c r="L1609"/>
      <c r="M1609"/>
      <c r="N1609"/>
      <c r="O1609"/>
      <c r="P1609"/>
      <c r="Q1609"/>
      <c r="R1609"/>
      <c r="S1609"/>
      <c r="T1609"/>
      <c r="U1609" s="74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</row>
    <row r="1610" spans="1:80">
      <c r="A1610" s="1"/>
      <c r="B1610"/>
      <c r="C1610"/>
      <c r="D1610"/>
      <c r="E1610"/>
      <c r="F1610" s="331"/>
      <c r="G1610" s="331"/>
      <c r="H1610" s="74"/>
      <c r="I1610"/>
      <c r="J1610"/>
      <c r="K1610"/>
      <c r="L1610"/>
      <c r="M1610"/>
      <c r="N1610"/>
      <c r="O1610"/>
      <c r="P1610"/>
      <c r="Q1610"/>
      <c r="R1610"/>
      <c r="S1610"/>
      <c r="T1610"/>
      <c r="U1610" s="74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</row>
    <row r="1611" spans="1:80">
      <c r="A1611" s="1"/>
      <c r="B1611"/>
      <c r="C1611"/>
      <c r="D1611"/>
      <c r="E1611"/>
      <c r="F1611" s="331"/>
      <c r="G1611" s="331"/>
      <c r="H1611" s="74"/>
      <c r="I1611"/>
      <c r="J1611"/>
      <c r="K1611"/>
      <c r="L1611"/>
      <c r="M1611"/>
      <c r="N1611"/>
      <c r="O1611"/>
      <c r="P1611"/>
      <c r="Q1611"/>
      <c r="R1611"/>
      <c r="S1611"/>
      <c r="T1611"/>
      <c r="U1611" s="74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</row>
    <row r="1612" spans="1:80">
      <c r="A1612" s="1"/>
      <c r="B1612"/>
      <c r="C1612"/>
      <c r="D1612"/>
      <c r="E1612"/>
      <c r="F1612" s="331"/>
      <c r="G1612" s="331"/>
      <c r="H1612" s="74"/>
      <c r="I1612"/>
      <c r="J1612"/>
      <c r="K1612"/>
      <c r="L1612"/>
      <c r="M1612"/>
      <c r="N1612"/>
      <c r="O1612"/>
      <c r="P1612"/>
      <c r="Q1612"/>
      <c r="R1612"/>
      <c r="S1612"/>
      <c r="T1612"/>
      <c r="U1612" s="74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</row>
    <row r="1613" spans="1:80">
      <c r="A1613" s="1"/>
      <c r="B1613"/>
      <c r="C1613"/>
      <c r="D1613"/>
      <c r="E1613"/>
      <c r="F1613" s="331"/>
      <c r="G1613" s="331"/>
      <c r="H1613" s="74"/>
      <c r="I1613"/>
      <c r="J1613"/>
      <c r="K1613"/>
      <c r="L1613"/>
      <c r="M1613"/>
      <c r="N1613"/>
      <c r="O1613"/>
      <c r="P1613"/>
      <c r="Q1613"/>
      <c r="R1613"/>
      <c r="S1613"/>
      <c r="T1613"/>
      <c r="U1613" s="74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</row>
    <row r="1614" spans="1:80">
      <c r="A1614" s="1"/>
      <c r="B1614"/>
      <c r="C1614"/>
      <c r="D1614"/>
      <c r="E1614"/>
      <c r="F1614" s="331"/>
      <c r="G1614" s="331"/>
      <c r="H1614" s="74"/>
      <c r="I1614"/>
      <c r="J1614"/>
      <c r="K1614"/>
      <c r="L1614"/>
      <c r="M1614"/>
      <c r="N1614"/>
      <c r="O1614"/>
      <c r="P1614"/>
      <c r="Q1614"/>
      <c r="R1614"/>
      <c r="S1614"/>
      <c r="T1614"/>
      <c r="U1614" s="7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</row>
    <row r="1615" spans="1:80">
      <c r="A1615" s="1"/>
      <c r="B1615"/>
      <c r="C1615"/>
      <c r="D1615"/>
      <c r="E1615"/>
      <c r="F1615" s="331"/>
      <c r="G1615" s="331"/>
      <c r="H1615" s="74"/>
      <c r="I1615"/>
      <c r="J1615"/>
      <c r="K1615"/>
      <c r="L1615"/>
      <c r="M1615"/>
      <c r="N1615"/>
      <c r="O1615"/>
      <c r="P1615"/>
      <c r="Q1615"/>
      <c r="R1615"/>
      <c r="S1615"/>
      <c r="T1615"/>
      <c r="U1615" s="74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</row>
    <row r="1616" spans="1:80">
      <c r="A1616" s="1"/>
      <c r="B1616"/>
      <c r="C1616"/>
      <c r="D1616"/>
      <c r="E1616"/>
      <c r="F1616" s="331"/>
      <c r="G1616" s="331"/>
      <c r="H1616" s="74"/>
      <c r="I1616"/>
      <c r="J1616"/>
      <c r="K1616"/>
      <c r="L1616"/>
      <c r="M1616"/>
      <c r="N1616"/>
      <c r="O1616"/>
      <c r="P1616"/>
      <c r="Q1616"/>
      <c r="R1616"/>
      <c r="S1616"/>
      <c r="T1616"/>
      <c r="U1616" s="74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</row>
    <row r="1617" spans="1:80">
      <c r="A1617" s="1"/>
      <c r="B1617"/>
      <c r="C1617"/>
      <c r="D1617"/>
      <c r="E1617"/>
      <c r="F1617" s="331"/>
      <c r="G1617" s="331"/>
      <c r="H1617" s="74"/>
      <c r="I1617"/>
      <c r="J1617"/>
      <c r="K1617"/>
      <c r="L1617"/>
      <c r="M1617"/>
      <c r="N1617"/>
      <c r="O1617"/>
      <c r="P1617"/>
      <c r="Q1617"/>
      <c r="R1617"/>
      <c r="S1617"/>
      <c r="T1617"/>
      <c r="U1617" s="74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</row>
    <row r="1618" spans="1:80">
      <c r="A1618" s="1"/>
      <c r="B1618"/>
      <c r="C1618"/>
      <c r="D1618"/>
      <c r="E1618"/>
      <c r="F1618" s="331"/>
      <c r="G1618" s="331"/>
      <c r="H1618" s="74"/>
      <c r="I1618"/>
      <c r="J1618"/>
      <c r="K1618"/>
      <c r="L1618"/>
      <c r="M1618"/>
      <c r="N1618"/>
      <c r="O1618"/>
      <c r="P1618"/>
      <c r="Q1618"/>
      <c r="R1618"/>
      <c r="S1618"/>
      <c r="T1618"/>
      <c r="U1618" s="74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</row>
    <row r="1619" spans="1:80">
      <c r="A1619" s="1"/>
      <c r="B1619"/>
      <c r="C1619"/>
      <c r="D1619"/>
      <c r="E1619"/>
      <c r="F1619" s="331"/>
      <c r="G1619" s="331"/>
      <c r="H1619" s="74"/>
      <c r="I1619"/>
      <c r="J1619"/>
      <c r="K1619"/>
      <c r="L1619"/>
      <c r="M1619"/>
      <c r="N1619"/>
      <c r="O1619"/>
      <c r="P1619"/>
      <c r="Q1619"/>
      <c r="R1619"/>
      <c r="S1619"/>
      <c r="T1619"/>
      <c r="U1619" s="74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</row>
    <row r="1620" spans="1:80">
      <c r="A1620" s="1"/>
      <c r="B1620"/>
      <c r="C1620"/>
      <c r="D1620"/>
      <c r="E1620"/>
      <c r="F1620" s="331"/>
      <c r="G1620" s="331"/>
      <c r="H1620" s="74"/>
      <c r="I1620"/>
      <c r="J1620"/>
      <c r="K1620"/>
      <c r="L1620"/>
      <c r="M1620"/>
      <c r="N1620"/>
      <c r="O1620"/>
      <c r="P1620"/>
      <c r="Q1620"/>
      <c r="R1620"/>
      <c r="S1620"/>
      <c r="T1620"/>
      <c r="U1620" s="74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</row>
    <row r="1621" spans="1:80">
      <c r="A1621" s="1"/>
      <c r="B1621"/>
      <c r="C1621"/>
      <c r="D1621"/>
      <c r="E1621"/>
      <c r="F1621" s="331"/>
      <c r="G1621" s="331"/>
      <c r="H1621" s="74"/>
      <c r="I1621"/>
      <c r="J1621"/>
      <c r="K1621"/>
      <c r="L1621"/>
      <c r="M1621"/>
      <c r="N1621"/>
      <c r="O1621"/>
      <c r="P1621"/>
      <c r="Q1621"/>
      <c r="R1621"/>
      <c r="S1621"/>
      <c r="T1621"/>
      <c r="U1621" s="74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</row>
    <row r="1622" spans="1:80">
      <c r="A1622" s="1"/>
      <c r="B1622"/>
      <c r="C1622"/>
      <c r="D1622"/>
      <c r="E1622"/>
      <c r="F1622" s="331"/>
      <c r="G1622" s="331"/>
      <c r="H1622" s="74"/>
      <c r="I1622"/>
      <c r="J1622"/>
      <c r="K1622"/>
      <c r="L1622"/>
      <c r="M1622"/>
      <c r="N1622"/>
      <c r="O1622"/>
      <c r="P1622"/>
      <c r="Q1622"/>
      <c r="R1622"/>
      <c r="S1622"/>
      <c r="T1622"/>
      <c r="U1622" s="74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</row>
    <row r="1623" spans="1:80">
      <c r="A1623" s="1"/>
      <c r="B1623"/>
      <c r="C1623"/>
      <c r="D1623"/>
      <c r="E1623"/>
      <c r="F1623" s="331"/>
      <c r="G1623" s="331"/>
      <c r="H1623" s="74"/>
      <c r="I1623"/>
      <c r="J1623"/>
      <c r="K1623"/>
      <c r="L1623"/>
      <c r="M1623"/>
      <c r="N1623"/>
      <c r="O1623"/>
      <c r="P1623"/>
      <c r="Q1623"/>
      <c r="R1623"/>
      <c r="S1623"/>
      <c r="T1623"/>
      <c r="U1623" s="74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</row>
    <row r="1624" spans="1:80">
      <c r="A1624" s="1"/>
      <c r="B1624"/>
      <c r="C1624"/>
      <c r="D1624"/>
      <c r="E1624"/>
      <c r="F1624" s="331"/>
      <c r="G1624" s="331"/>
      <c r="H1624" s="74"/>
      <c r="I1624"/>
      <c r="J1624"/>
      <c r="K1624"/>
      <c r="L1624"/>
      <c r="M1624"/>
      <c r="N1624"/>
      <c r="O1624"/>
      <c r="P1624"/>
      <c r="Q1624"/>
      <c r="R1624"/>
      <c r="S1624"/>
      <c r="T1624"/>
      <c r="U1624" s="7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</row>
    <row r="1625" spans="1:80">
      <c r="A1625" s="1"/>
      <c r="B1625"/>
      <c r="C1625"/>
      <c r="D1625"/>
      <c r="E1625"/>
      <c r="F1625" s="331"/>
      <c r="G1625" s="331"/>
      <c r="H1625" s="74"/>
      <c r="I1625"/>
      <c r="J1625"/>
      <c r="K1625"/>
      <c r="L1625"/>
      <c r="M1625"/>
      <c r="N1625"/>
      <c r="O1625"/>
      <c r="P1625"/>
      <c r="Q1625"/>
      <c r="R1625"/>
      <c r="S1625"/>
      <c r="T1625"/>
      <c r="U1625" s="74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</row>
    <row r="1626" spans="1:80">
      <c r="A1626" s="1"/>
      <c r="B1626"/>
      <c r="C1626"/>
      <c r="D1626"/>
      <c r="E1626"/>
      <c r="F1626" s="331"/>
      <c r="G1626" s="331"/>
      <c r="H1626" s="74"/>
      <c r="I1626"/>
      <c r="J1626"/>
      <c r="K1626"/>
      <c r="L1626"/>
      <c r="M1626"/>
      <c r="N1626"/>
      <c r="O1626"/>
      <c r="P1626"/>
      <c r="Q1626"/>
      <c r="R1626"/>
      <c r="S1626"/>
      <c r="T1626"/>
      <c r="U1626" s="74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</row>
    <row r="1627" spans="1:80">
      <c r="A1627" s="1"/>
      <c r="B1627"/>
      <c r="C1627"/>
      <c r="D1627"/>
      <c r="E1627"/>
      <c r="F1627" s="331"/>
      <c r="G1627" s="331"/>
      <c r="H1627" s="74"/>
      <c r="I1627"/>
      <c r="J1627"/>
      <c r="K1627"/>
      <c r="L1627"/>
      <c r="M1627"/>
      <c r="N1627"/>
      <c r="O1627"/>
      <c r="P1627"/>
      <c r="Q1627"/>
      <c r="R1627"/>
      <c r="S1627"/>
      <c r="T1627"/>
      <c r="U1627" s="74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</row>
    <row r="1628" spans="1:80">
      <c r="A1628" s="1"/>
      <c r="B1628"/>
      <c r="C1628"/>
      <c r="D1628"/>
      <c r="E1628"/>
      <c r="F1628" s="331"/>
      <c r="G1628" s="331"/>
      <c r="H1628" s="74"/>
      <c r="I1628"/>
      <c r="J1628"/>
      <c r="K1628"/>
      <c r="L1628"/>
      <c r="M1628"/>
      <c r="N1628"/>
      <c r="O1628"/>
      <c r="P1628"/>
      <c r="Q1628"/>
      <c r="R1628"/>
      <c r="S1628"/>
      <c r="T1628"/>
      <c r="U1628" s="74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</row>
    <row r="1629" spans="1:80">
      <c r="A1629" s="1"/>
      <c r="B1629"/>
      <c r="C1629"/>
      <c r="D1629"/>
      <c r="E1629"/>
      <c r="F1629" s="331"/>
      <c r="G1629" s="331"/>
      <c r="H1629" s="74"/>
      <c r="I1629"/>
      <c r="J1629"/>
      <c r="K1629"/>
      <c r="L1629"/>
      <c r="M1629"/>
      <c r="N1629"/>
      <c r="O1629"/>
      <c r="P1629"/>
      <c r="Q1629"/>
      <c r="R1629"/>
      <c r="S1629"/>
      <c r="T1629"/>
      <c r="U1629" s="74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</row>
    <row r="1630" spans="1:80">
      <c r="A1630" s="1"/>
      <c r="B1630"/>
      <c r="C1630"/>
      <c r="D1630"/>
      <c r="E1630"/>
      <c r="F1630" s="331"/>
      <c r="G1630" s="331"/>
      <c r="H1630" s="74"/>
      <c r="I1630"/>
      <c r="J1630"/>
      <c r="K1630"/>
      <c r="L1630"/>
      <c r="M1630"/>
      <c r="N1630"/>
      <c r="O1630"/>
      <c r="P1630"/>
      <c r="Q1630"/>
      <c r="R1630"/>
      <c r="S1630"/>
      <c r="T1630"/>
      <c r="U1630" s="74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</row>
    <row r="1631" spans="1:80">
      <c r="A1631" s="1"/>
      <c r="B1631"/>
      <c r="C1631"/>
      <c r="D1631"/>
      <c r="E1631"/>
      <c r="F1631" s="331"/>
      <c r="G1631" s="331"/>
      <c r="H1631" s="74"/>
      <c r="I1631"/>
      <c r="J1631"/>
      <c r="K1631"/>
      <c r="L1631"/>
      <c r="M1631"/>
      <c r="N1631"/>
      <c r="O1631"/>
      <c r="P1631"/>
      <c r="Q1631"/>
      <c r="R1631"/>
      <c r="S1631"/>
      <c r="T1631"/>
      <c r="U1631" s="74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</row>
    <row r="1632" spans="1:80">
      <c r="A1632" s="1"/>
      <c r="B1632"/>
      <c r="C1632"/>
      <c r="D1632"/>
      <c r="E1632"/>
      <c r="F1632" s="331"/>
      <c r="G1632" s="331"/>
      <c r="H1632" s="74"/>
      <c r="I1632"/>
      <c r="J1632"/>
      <c r="K1632"/>
      <c r="L1632"/>
      <c r="M1632"/>
      <c r="N1632"/>
      <c r="O1632"/>
      <c r="P1632"/>
      <c r="Q1632"/>
      <c r="R1632"/>
      <c r="S1632"/>
      <c r="T1632"/>
      <c r="U1632" s="74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</row>
    <row r="1633" spans="1:80">
      <c r="A1633" s="1"/>
      <c r="B1633"/>
      <c r="C1633"/>
      <c r="D1633"/>
      <c r="E1633"/>
      <c r="F1633" s="331"/>
      <c r="G1633" s="331"/>
      <c r="H1633" s="74"/>
      <c r="I1633"/>
      <c r="J1633"/>
      <c r="K1633"/>
      <c r="L1633"/>
      <c r="M1633"/>
      <c r="N1633"/>
      <c r="O1633"/>
      <c r="P1633"/>
      <c r="Q1633"/>
      <c r="R1633"/>
      <c r="S1633"/>
      <c r="T1633"/>
      <c r="U1633" s="74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</row>
    <row r="1634" spans="1:80">
      <c r="A1634" s="1"/>
      <c r="B1634"/>
      <c r="C1634"/>
      <c r="D1634"/>
      <c r="E1634"/>
      <c r="F1634" s="331"/>
      <c r="G1634" s="331"/>
      <c r="H1634" s="74"/>
      <c r="I1634"/>
      <c r="J1634"/>
      <c r="K1634"/>
      <c r="L1634"/>
      <c r="M1634"/>
      <c r="N1634"/>
      <c r="O1634"/>
      <c r="P1634"/>
      <c r="Q1634"/>
      <c r="R1634"/>
      <c r="S1634"/>
      <c r="T1634"/>
      <c r="U1634" s="7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</row>
    <row r="1635" spans="1:80">
      <c r="A1635" s="1"/>
      <c r="B1635"/>
      <c r="C1635"/>
      <c r="D1635"/>
      <c r="E1635"/>
      <c r="F1635" s="331"/>
      <c r="G1635" s="331"/>
      <c r="H1635" s="74"/>
      <c r="I1635"/>
      <c r="J1635"/>
      <c r="K1635"/>
      <c r="L1635"/>
      <c r="M1635"/>
      <c r="N1635"/>
      <c r="O1635"/>
      <c r="P1635"/>
      <c r="Q1635"/>
      <c r="R1635"/>
      <c r="S1635"/>
      <c r="T1635"/>
      <c r="U1635" s="74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</row>
    <row r="1636" spans="1:80">
      <c r="A1636" s="1"/>
      <c r="B1636"/>
      <c r="C1636"/>
      <c r="D1636"/>
      <c r="E1636"/>
      <c r="F1636" s="331"/>
      <c r="G1636" s="331"/>
      <c r="H1636" s="74"/>
      <c r="I1636"/>
      <c r="J1636"/>
      <c r="K1636"/>
      <c r="L1636"/>
      <c r="M1636"/>
      <c r="N1636"/>
      <c r="O1636"/>
      <c r="P1636"/>
      <c r="Q1636"/>
      <c r="R1636"/>
      <c r="S1636"/>
      <c r="T1636"/>
      <c r="U1636" s="74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</row>
    <row r="1637" spans="1:80">
      <c r="A1637" s="1"/>
      <c r="B1637"/>
      <c r="C1637"/>
      <c r="D1637"/>
      <c r="E1637"/>
      <c r="F1637" s="331"/>
      <c r="G1637" s="331"/>
      <c r="H1637" s="74"/>
      <c r="I1637"/>
      <c r="J1637"/>
      <c r="K1637"/>
      <c r="L1637"/>
      <c r="M1637"/>
      <c r="N1637"/>
      <c r="O1637"/>
      <c r="P1637"/>
      <c r="Q1637"/>
      <c r="R1637"/>
      <c r="S1637"/>
      <c r="T1637"/>
      <c r="U1637" s="74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</row>
    <row r="1638" spans="1:80">
      <c r="A1638" s="1"/>
      <c r="B1638"/>
      <c r="C1638"/>
      <c r="D1638"/>
      <c r="E1638"/>
      <c r="F1638" s="331"/>
      <c r="G1638" s="331"/>
      <c r="H1638" s="74"/>
      <c r="I1638"/>
      <c r="J1638"/>
      <c r="K1638"/>
      <c r="L1638"/>
      <c r="M1638"/>
      <c r="N1638"/>
      <c r="O1638"/>
      <c r="P1638"/>
      <c r="Q1638"/>
      <c r="R1638"/>
      <c r="S1638"/>
      <c r="T1638"/>
      <c r="U1638" s="74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</row>
    <row r="1639" spans="1:80">
      <c r="A1639" s="1"/>
      <c r="B1639"/>
      <c r="C1639"/>
      <c r="D1639"/>
      <c r="E1639"/>
      <c r="F1639" s="331"/>
      <c r="G1639" s="331"/>
      <c r="H1639" s="74"/>
      <c r="I1639"/>
      <c r="J1639"/>
      <c r="K1639"/>
      <c r="L1639"/>
      <c r="M1639"/>
      <c r="N1639"/>
      <c r="O1639"/>
      <c r="P1639"/>
      <c r="Q1639"/>
      <c r="R1639"/>
      <c r="S1639"/>
      <c r="T1639"/>
      <c r="U1639" s="74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</row>
    <row r="1640" spans="1:80">
      <c r="A1640" s="1"/>
      <c r="B1640"/>
      <c r="C1640"/>
      <c r="D1640"/>
      <c r="E1640"/>
      <c r="F1640" s="331"/>
      <c r="G1640" s="331"/>
      <c r="H1640" s="74"/>
      <c r="I1640"/>
      <c r="J1640"/>
      <c r="K1640"/>
      <c r="L1640"/>
      <c r="M1640"/>
      <c r="N1640"/>
      <c r="O1640"/>
      <c r="P1640"/>
      <c r="Q1640"/>
      <c r="R1640"/>
      <c r="S1640"/>
      <c r="T1640"/>
      <c r="U1640" s="74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</row>
    <row r="1641" spans="1:80">
      <c r="A1641" s="1"/>
      <c r="B1641"/>
      <c r="C1641"/>
      <c r="D1641"/>
      <c r="E1641"/>
      <c r="F1641" s="331"/>
      <c r="G1641" s="331"/>
      <c r="H1641" s="74"/>
      <c r="I1641"/>
      <c r="J1641"/>
      <c r="K1641"/>
      <c r="L1641"/>
      <c r="M1641"/>
      <c r="N1641"/>
      <c r="O1641"/>
      <c r="P1641"/>
      <c r="Q1641"/>
      <c r="R1641"/>
      <c r="S1641"/>
      <c r="T1641"/>
      <c r="U1641" s="74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</row>
    <row r="1642" spans="1:80">
      <c r="A1642" s="1"/>
      <c r="B1642"/>
      <c r="C1642"/>
      <c r="D1642"/>
      <c r="E1642"/>
      <c r="F1642" s="331"/>
      <c r="G1642" s="331"/>
      <c r="H1642" s="74"/>
      <c r="I1642"/>
      <c r="J1642"/>
      <c r="K1642"/>
      <c r="L1642"/>
      <c r="M1642"/>
      <c r="N1642"/>
      <c r="O1642"/>
      <c r="P1642"/>
      <c r="Q1642"/>
      <c r="R1642"/>
      <c r="S1642"/>
      <c r="T1642"/>
      <c r="U1642" s="74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</row>
    <row r="1643" spans="1:80">
      <c r="A1643" s="1"/>
      <c r="B1643"/>
      <c r="C1643"/>
      <c r="D1643"/>
      <c r="E1643"/>
      <c r="F1643" s="331"/>
      <c r="G1643" s="331"/>
      <c r="H1643" s="74"/>
      <c r="I1643"/>
      <c r="J1643"/>
      <c r="K1643"/>
      <c r="L1643"/>
      <c r="M1643"/>
      <c r="N1643"/>
      <c r="O1643"/>
      <c r="P1643"/>
      <c r="Q1643"/>
      <c r="R1643"/>
      <c r="S1643"/>
      <c r="T1643"/>
      <c r="U1643" s="74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</row>
    <row r="1644" spans="1:80">
      <c r="A1644" s="1"/>
      <c r="B1644"/>
      <c r="C1644"/>
      <c r="D1644"/>
      <c r="E1644"/>
      <c r="F1644" s="331"/>
      <c r="G1644" s="331"/>
      <c r="H1644" s="74"/>
      <c r="I1644"/>
      <c r="J1644"/>
      <c r="K1644"/>
      <c r="L1644"/>
      <c r="M1644"/>
      <c r="N1644"/>
      <c r="O1644"/>
      <c r="P1644"/>
      <c r="Q1644"/>
      <c r="R1644"/>
      <c r="S1644"/>
      <c r="T1644"/>
      <c r="U1644" s="7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</row>
    <row r="1645" spans="1:80">
      <c r="A1645" s="1"/>
      <c r="B1645"/>
      <c r="C1645"/>
      <c r="D1645"/>
      <c r="E1645"/>
      <c r="F1645" s="331"/>
      <c r="G1645" s="331"/>
      <c r="H1645" s="74"/>
      <c r="I1645"/>
      <c r="J1645"/>
      <c r="K1645"/>
      <c r="L1645"/>
      <c r="M1645"/>
      <c r="N1645"/>
      <c r="O1645"/>
      <c r="P1645"/>
      <c r="Q1645"/>
      <c r="R1645"/>
      <c r="S1645"/>
      <c r="T1645"/>
      <c r="U1645" s="74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</row>
    <row r="1646" spans="1:80">
      <c r="A1646" s="1"/>
      <c r="B1646"/>
      <c r="C1646"/>
      <c r="D1646"/>
      <c r="E1646"/>
      <c r="F1646" s="331"/>
      <c r="G1646" s="331"/>
      <c r="H1646" s="74"/>
      <c r="I1646"/>
      <c r="J1646"/>
      <c r="K1646"/>
      <c r="L1646"/>
      <c r="M1646"/>
      <c r="N1646"/>
      <c r="O1646"/>
      <c r="P1646"/>
      <c r="Q1646"/>
      <c r="R1646"/>
      <c r="S1646"/>
      <c r="T1646"/>
      <c r="U1646" s="74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</row>
    <row r="1647" spans="1:80">
      <c r="A1647" s="1"/>
      <c r="B1647"/>
      <c r="C1647"/>
      <c r="D1647"/>
      <c r="E1647"/>
      <c r="F1647" s="331"/>
      <c r="G1647" s="331"/>
      <c r="H1647" s="74"/>
      <c r="I1647"/>
      <c r="J1647"/>
      <c r="K1647"/>
      <c r="L1647"/>
      <c r="M1647"/>
      <c r="N1647"/>
      <c r="O1647"/>
      <c r="P1647"/>
      <c r="Q1647"/>
      <c r="R1647"/>
      <c r="S1647"/>
      <c r="T1647"/>
      <c r="U1647" s="74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</row>
    <row r="1648" spans="1:80">
      <c r="A1648" s="1"/>
      <c r="B1648"/>
      <c r="C1648"/>
      <c r="D1648"/>
      <c r="E1648"/>
      <c r="F1648" s="331"/>
      <c r="G1648" s="331"/>
      <c r="H1648" s="74"/>
      <c r="I1648"/>
      <c r="J1648"/>
      <c r="K1648"/>
      <c r="L1648"/>
      <c r="M1648"/>
      <c r="N1648"/>
      <c r="O1648"/>
      <c r="P1648"/>
      <c r="Q1648"/>
      <c r="R1648"/>
      <c r="S1648"/>
      <c r="T1648"/>
      <c r="U1648" s="74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</row>
    <row r="1649" spans="1:80">
      <c r="A1649" s="1"/>
      <c r="B1649"/>
      <c r="C1649"/>
      <c r="D1649"/>
      <c r="E1649"/>
      <c r="F1649" s="331"/>
      <c r="G1649" s="331"/>
      <c r="H1649" s="74"/>
      <c r="I1649"/>
      <c r="J1649"/>
      <c r="K1649"/>
      <c r="L1649"/>
      <c r="M1649"/>
      <c r="N1649"/>
      <c r="O1649"/>
      <c r="P1649"/>
      <c r="Q1649"/>
      <c r="R1649"/>
      <c r="S1649"/>
      <c r="T1649"/>
      <c r="U1649" s="74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</row>
    <row r="1650" spans="1:80">
      <c r="A1650" s="1"/>
      <c r="B1650"/>
      <c r="C1650"/>
      <c r="D1650"/>
      <c r="E1650"/>
      <c r="F1650" s="331"/>
      <c r="G1650" s="331"/>
      <c r="H1650" s="74"/>
      <c r="I1650"/>
      <c r="J1650"/>
      <c r="K1650"/>
      <c r="L1650"/>
      <c r="M1650"/>
      <c r="N1650"/>
      <c r="O1650"/>
      <c r="P1650"/>
      <c r="Q1650"/>
      <c r="R1650"/>
      <c r="S1650"/>
      <c r="T1650"/>
      <c r="U1650" s="74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</row>
    <row r="1651" spans="1:80">
      <c r="A1651" s="1"/>
      <c r="B1651"/>
      <c r="C1651"/>
      <c r="D1651"/>
      <c r="E1651"/>
      <c r="F1651" s="331"/>
      <c r="G1651" s="331"/>
      <c r="H1651" s="74"/>
      <c r="I1651"/>
      <c r="J1651"/>
      <c r="K1651"/>
      <c r="L1651"/>
      <c r="M1651"/>
      <c r="N1651"/>
      <c r="O1651"/>
      <c r="P1651"/>
      <c r="Q1651"/>
      <c r="R1651"/>
      <c r="S1651"/>
      <c r="T1651"/>
      <c r="U1651" s="74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</row>
    <row r="1652" spans="1:80">
      <c r="A1652" s="1"/>
      <c r="B1652"/>
      <c r="C1652"/>
      <c r="D1652"/>
      <c r="E1652"/>
      <c r="F1652" s="331"/>
      <c r="G1652" s="331"/>
      <c r="H1652" s="74"/>
      <c r="I1652"/>
      <c r="J1652"/>
      <c r="K1652"/>
      <c r="L1652"/>
      <c r="M1652"/>
      <c r="N1652"/>
      <c r="O1652"/>
      <c r="P1652"/>
      <c r="Q1652"/>
      <c r="R1652"/>
      <c r="S1652"/>
      <c r="T1652"/>
      <c r="U1652" s="74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</row>
    <row r="1653" spans="1:80">
      <c r="A1653" s="1"/>
      <c r="B1653"/>
      <c r="C1653"/>
      <c r="D1653"/>
      <c r="E1653"/>
      <c r="F1653" s="331"/>
      <c r="G1653" s="331"/>
      <c r="H1653" s="74"/>
      <c r="I1653"/>
      <c r="J1653"/>
      <c r="K1653"/>
      <c r="L1653"/>
      <c r="M1653"/>
      <c r="N1653"/>
      <c r="O1653"/>
      <c r="P1653"/>
      <c r="Q1653"/>
      <c r="R1653"/>
      <c r="S1653"/>
      <c r="T1653"/>
      <c r="U1653" s="74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</row>
    <row r="1654" spans="1:80">
      <c r="A1654" s="1"/>
      <c r="B1654"/>
      <c r="C1654"/>
      <c r="D1654"/>
      <c r="E1654"/>
      <c r="F1654" s="331"/>
      <c r="G1654" s="331"/>
      <c r="H1654" s="74"/>
      <c r="I1654"/>
      <c r="J1654"/>
      <c r="K1654"/>
      <c r="L1654"/>
      <c r="M1654"/>
      <c r="N1654"/>
      <c r="O1654"/>
      <c r="P1654"/>
      <c r="Q1654"/>
      <c r="R1654"/>
      <c r="S1654"/>
      <c r="T1654"/>
      <c r="U1654" s="7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</row>
    <row r="1655" spans="1:80">
      <c r="A1655" s="1"/>
      <c r="B1655"/>
      <c r="C1655"/>
      <c r="D1655"/>
      <c r="E1655"/>
      <c r="F1655" s="331"/>
      <c r="G1655" s="331"/>
      <c r="H1655" s="74"/>
      <c r="I1655"/>
      <c r="J1655"/>
      <c r="K1655"/>
      <c r="L1655"/>
      <c r="M1655"/>
      <c r="N1655"/>
      <c r="O1655"/>
      <c r="P1655"/>
      <c r="Q1655"/>
      <c r="R1655"/>
      <c r="S1655"/>
      <c r="T1655"/>
      <c r="U1655" s="74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</row>
    <row r="1656" spans="1:80">
      <c r="A1656" s="1"/>
      <c r="B1656"/>
      <c r="C1656"/>
      <c r="D1656"/>
      <c r="E1656"/>
      <c r="F1656" s="331"/>
      <c r="G1656" s="331"/>
      <c r="H1656" s="74"/>
      <c r="I1656"/>
      <c r="J1656"/>
      <c r="K1656"/>
      <c r="L1656"/>
      <c r="M1656"/>
      <c r="N1656"/>
      <c r="O1656"/>
      <c r="P1656"/>
      <c r="Q1656"/>
      <c r="R1656"/>
      <c r="S1656"/>
      <c r="T1656"/>
      <c r="U1656" s="74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</row>
    <row r="1657" spans="1:80">
      <c r="A1657" s="1"/>
      <c r="B1657"/>
      <c r="C1657"/>
      <c r="D1657"/>
      <c r="E1657"/>
      <c r="F1657" s="331"/>
      <c r="G1657" s="331"/>
      <c r="H1657" s="74"/>
      <c r="I1657"/>
      <c r="J1657"/>
      <c r="K1657"/>
      <c r="L1657"/>
      <c r="M1657"/>
      <c r="N1657"/>
      <c r="O1657"/>
      <c r="P1657"/>
      <c r="Q1657"/>
      <c r="R1657"/>
      <c r="S1657"/>
      <c r="T1657"/>
      <c r="U1657" s="74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</row>
    <row r="1658" spans="1:80">
      <c r="A1658" s="1"/>
      <c r="B1658"/>
      <c r="C1658"/>
      <c r="D1658"/>
      <c r="E1658"/>
      <c r="F1658" s="331"/>
      <c r="G1658" s="331"/>
      <c r="H1658" s="74"/>
      <c r="I1658"/>
      <c r="J1658"/>
      <c r="K1658"/>
      <c r="L1658"/>
      <c r="M1658"/>
      <c r="N1658"/>
      <c r="O1658"/>
      <c r="P1658"/>
      <c r="Q1658"/>
      <c r="R1658"/>
      <c r="S1658"/>
      <c r="T1658"/>
      <c r="U1658" s="74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</row>
    <row r="1659" spans="1:80">
      <c r="A1659" s="1"/>
      <c r="B1659"/>
      <c r="C1659"/>
      <c r="D1659"/>
      <c r="E1659"/>
      <c r="F1659" s="331"/>
      <c r="G1659" s="331"/>
      <c r="H1659" s="74"/>
      <c r="I1659"/>
      <c r="J1659"/>
      <c r="K1659"/>
      <c r="L1659"/>
      <c r="M1659"/>
      <c r="N1659"/>
      <c r="O1659"/>
      <c r="P1659"/>
      <c r="Q1659"/>
      <c r="R1659"/>
      <c r="S1659"/>
      <c r="T1659"/>
      <c r="U1659" s="74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</row>
    <row r="1660" spans="1:80">
      <c r="A1660" s="1"/>
      <c r="B1660"/>
      <c r="C1660"/>
      <c r="D1660"/>
      <c r="E1660"/>
      <c r="F1660" s="331"/>
      <c r="G1660" s="331"/>
      <c r="H1660" s="74"/>
      <c r="I1660"/>
      <c r="J1660"/>
      <c r="K1660"/>
      <c r="L1660"/>
      <c r="M1660"/>
      <c r="N1660"/>
      <c r="O1660"/>
      <c r="P1660"/>
      <c r="Q1660"/>
      <c r="R1660"/>
      <c r="S1660"/>
      <c r="T1660"/>
      <c r="U1660" s="74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</row>
    <row r="1661" spans="1:80">
      <c r="A1661" s="1"/>
      <c r="B1661"/>
      <c r="C1661"/>
      <c r="D1661"/>
      <c r="E1661"/>
      <c r="F1661" s="331"/>
      <c r="G1661" s="331"/>
      <c r="H1661" s="74"/>
      <c r="I1661"/>
      <c r="J1661"/>
      <c r="K1661"/>
      <c r="L1661"/>
      <c r="M1661"/>
      <c r="N1661"/>
      <c r="O1661"/>
      <c r="P1661"/>
      <c r="Q1661"/>
      <c r="R1661"/>
      <c r="S1661"/>
      <c r="T1661"/>
      <c r="U1661" s="74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</row>
    <row r="1662" spans="1:80">
      <c r="A1662" s="1"/>
      <c r="B1662"/>
      <c r="C1662"/>
      <c r="D1662"/>
      <c r="E1662"/>
      <c r="F1662" s="331"/>
      <c r="G1662" s="331"/>
      <c r="H1662" s="74"/>
      <c r="I1662"/>
      <c r="J1662"/>
      <c r="K1662"/>
      <c r="L1662"/>
      <c r="M1662"/>
      <c r="N1662"/>
      <c r="O1662"/>
      <c r="P1662"/>
      <c r="Q1662"/>
      <c r="R1662"/>
      <c r="S1662"/>
      <c r="T1662"/>
      <c r="U1662" s="74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</row>
    <row r="1663" spans="1:80">
      <c r="A1663" s="1"/>
      <c r="B1663"/>
      <c r="C1663"/>
      <c r="D1663"/>
      <c r="E1663"/>
      <c r="F1663" s="331"/>
      <c r="G1663" s="331"/>
      <c r="H1663" s="74"/>
      <c r="I1663"/>
      <c r="J1663"/>
      <c r="K1663"/>
      <c r="L1663"/>
      <c r="M1663"/>
      <c r="N1663"/>
      <c r="O1663"/>
      <c r="P1663"/>
      <c r="Q1663"/>
      <c r="R1663"/>
      <c r="S1663"/>
      <c r="T1663"/>
      <c r="U1663" s="74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</row>
    <row r="1664" spans="1:80">
      <c r="A1664" s="1"/>
      <c r="B1664"/>
      <c r="C1664"/>
      <c r="D1664"/>
      <c r="E1664"/>
      <c r="F1664" s="331"/>
      <c r="G1664" s="331"/>
      <c r="H1664" s="74"/>
      <c r="I1664"/>
      <c r="J1664"/>
      <c r="K1664"/>
      <c r="L1664"/>
      <c r="M1664"/>
      <c r="N1664"/>
      <c r="O1664"/>
      <c r="P1664"/>
      <c r="Q1664"/>
      <c r="R1664"/>
      <c r="S1664"/>
      <c r="T1664"/>
      <c r="U1664" s="7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</row>
    <row r="1665" spans="1:80">
      <c r="A1665" s="1"/>
      <c r="B1665"/>
      <c r="C1665"/>
      <c r="D1665"/>
      <c r="E1665"/>
      <c r="F1665" s="331"/>
      <c r="G1665" s="331"/>
      <c r="H1665" s="74"/>
      <c r="I1665"/>
      <c r="J1665"/>
      <c r="K1665"/>
      <c r="L1665"/>
      <c r="M1665"/>
      <c r="N1665"/>
      <c r="O1665"/>
      <c r="P1665"/>
      <c r="Q1665"/>
      <c r="R1665"/>
      <c r="S1665"/>
      <c r="T1665"/>
      <c r="U1665" s="74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</row>
    <row r="1666" spans="1:80">
      <c r="A1666" s="1"/>
      <c r="B1666"/>
      <c r="C1666"/>
      <c r="D1666"/>
      <c r="E1666"/>
      <c r="F1666" s="331"/>
      <c r="G1666" s="331"/>
      <c r="H1666" s="74"/>
      <c r="I1666"/>
      <c r="J1666"/>
      <c r="K1666"/>
      <c r="L1666"/>
      <c r="M1666"/>
      <c r="N1666"/>
      <c r="O1666"/>
      <c r="P1666"/>
      <c r="Q1666"/>
      <c r="R1666"/>
      <c r="S1666"/>
      <c r="T1666"/>
      <c r="U1666" s="74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</row>
    <row r="1667" spans="1:80">
      <c r="A1667" s="1"/>
      <c r="B1667"/>
      <c r="C1667"/>
      <c r="D1667"/>
      <c r="E1667"/>
      <c r="F1667" s="331"/>
      <c r="G1667" s="331"/>
      <c r="H1667" s="74"/>
      <c r="I1667"/>
      <c r="J1667"/>
      <c r="K1667"/>
      <c r="L1667"/>
      <c r="M1667"/>
      <c r="N1667"/>
      <c r="O1667"/>
      <c r="P1667"/>
      <c r="Q1667"/>
      <c r="R1667"/>
      <c r="S1667"/>
      <c r="T1667"/>
      <c r="U1667" s="74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</row>
    <row r="1668" spans="1:80">
      <c r="A1668" s="1"/>
      <c r="B1668"/>
      <c r="C1668"/>
      <c r="D1668"/>
      <c r="E1668"/>
      <c r="F1668" s="331"/>
      <c r="G1668" s="331"/>
      <c r="H1668" s="74"/>
      <c r="I1668"/>
      <c r="J1668"/>
      <c r="K1668"/>
      <c r="L1668"/>
      <c r="M1668"/>
      <c r="N1668"/>
      <c r="O1668"/>
      <c r="P1668"/>
      <c r="Q1668"/>
      <c r="R1668"/>
      <c r="S1668"/>
      <c r="T1668"/>
      <c r="U1668" s="74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</row>
    <row r="1669" spans="1:80">
      <c r="A1669" s="1"/>
      <c r="B1669"/>
      <c r="C1669"/>
      <c r="D1669"/>
      <c r="E1669"/>
      <c r="F1669" s="331"/>
      <c r="G1669" s="331"/>
      <c r="H1669" s="74"/>
      <c r="I1669"/>
      <c r="J1669"/>
      <c r="K1669"/>
      <c r="L1669"/>
      <c r="M1669"/>
      <c r="N1669"/>
      <c r="O1669"/>
      <c r="P1669"/>
      <c r="Q1669"/>
      <c r="R1669"/>
      <c r="S1669"/>
      <c r="T1669"/>
      <c r="U1669" s="74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</row>
    <row r="1670" spans="1:80">
      <c r="A1670" s="1"/>
      <c r="B1670"/>
      <c r="C1670"/>
      <c r="D1670"/>
      <c r="E1670"/>
      <c r="F1670" s="331"/>
      <c r="G1670" s="331"/>
      <c r="H1670" s="74"/>
      <c r="I1670"/>
      <c r="J1670"/>
      <c r="K1670"/>
      <c r="L1670"/>
      <c r="M1670"/>
      <c r="N1670"/>
      <c r="O1670"/>
      <c r="P1670"/>
      <c r="Q1670"/>
      <c r="R1670"/>
      <c r="S1670"/>
      <c r="T1670"/>
      <c r="U1670" s="74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</row>
    <row r="1671" spans="1:80">
      <c r="A1671" s="1"/>
      <c r="B1671"/>
      <c r="C1671"/>
      <c r="D1671"/>
      <c r="E1671"/>
      <c r="F1671" s="331"/>
      <c r="G1671" s="331"/>
      <c r="H1671" s="74"/>
      <c r="I1671"/>
      <c r="J1671"/>
      <c r="K1671"/>
      <c r="L1671"/>
      <c r="M1671"/>
      <c r="N1671"/>
      <c r="O1671"/>
      <c r="P1671"/>
      <c r="Q1671"/>
      <c r="R1671"/>
      <c r="S1671"/>
      <c r="T1671"/>
      <c r="U1671" s="74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</row>
    <row r="1672" spans="1:80">
      <c r="A1672" s="1"/>
      <c r="B1672"/>
      <c r="C1672"/>
      <c r="D1672"/>
      <c r="E1672"/>
      <c r="F1672" s="331"/>
      <c r="G1672" s="331"/>
      <c r="H1672" s="74"/>
      <c r="I1672"/>
      <c r="J1672"/>
      <c r="K1672"/>
      <c r="L1672"/>
      <c r="M1672"/>
      <c r="N1672"/>
      <c r="O1672"/>
      <c r="P1672"/>
      <c r="Q1672"/>
      <c r="R1672"/>
      <c r="S1672"/>
      <c r="T1672"/>
      <c r="U1672" s="74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</row>
    <row r="1673" spans="1:80">
      <c r="A1673" s="1"/>
      <c r="B1673"/>
      <c r="C1673"/>
      <c r="D1673"/>
      <c r="E1673"/>
      <c r="F1673" s="331"/>
      <c r="G1673" s="331"/>
      <c r="H1673" s="74"/>
      <c r="I1673"/>
      <c r="J1673"/>
      <c r="K1673"/>
      <c r="L1673"/>
      <c r="M1673"/>
      <c r="N1673"/>
      <c r="O1673"/>
      <c r="P1673"/>
      <c r="Q1673"/>
      <c r="R1673"/>
      <c r="S1673"/>
      <c r="T1673"/>
      <c r="U1673" s="74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</row>
    <row r="1674" spans="1:80">
      <c r="A1674" s="1"/>
      <c r="B1674"/>
      <c r="C1674"/>
      <c r="D1674"/>
      <c r="E1674"/>
      <c r="F1674" s="331"/>
      <c r="G1674" s="331"/>
      <c r="H1674" s="74"/>
      <c r="I1674"/>
      <c r="J1674"/>
      <c r="K1674"/>
      <c r="L1674"/>
      <c r="M1674"/>
      <c r="N1674"/>
      <c r="O1674"/>
      <c r="P1674"/>
      <c r="Q1674"/>
      <c r="R1674"/>
      <c r="S1674"/>
      <c r="T1674"/>
      <c r="U1674" s="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</row>
    <row r="1675" spans="1:80">
      <c r="A1675" s="1"/>
      <c r="B1675"/>
      <c r="C1675"/>
      <c r="D1675"/>
      <c r="E1675"/>
      <c r="F1675" s="331"/>
      <c r="G1675" s="331"/>
      <c r="H1675" s="74"/>
      <c r="I1675"/>
      <c r="J1675"/>
      <c r="K1675"/>
      <c r="L1675"/>
      <c r="M1675"/>
      <c r="N1675"/>
      <c r="O1675"/>
      <c r="P1675"/>
      <c r="Q1675"/>
      <c r="R1675"/>
      <c r="S1675"/>
      <c r="T1675"/>
      <c r="U1675" s="74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</row>
    <row r="1676" spans="1:80">
      <c r="A1676" s="1"/>
      <c r="B1676"/>
      <c r="C1676"/>
      <c r="D1676"/>
      <c r="E1676"/>
      <c r="F1676" s="331"/>
      <c r="G1676" s="331"/>
      <c r="H1676" s="74"/>
      <c r="I1676"/>
      <c r="J1676"/>
      <c r="K1676"/>
      <c r="L1676"/>
      <c r="M1676"/>
      <c r="N1676"/>
      <c r="O1676"/>
      <c r="P1676"/>
      <c r="Q1676"/>
      <c r="R1676"/>
      <c r="S1676"/>
      <c r="T1676"/>
      <c r="U1676" s="74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</row>
    <row r="1677" spans="1:80">
      <c r="A1677" s="1"/>
      <c r="B1677"/>
      <c r="C1677"/>
      <c r="D1677"/>
      <c r="E1677"/>
      <c r="F1677" s="331"/>
      <c r="G1677" s="331"/>
      <c r="H1677" s="74"/>
      <c r="I1677"/>
      <c r="J1677"/>
      <c r="K1677"/>
      <c r="L1677"/>
      <c r="M1677"/>
      <c r="N1677"/>
      <c r="O1677"/>
      <c r="P1677"/>
      <c r="Q1677"/>
      <c r="R1677"/>
      <c r="S1677"/>
      <c r="T1677"/>
      <c r="U1677" s="74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</row>
    <row r="1678" spans="1:80">
      <c r="A1678" s="1"/>
      <c r="B1678"/>
      <c r="C1678"/>
      <c r="D1678"/>
      <c r="E1678"/>
      <c r="F1678" s="331"/>
      <c r="G1678" s="331"/>
      <c r="H1678" s="74"/>
      <c r="I1678"/>
      <c r="J1678"/>
      <c r="K1678"/>
      <c r="L1678"/>
      <c r="M1678"/>
      <c r="N1678"/>
      <c r="O1678"/>
      <c r="P1678"/>
      <c r="Q1678"/>
      <c r="R1678"/>
      <c r="S1678"/>
      <c r="T1678"/>
      <c r="U1678" s="74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</row>
    <row r="1679" spans="1:80">
      <c r="A1679" s="1"/>
      <c r="B1679"/>
      <c r="C1679"/>
      <c r="D1679"/>
      <c r="E1679"/>
      <c r="F1679" s="331"/>
      <c r="G1679" s="331"/>
      <c r="H1679" s="74"/>
      <c r="I1679"/>
      <c r="J1679"/>
      <c r="K1679"/>
      <c r="L1679"/>
      <c r="M1679"/>
      <c r="N1679"/>
      <c r="O1679"/>
      <c r="P1679"/>
      <c r="Q1679"/>
      <c r="R1679"/>
      <c r="S1679"/>
      <c r="T1679"/>
      <c r="U1679" s="74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</row>
    <row r="1680" spans="1:80">
      <c r="A1680" s="1"/>
      <c r="B1680"/>
      <c r="C1680"/>
      <c r="D1680"/>
      <c r="E1680"/>
      <c r="F1680" s="331"/>
      <c r="G1680" s="331"/>
      <c r="H1680" s="74"/>
      <c r="I1680"/>
      <c r="J1680"/>
      <c r="K1680"/>
      <c r="L1680"/>
      <c r="M1680"/>
      <c r="N1680"/>
      <c r="O1680"/>
      <c r="P1680"/>
      <c r="Q1680"/>
      <c r="R1680"/>
      <c r="S1680"/>
      <c r="T1680"/>
      <c r="U1680" s="74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</row>
    <row r="1681" spans="1:80">
      <c r="A1681" s="1"/>
      <c r="B1681"/>
      <c r="C1681"/>
      <c r="D1681"/>
      <c r="E1681"/>
      <c r="F1681" s="331"/>
      <c r="G1681" s="331"/>
      <c r="H1681" s="74"/>
      <c r="I1681"/>
      <c r="J1681"/>
      <c r="K1681"/>
      <c r="L1681"/>
      <c r="M1681"/>
      <c r="N1681"/>
      <c r="O1681"/>
      <c r="P1681"/>
      <c r="Q1681"/>
      <c r="R1681"/>
      <c r="S1681"/>
      <c r="T1681"/>
      <c r="U1681" s="74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</row>
    <row r="1682" spans="1:80">
      <c r="A1682" s="1"/>
      <c r="B1682"/>
      <c r="C1682"/>
      <c r="D1682"/>
      <c r="E1682"/>
      <c r="F1682" s="331"/>
      <c r="G1682" s="331"/>
      <c r="H1682" s="74"/>
      <c r="I1682"/>
      <c r="J1682"/>
      <c r="K1682"/>
      <c r="L1682"/>
      <c r="M1682"/>
      <c r="N1682"/>
      <c r="O1682"/>
      <c r="P1682"/>
      <c r="Q1682"/>
      <c r="R1682"/>
      <c r="S1682"/>
      <c r="T1682"/>
      <c r="U1682" s="74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</row>
    <row r="1683" spans="1:80">
      <c r="A1683" s="1"/>
      <c r="B1683"/>
      <c r="C1683"/>
      <c r="D1683"/>
      <c r="E1683"/>
      <c r="F1683" s="331"/>
      <c r="G1683" s="331"/>
      <c r="H1683" s="74"/>
      <c r="I1683"/>
      <c r="J1683"/>
      <c r="K1683"/>
      <c r="L1683"/>
      <c r="M1683"/>
      <c r="N1683"/>
      <c r="O1683"/>
      <c r="P1683"/>
      <c r="Q1683"/>
      <c r="R1683"/>
      <c r="S1683"/>
      <c r="T1683"/>
      <c r="U1683" s="74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</row>
    <row r="1684" spans="1:80">
      <c r="A1684" s="1"/>
      <c r="B1684"/>
      <c r="C1684"/>
      <c r="D1684"/>
      <c r="E1684"/>
      <c r="F1684" s="331"/>
      <c r="G1684" s="331"/>
      <c r="H1684" s="74"/>
      <c r="I1684"/>
      <c r="J1684"/>
      <c r="K1684"/>
      <c r="L1684"/>
      <c r="M1684"/>
      <c r="N1684"/>
      <c r="O1684"/>
      <c r="P1684"/>
      <c r="Q1684"/>
      <c r="R1684"/>
      <c r="S1684"/>
      <c r="T1684"/>
      <c r="U1684" s="7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</row>
    <row r="1685" spans="1:80">
      <c r="A1685" s="1"/>
      <c r="B1685"/>
      <c r="C1685"/>
      <c r="D1685"/>
      <c r="E1685"/>
      <c r="F1685" s="331"/>
      <c r="G1685" s="331"/>
      <c r="H1685" s="74"/>
      <c r="I1685"/>
      <c r="J1685"/>
      <c r="K1685"/>
      <c r="L1685"/>
      <c r="M1685"/>
      <c r="N1685"/>
      <c r="O1685"/>
      <c r="P1685"/>
      <c r="Q1685"/>
      <c r="R1685"/>
      <c r="S1685"/>
      <c r="T1685"/>
      <c r="U1685" s="74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</row>
    <row r="1686" spans="1:80">
      <c r="A1686" s="1"/>
      <c r="B1686"/>
      <c r="C1686"/>
      <c r="D1686"/>
      <c r="E1686"/>
      <c r="F1686" s="331"/>
      <c r="G1686" s="331"/>
      <c r="H1686" s="74"/>
      <c r="I1686"/>
      <c r="J1686"/>
      <c r="K1686"/>
      <c r="L1686"/>
      <c r="M1686"/>
      <c r="N1686"/>
      <c r="O1686"/>
      <c r="P1686"/>
      <c r="Q1686"/>
      <c r="R1686"/>
      <c r="S1686"/>
      <c r="T1686"/>
      <c r="U1686" s="74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</row>
    <row r="1687" spans="1:80">
      <c r="A1687" s="1"/>
      <c r="B1687"/>
      <c r="C1687"/>
      <c r="D1687"/>
      <c r="E1687"/>
      <c r="F1687" s="331"/>
      <c r="G1687" s="331"/>
      <c r="H1687" s="74"/>
      <c r="I1687"/>
      <c r="J1687"/>
      <c r="K1687"/>
      <c r="L1687"/>
      <c r="M1687"/>
      <c r="N1687"/>
      <c r="O1687"/>
      <c r="P1687"/>
      <c r="Q1687"/>
      <c r="R1687"/>
      <c r="S1687"/>
      <c r="T1687"/>
      <c r="U1687" s="74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</row>
    <row r="1688" spans="1:80">
      <c r="A1688" s="1"/>
      <c r="B1688"/>
      <c r="C1688"/>
      <c r="D1688"/>
      <c r="E1688"/>
      <c r="F1688" s="331"/>
      <c r="G1688" s="331"/>
      <c r="H1688" s="74"/>
      <c r="I1688"/>
      <c r="J1688"/>
      <c r="K1688"/>
      <c r="L1688"/>
      <c r="M1688"/>
      <c r="N1688"/>
      <c r="O1688"/>
      <c r="P1688"/>
      <c r="Q1688"/>
      <c r="R1688"/>
      <c r="S1688"/>
      <c r="T1688"/>
      <c r="U1688" s="74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</row>
    <row r="1689" spans="1:80">
      <c r="A1689" s="1"/>
      <c r="B1689"/>
      <c r="C1689"/>
      <c r="D1689"/>
      <c r="E1689"/>
      <c r="F1689" s="331"/>
      <c r="G1689" s="331"/>
      <c r="H1689" s="74"/>
      <c r="I1689"/>
      <c r="J1689"/>
      <c r="K1689"/>
      <c r="L1689"/>
      <c r="M1689"/>
      <c r="N1689"/>
      <c r="O1689"/>
      <c r="P1689"/>
      <c r="Q1689"/>
      <c r="R1689"/>
      <c r="S1689"/>
      <c r="T1689"/>
      <c r="U1689" s="74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</row>
    <row r="1690" spans="1:80">
      <c r="A1690" s="1"/>
      <c r="B1690"/>
      <c r="C1690"/>
      <c r="D1690"/>
      <c r="E1690"/>
      <c r="F1690" s="331"/>
      <c r="G1690" s="331"/>
      <c r="H1690" s="74"/>
      <c r="I1690"/>
      <c r="J1690"/>
      <c r="K1690"/>
      <c r="L1690"/>
      <c r="M1690"/>
      <c r="N1690"/>
      <c r="O1690"/>
      <c r="P1690"/>
      <c r="Q1690"/>
      <c r="R1690"/>
      <c r="S1690"/>
      <c r="T1690"/>
      <c r="U1690" s="74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</row>
    <row r="1691" spans="1:80">
      <c r="A1691" s="1"/>
      <c r="B1691"/>
      <c r="C1691"/>
      <c r="D1691"/>
      <c r="E1691"/>
      <c r="F1691" s="331"/>
      <c r="G1691" s="331"/>
      <c r="H1691" s="74"/>
      <c r="I1691"/>
      <c r="J1691"/>
      <c r="K1691"/>
      <c r="L1691"/>
      <c r="M1691"/>
      <c r="N1691"/>
      <c r="O1691"/>
      <c r="P1691"/>
      <c r="Q1691"/>
      <c r="R1691"/>
      <c r="S1691"/>
      <c r="T1691"/>
      <c r="U1691" s="74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</row>
    <row r="1692" spans="1:80">
      <c r="A1692" s="1"/>
      <c r="B1692"/>
      <c r="C1692"/>
      <c r="D1692"/>
      <c r="E1692"/>
      <c r="F1692" s="331"/>
      <c r="G1692" s="331"/>
      <c r="H1692" s="74"/>
      <c r="I1692"/>
      <c r="J1692"/>
      <c r="K1692"/>
      <c r="L1692"/>
      <c r="M1692"/>
      <c r="N1692"/>
      <c r="O1692"/>
      <c r="P1692"/>
      <c r="Q1692"/>
      <c r="R1692"/>
      <c r="S1692"/>
      <c r="T1692"/>
      <c r="U1692" s="74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</row>
    <row r="1693" spans="1:80">
      <c r="A1693" s="1"/>
      <c r="B1693"/>
      <c r="C1693"/>
      <c r="D1693"/>
      <c r="E1693"/>
      <c r="F1693" s="331"/>
      <c r="G1693" s="331"/>
      <c r="H1693" s="74"/>
      <c r="I1693"/>
      <c r="J1693"/>
      <c r="K1693"/>
      <c r="L1693"/>
      <c r="M1693"/>
      <c r="N1693"/>
      <c r="O1693"/>
      <c r="P1693"/>
      <c r="Q1693"/>
      <c r="R1693"/>
      <c r="S1693"/>
      <c r="T1693"/>
      <c r="U1693" s="74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</row>
    <row r="1694" spans="1:80">
      <c r="A1694" s="1"/>
      <c r="B1694"/>
      <c r="C1694"/>
      <c r="D1694"/>
      <c r="E1694"/>
      <c r="F1694" s="331"/>
      <c r="G1694" s="331"/>
      <c r="H1694" s="74"/>
      <c r="I1694"/>
      <c r="J1694"/>
      <c r="K1694"/>
      <c r="L1694"/>
      <c r="M1694"/>
      <c r="N1694"/>
      <c r="O1694"/>
      <c r="P1694"/>
      <c r="Q1694"/>
      <c r="R1694"/>
      <c r="S1694"/>
      <c r="T1694"/>
      <c r="U1694" s="7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</row>
    <row r="1695" spans="1:80">
      <c r="A1695" s="1"/>
      <c r="B1695"/>
      <c r="C1695"/>
      <c r="D1695"/>
      <c r="E1695"/>
      <c r="F1695" s="331"/>
      <c r="G1695" s="331"/>
      <c r="H1695" s="74"/>
      <c r="I1695"/>
      <c r="J1695"/>
      <c r="K1695"/>
      <c r="L1695"/>
      <c r="M1695"/>
      <c r="N1695"/>
      <c r="O1695"/>
      <c r="P1695"/>
      <c r="Q1695"/>
      <c r="R1695"/>
      <c r="S1695"/>
      <c r="T1695"/>
      <c r="U1695" s="74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</row>
    <row r="1696" spans="1:80">
      <c r="A1696" s="1"/>
      <c r="B1696"/>
      <c r="C1696"/>
      <c r="D1696"/>
      <c r="E1696"/>
      <c r="F1696" s="331"/>
      <c r="G1696" s="331"/>
      <c r="H1696" s="74"/>
      <c r="I1696"/>
      <c r="J1696"/>
      <c r="K1696"/>
      <c r="L1696"/>
      <c r="M1696"/>
      <c r="N1696"/>
      <c r="O1696"/>
      <c r="P1696"/>
      <c r="Q1696"/>
      <c r="R1696"/>
      <c r="S1696"/>
      <c r="T1696"/>
      <c r="U1696" s="74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</row>
    <row r="1697" spans="1:80">
      <c r="A1697" s="1"/>
      <c r="B1697"/>
      <c r="C1697"/>
      <c r="D1697"/>
      <c r="E1697"/>
      <c r="F1697" s="331"/>
      <c r="G1697" s="331"/>
      <c r="H1697" s="74"/>
      <c r="I1697"/>
      <c r="J1697"/>
      <c r="K1697"/>
      <c r="L1697"/>
      <c r="M1697"/>
      <c r="N1697"/>
      <c r="O1697"/>
      <c r="P1697"/>
      <c r="Q1697"/>
      <c r="R1697"/>
      <c r="S1697"/>
      <c r="T1697"/>
      <c r="U1697" s="74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</row>
    <row r="1698" spans="1:80">
      <c r="A1698" s="1"/>
      <c r="B1698"/>
      <c r="C1698"/>
      <c r="D1698"/>
      <c r="E1698"/>
      <c r="F1698" s="331"/>
      <c r="G1698" s="331"/>
      <c r="H1698" s="74"/>
      <c r="I1698"/>
      <c r="J1698"/>
      <c r="K1698"/>
      <c r="L1698"/>
      <c r="M1698"/>
      <c r="N1698"/>
      <c r="O1698"/>
      <c r="P1698"/>
      <c r="Q1698"/>
      <c r="R1698"/>
      <c r="S1698"/>
      <c r="T1698"/>
      <c r="U1698" s="74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</row>
    <row r="1699" spans="1:80">
      <c r="A1699" s="1"/>
      <c r="B1699"/>
      <c r="C1699"/>
      <c r="D1699"/>
      <c r="E1699"/>
      <c r="F1699" s="331"/>
      <c r="G1699" s="331"/>
      <c r="H1699" s="74"/>
      <c r="I1699"/>
      <c r="J1699"/>
      <c r="K1699"/>
      <c r="L1699"/>
      <c r="M1699"/>
      <c r="N1699"/>
      <c r="O1699"/>
      <c r="P1699"/>
      <c r="Q1699"/>
      <c r="R1699"/>
      <c r="S1699"/>
      <c r="T1699"/>
      <c r="U1699" s="74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</row>
    <row r="1700" spans="1:80">
      <c r="A1700" s="1"/>
      <c r="B1700"/>
      <c r="C1700"/>
      <c r="D1700"/>
      <c r="E1700"/>
      <c r="F1700" s="331"/>
      <c r="G1700" s="331"/>
      <c r="H1700" s="74"/>
      <c r="I1700"/>
      <c r="J1700"/>
      <c r="K1700"/>
      <c r="L1700"/>
      <c r="M1700"/>
      <c r="N1700"/>
      <c r="O1700"/>
      <c r="P1700"/>
      <c r="Q1700"/>
      <c r="R1700"/>
      <c r="S1700"/>
      <c r="T1700"/>
      <c r="U1700" s="74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</row>
    <row r="1701" spans="1:80">
      <c r="A1701" s="1"/>
      <c r="B1701"/>
      <c r="C1701"/>
      <c r="D1701"/>
      <c r="E1701"/>
      <c r="F1701" s="331"/>
      <c r="G1701" s="331"/>
      <c r="H1701" s="74"/>
      <c r="I1701"/>
      <c r="J1701"/>
      <c r="K1701"/>
      <c r="L1701"/>
      <c r="M1701"/>
      <c r="N1701"/>
      <c r="O1701"/>
      <c r="P1701"/>
      <c r="Q1701"/>
      <c r="R1701"/>
      <c r="S1701"/>
      <c r="T1701"/>
      <c r="U1701" s="74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</row>
    <row r="1702" spans="1:80">
      <c r="A1702" s="1"/>
      <c r="B1702"/>
      <c r="C1702"/>
      <c r="D1702"/>
      <c r="E1702"/>
      <c r="F1702" s="331"/>
      <c r="G1702" s="331"/>
      <c r="H1702" s="74"/>
      <c r="I1702"/>
      <c r="J1702"/>
      <c r="K1702"/>
      <c r="L1702"/>
      <c r="M1702"/>
      <c r="N1702"/>
      <c r="O1702"/>
      <c r="P1702"/>
      <c r="Q1702"/>
      <c r="R1702"/>
      <c r="S1702"/>
      <c r="T1702"/>
      <c r="U1702" s="74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</row>
    <row r="1703" spans="1:80">
      <c r="A1703" s="1"/>
      <c r="B1703"/>
      <c r="C1703"/>
      <c r="D1703"/>
      <c r="E1703"/>
      <c r="F1703" s="331"/>
      <c r="G1703" s="331"/>
      <c r="H1703" s="74"/>
      <c r="I1703"/>
      <c r="J1703"/>
      <c r="K1703"/>
      <c r="L1703"/>
      <c r="M1703"/>
      <c r="N1703"/>
      <c r="O1703"/>
      <c r="P1703"/>
      <c r="Q1703"/>
      <c r="R1703"/>
      <c r="S1703"/>
      <c r="T1703"/>
      <c r="U1703" s="74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</row>
    <row r="1704" spans="1:80">
      <c r="A1704" s="1"/>
      <c r="B1704"/>
      <c r="C1704"/>
      <c r="D1704"/>
      <c r="E1704"/>
      <c r="F1704" s="331"/>
      <c r="G1704" s="331"/>
      <c r="H1704" s="74"/>
      <c r="I1704"/>
      <c r="J1704"/>
      <c r="K1704"/>
      <c r="L1704"/>
      <c r="M1704"/>
      <c r="N1704"/>
      <c r="O1704"/>
      <c r="P1704"/>
      <c r="Q1704"/>
      <c r="R1704"/>
      <c r="S1704"/>
      <c r="T1704"/>
      <c r="U1704" s="7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</row>
    <row r="1705" spans="1:80">
      <c r="A1705" s="1"/>
      <c r="B1705"/>
      <c r="C1705"/>
      <c r="D1705"/>
      <c r="E1705"/>
      <c r="F1705" s="331"/>
      <c r="G1705" s="331"/>
      <c r="H1705" s="74"/>
      <c r="I1705"/>
      <c r="J1705"/>
      <c r="K1705"/>
      <c r="L1705"/>
      <c r="M1705"/>
      <c r="N1705"/>
      <c r="O1705"/>
      <c r="P1705"/>
      <c r="Q1705"/>
      <c r="R1705"/>
      <c r="S1705"/>
      <c r="T1705"/>
      <c r="U1705" s="74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</row>
    <row r="1706" spans="1:80">
      <c r="A1706" s="1"/>
      <c r="B1706"/>
      <c r="C1706"/>
      <c r="D1706"/>
      <c r="E1706"/>
      <c r="F1706" s="331"/>
      <c r="G1706" s="331"/>
      <c r="H1706" s="74"/>
      <c r="I1706"/>
      <c r="J1706"/>
      <c r="K1706"/>
      <c r="L1706"/>
      <c r="M1706"/>
      <c r="N1706"/>
      <c r="O1706"/>
      <c r="P1706"/>
      <c r="Q1706"/>
      <c r="R1706"/>
      <c r="S1706"/>
      <c r="T1706"/>
      <c r="U1706" s="74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</row>
    <row r="1707" spans="1:80">
      <c r="A1707" s="1"/>
      <c r="B1707"/>
      <c r="C1707"/>
      <c r="D1707"/>
      <c r="E1707"/>
      <c r="F1707" s="331"/>
      <c r="G1707" s="331"/>
      <c r="H1707" s="74"/>
      <c r="I1707"/>
      <c r="J1707"/>
      <c r="K1707"/>
      <c r="L1707"/>
      <c r="M1707"/>
      <c r="N1707"/>
      <c r="O1707"/>
      <c r="P1707"/>
      <c r="Q1707"/>
      <c r="R1707"/>
      <c r="S1707"/>
      <c r="T1707"/>
      <c r="U1707" s="74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</row>
    <row r="1708" spans="1:80">
      <c r="A1708" s="1"/>
      <c r="B1708"/>
      <c r="C1708"/>
      <c r="D1708"/>
      <c r="E1708"/>
      <c r="F1708" s="331"/>
      <c r="G1708" s="331"/>
      <c r="H1708" s="74"/>
      <c r="I1708"/>
      <c r="J1708"/>
      <c r="K1708"/>
      <c r="L1708"/>
      <c r="M1708"/>
      <c r="N1708"/>
      <c r="O1708"/>
      <c r="P1708"/>
      <c r="Q1708"/>
      <c r="R1708"/>
      <c r="S1708"/>
      <c r="T1708"/>
      <c r="U1708" s="74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</row>
    <row r="1709" spans="1:80">
      <c r="A1709" s="1"/>
      <c r="B1709"/>
      <c r="C1709"/>
      <c r="D1709"/>
      <c r="E1709"/>
      <c r="F1709" s="331"/>
      <c r="G1709" s="331"/>
      <c r="H1709" s="74"/>
      <c r="I1709"/>
      <c r="J1709"/>
      <c r="K1709"/>
      <c r="L1709"/>
      <c r="M1709"/>
      <c r="N1709"/>
      <c r="O1709"/>
      <c r="P1709"/>
      <c r="Q1709"/>
      <c r="R1709"/>
      <c r="S1709"/>
      <c r="T1709"/>
      <c r="U1709" s="74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</row>
    <row r="1710" spans="1:80">
      <c r="A1710" s="1"/>
      <c r="B1710"/>
      <c r="C1710"/>
      <c r="D1710"/>
      <c r="E1710"/>
      <c r="F1710" s="331"/>
      <c r="G1710" s="331"/>
      <c r="H1710" s="74"/>
      <c r="I1710"/>
      <c r="J1710"/>
      <c r="K1710"/>
      <c r="L1710"/>
      <c r="M1710"/>
      <c r="N1710"/>
      <c r="O1710"/>
      <c r="P1710"/>
      <c r="Q1710"/>
      <c r="R1710"/>
      <c r="S1710"/>
      <c r="T1710"/>
      <c r="U1710" s="74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</row>
    <row r="1711" spans="1:80">
      <c r="A1711" s="1"/>
      <c r="B1711"/>
      <c r="C1711"/>
      <c r="D1711"/>
      <c r="E1711"/>
      <c r="F1711" s="331"/>
      <c r="G1711" s="331"/>
      <c r="H1711" s="74"/>
      <c r="I1711"/>
      <c r="J1711"/>
      <c r="K1711"/>
      <c r="L1711"/>
      <c r="M1711"/>
      <c r="N1711"/>
      <c r="O1711"/>
      <c r="P1711"/>
      <c r="Q1711"/>
      <c r="R1711"/>
      <c r="S1711"/>
      <c r="T1711"/>
      <c r="U1711" s="74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</row>
    <row r="1712" spans="1:80">
      <c r="A1712" s="1"/>
      <c r="B1712"/>
      <c r="C1712"/>
      <c r="D1712"/>
      <c r="E1712"/>
      <c r="F1712" s="331"/>
      <c r="G1712" s="331"/>
      <c r="H1712" s="74"/>
      <c r="I1712"/>
      <c r="J1712"/>
      <c r="K1712"/>
      <c r="L1712"/>
      <c r="M1712"/>
      <c r="N1712"/>
      <c r="O1712"/>
      <c r="P1712"/>
      <c r="Q1712"/>
      <c r="R1712"/>
      <c r="S1712"/>
      <c r="T1712"/>
      <c r="U1712" s="74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</row>
    <row r="1713" spans="1:80">
      <c r="A1713" s="1"/>
      <c r="B1713"/>
      <c r="C1713"/>
      <c r="D1713"/>
      <c r="E1713"/>
      <c r="F1713" s="331"/>
      <c r="G1713" s="331"/>
      <c r="H1713" s="74"/>
      <c r="I1713"/>
      <c r="J1713"/>
      <c r="K1713"/>
      <c r="L1713"/>
      <c r="M1713"/>
      <c r="N1713"/>
      <c r="O1713"/>
      <c r="P1713"/>
      <c r="Q1713"/>
      <c r="R1713"/>
      <c r="S1713"/>
      <c r="T1713"/>
      <c r="U1713" s="74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</row>
    <row r="1714" spans="1:80">
      <c r="A1714" s="1"/>
      <c r="B1714"/>
      <c r="C1714"/>
      <c r="D1714"/>
      <c r="E1714"/>
      <c r="F1714" s="331"/>
      <c r="G1714" s="331"/>
      <c r="H1714" s="74"/>
      <c r="I1714"/>
      <c r="J1714"/>
      <c r="K1714"/>
      <c r="L1714"/>
      <c r="M1714"/>
      <c r="N1714"/>
      <c r="O1714"/>
      <c r="P1714"/>
      <c r="Q1714"/>
      <c r="R1714"/>
      <c r="S1714"/>
      <c r="T1714"/>
      <c r="U1714" s="7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</row>
    <row r="1715" spans="1:80">
      <c r="A1715" s="1"/>
      <c r="B1715"/>
      <c r="C1715"/>
      <c r="D1715"/>
      <c r="E1715"/>
      <c r="F1715" s="331"/>
      <c r="G1715" s="331"/>
      <c r="H1715" s="74"/>
      <c r="I1715"/>
      <c r="J1715"/>
      <c r="K1715"/>
      <c r="L1715"/>
      <c r="M1715"/>
      <c r="N1715"/>
      <c r="O1715"/>
      <c r="P1715"/>
      <c r="Q1715"/>
      <c r="R1715"/>
      <c r="S1715"/>
      <c r="T1715"/>
      <c r="U1715" s="74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</row>
    <row r="1716" spans="1:80">
      <c r="A1716" s="1"/>
      <c r="B1716"/>
      <c r="C1716"/>
      <c r="D1716"/>
      <c r="E1716"/>
      <c r="F1716" s="331"/>
      <c r="G1716" s="331"/>
      <c r="H1716" s="74"/>
      <c r="I1716"/>
      <c r="J1716"/>
      <c r="K1716"/>
      <c r="L1716"/>
      <c r="M1716"/>
      <c r="N1716"/>
      <c r="O1716"/>
      <c r="P1716"/>
      <c r="Q1716"/>
      <c r="R1716"/>
      <c r="S1716"/>
      <c r="T1716"/>
      <c r="U1716" s="74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</row>
    <row r="1717" spans="1:80">
      <c r="A1717" s="1"/>
      <c r="B1717"/>
      <c r="C1717"/>
      <c r="D1717"/>
      <c r="E1717"/>
      <c r="F1717" s="331"/>
      <c r="G1717" s="331"/>
      <c r="H1717" s="74"/>
      <c r="I1717"/>
      <c r="J1717"/>
      <c r="K1717"/>
      <c r="L1717"/>
      <c r="M1717"/>
      <c r="N1717"/>
      <c r="O1717"/>
      <c r="P1717"/>
      <c r="Q1717"/>
      <c r="R1717"/>
      <c r="S1717"/>
      <c r="T1717"/>
      <c r="U1717" s="74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</row>
    <row r="1718" spans="1:80">
      <c r="A1718" s="1"/>
      <c r="B1718"/>
      <c r="C1718"/>
      <c r="D1718"/>
      <c r="E1718"/>
      <c r="F1718" s="331"/>
      <c r="G1718" s="331"/>
      <c r="H1718" s="74"/>
      <c r="I1718"/>
      <c r="J1718"/>
      <c r="K1718"/>
      <c r="L1718"/>
      <c r="M1718"/>
      <c r="N1718"/>
      <c r="O1718"/>
      <c r="P1718"/>
      <c r="Q1718"/>
      <c r="R1718"/>
      <c r="S1718"/>
      <c r="T1718"/>
      <c r="U1718" s="74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</row>
    <row r="1719" spans="1:80">
      <c r="A1719" s="1"/>
      <c r="B1719"/>
      <c r="C1719"/>
      <c r="D1719"/>
      <c r="E1719"/>
      <c r="F1719" s="331"/>
      <c r="G1719" s="331"/>
      <c r="H1719" s="74"/>
      <c r="I1719"/>
      <c r="J1719"/>
      <c r="K1719"/>
      <c r="L1719"/>
      <c r="M1719"/>
      <c r="N1719"/>
      <c r="O1719"/>
      <c r="P1719"/>
      <c r="Q1719"/>
      <c r="R1719"/>
      <c r="S1719"/>
      <c r="T1719"/>
      <c r="U1719" s="74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</row>
    <row r="1720" spans="1:80">
      <c r="A1720" s="1"/>
      <c r="B1720"/>
      <c r="C1720"/>
      <c r="D1720"/>
      <c r="E1720"/>
      <c r="F1720" s="331"/>
      <c r="G1720" s="331"/>
      <c r="H1720" s="74"/>
      <c r="I1720"/>
      <c r="J1720"/>
      <c r="K1720"/>
      <c r="L1720"/>
      <c r="M1720"/>
      <c r="N1720"/>
      <c r="O1720"/>
      <c r="P1720"/>
      <c r="Q1720"/>
      <c r="R1720"/>
      <c r="S1720"/>
      <c r="T1720"/>
      <c r="U1720" s="74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</row>
    <row r="1721" spans="1:80">
      <c r="A1721" s="1"/>
      <c r="B1721"/>
      <c r="C1721"/>
      <c r="D1721"/>
      <c r="E1721"/>
      <c r="F1721" s="331"/>
      <c r="G1721" s="331"/>
      <c r="H1721" s="74"/>
      <c r="I1721"/>
      <c r="J1721"/>
      <c r="K1721"/>
      <c r="L1721"/>
      <c r="M1721"/>
      <c r="N1721"/>
      <c r="O1721"/>
      <c r="P1721"/>
      <c r="Q1721"/>
      <c r="R1721"/>
      <c r="S1721"/>
      <c r="T1721"/>
      <c r="U1721" s="74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</row>
    <row r="1722" spans="1:80">
      <c r="A1722" s="1"/>
      <c r="B1722"/>
      <c r="C1722"/>
      <c r="D1722"/>
      <c r="E1722"/>
      <c r="F1722" s="331"/>
      <c r="G1722" s="331"/>
      <c r="H1722" s="74"/>
      <c r="I1722"/>
      <c r="J1722"/>
      <c r="K1722"/>
      <c r="L1722"/>
      <c r="M1722"/>
      <c r="N1722"/>
      <c r="O1722"/>
      <c r="P1722"/>
      <c r="Q1722"/>
      <c r="R1722"/>
      <c r="S1722"/>
      <c r="T1722"/>
      <c r="U1722" s="74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</row>
    <row r="1723" spans="1:80">
      <c r="A1723" s="1"/>
      <c r="B1723"/>
      <c r="C1723"/>
      <c r="D1723"/>
      <c r="E1723"/>
      <c r="F1723" s="331"/>
      <c r="G1723" s="331"/>
      <c r="H1723" s="74"/>
      <c r="I1723"/>
      <c r="J1723"/>
      <c r="K1723"/>
      <c r="L1723"/>
      <c r="M1723"/>
      <c r="N1723"/>
      <c r="O1723"/>
      <c r="P1723"/>
      <c r="Q1723"/>
      <c r="R1723"/>
      <c r="S1723"/>
      <c r="T1723"/>
      <c r="U1723" s="74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</row>
    <row r="1724" spans="1:80">
      <c r="A1724" s="1"/>
      <c r="B1724"/>
      <c r="C1724"/>
      <c r="D1724"/>
      <c r="E1724"/>
      <c r="F1724" s="331"/>
      <c r="G1724" s="331"/>
      <c r="H1724" s="74"/>
      <c r="I1724"/>
      <c r="J1724"/>
      <c r="K1724"/>
      <c r="L1724"/>
      <c r="M1724"/>
      <c r="N1724"/>
      <c r="O1724"/>
      <c r="P1724"/>
      <c r="Q1724"/>
      <c r="R1724"/>
      <c r="S1724"/>
      <c r="T1724"/>
      <c r="U1724" s="7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</row>
    <row r="1725" spans="1:80">
      <c r="A1725" s="1"/>
      <c r="B1725"/>
      <c r="C1725"/>
      <c r="D1725"/>
      <c r="E1725"/>
      <c r="F1725" s="331"/>
      <c r="G1725" s="331"/>
      <c r="H1725" s="74"/>
      <c r="I1725"/>
      <c r="J1725"/>
      <c r="K1725"/>
      <c r="L1725"/>
      <c r="M1725"/>
      <c r="N1725"/>
      <c r="O1725"/>
      <c r="P1725"/>
      <c r="Q1725"/>
      <c r="R1725"/>
      <c r="S1725"/>
      <c r="T1725"/>
      <c r="U1725" s="74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</row>
    <row r="1726" spans="1:80">
      <c r="A1726" s="1"/>
      <c r="B1726"/>
      <c r="C1726"/>
      <c r="D1726"/>
      <c r="E1726"/>
      <c r="F1726" s="331"/>
      <c r="G1726" s="331"/>
      <c r="H1726" s="74"/>
      <c r="I1726"/>
      <c r="J1726"/>
      <c r="K1726"/>
      <c r="L1726"/>
      <c r="M1726"/>
      <c r="N1726"/>
      <c r="O1726"/>
      <c r="P1726"/>
      <c r="Q1726"/>
      <c r="R1726"/>
      <c r="S1726"/>
      <c r="T1726"/>
      <c r="U1726" s="74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</row>
    <row r="1727" spans="1:80">
      <c r="A1727" s="1"/>
      <c r="B1727"/>
      <c r="C1727"/>
      <c r="D1727"/>
      <c r="E1727"/>
      <c r="F1727" s="331"/>
      <c r="G1727" s="331"/>
      <c r="H1727" s="74"/>
      <c r="I1727"/>
      <c r="J1727"/>
      <c r="K1727"/>
      <c r="L1727"/>
      <c r="M1727"/>
      <c r="N1727"/>
      <c r="O1727"/>
      <c r="P1727"/>
      <c r="Q1727"/>
      <c r="R1727"/>
      <c r="S1727"/>
      <c r="T1727"/>
      <c r="U1727" s="74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</row>
    <row r="1728" spans="1:80">
      <c r="A1728" s="1"/>
      <c r="B1728"/>
      <c r="C1728"/>
      <c r="D1728"/>
      <c r="E1728"/>
      <c r="F1728" s="331"/>
      <c r="G1728" s="331"/>
      <c r="H1728" s="74"/>
      <c r="I1728"/>
      <c r="J1728"/>
      <c r="K1728"/>
      <c r="L1728"/>
      <c r="M1728"/>
      <c r="N1728"/>
      <c r="O1728"/>
      <c r="P1728"/>
      <c r="Q1728"/>
      <c r="R1728"/>
      <c r="S1728"/>
      <c r="T1728"/>
      <c r="U1728" s="74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</row>
    <row r="1729" spans="1:80">
      <c r="A1729" s="1"/>
      <c r="B1729"/>
      <c r="C1729"/>
      <c r="D1729"/>
      <c r="E1729"/>
      <c r="F1729" s="331"/>
      <c r="G1729" s="331"/>
      <c r="H1729" s="74"/>
      <c r="I1729"/>
      <c r="J1729"/>
      <c r="K1729"/>
      <c r="L1729"/>
      <c r="M1729"/>
      <c r="N1729"/>
      <c r="O1729"/>
      <c r="P1729"/>
      <c r="Q1729"/>
      <c r="R1729"/>
      <c r="S1729"/>
      <c r="T1729"/>
      <c r="U1729" s="74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</row>
    <row r="1730" spans="1:80">
      <c r="A1730" s="1"/>
      <c r="B1730"/>
      <c r="C1730"/>
      <c r="D1730"/>
      <c r="E1730"/>
      <c r="F1730" s="331"/>
      <c r="G1730" s="331"/>
      <c r="H1730" s="74"/>
      <c r="I1730"/>
      <c r="J1730"/>
      <c r="K1730"/>
      <c r="L1730"/>
      <c r="M1730"/>
      <c r="N1730"/>
      <c r="O1730"/>
      <c r="P1730"/>
      <c r="Q1730"/>
      <c r="R1730"/>
      <c r="S1730"/>
      <c r="T1730"/>
      <c r="U1730" s="74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</row>
    <row r="1731" spans="1:80">
      <c r="A1731" s="1"/>
      <c r="B1731"/>
      <c r="C1731"/>
      <c r="D1731"/>
      <c r="E1731"/>
      <c r="F1731" s="331"/>
      <c r="G1731" s="331"/>
      <c r="H1731" s="74"/>
      <c r="I1731"/>
      <c r="J1731"/>
      <c r="K1731"/>
      <c r="L1731"/>
      <c r="M1731"/>
      <c r="N1731"/>
      <c r="O1731"/>
      <c r="P1731"/>
      <c r="Q1731"/>
      <c r="R1731"/>
      <c r="S1731"/>
      <c r="T1731"/>
      <c r="U1731" s="74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</row>
    <row r="1732" spans="1:80">
      <c r="A1732" s="1"/>
      <c r="B1732"/>
      <c r="C1732"/>
      <c r="D1732"/>
      <c r="E1732"/>
      <c r="F1732" s="331"/>
      <c r="G1732" s="331"/>
      <c r="H1732" s="74"/>
      <c r="I1732"/>
      <c r="J1732"/>
      <c r="K1732"/>
      <c r="L1732"/>
      <c r="M1732"/>
      <c r="N1732"/>
      <c r="O1732"/>
      <c r="P1732"/>
      <c r="Q1732"/>
      <c r="R1732"/>
      <c r="S1732"/>
      <c r="T1732"/>
      <c r="U1732" s="74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</row>
    <row r="1733" spans="1:80">
      <c r="A1733" s="1"/>
      <c r="B1733"/>
      <c r="C1733"/>
      <c r="D1733"/>
      <c r="E1733"/>
      <c r="F1733" s="331"/>
      <c r="G1733" s="331"/>
      <c r="H1733" s="74"/>
      <c r="I1733"/>
      <c r="J1733"/>
      <c r="K1733"/>
      <c r="L1733"/>
      <c r="M1733"/>
      <c r="N1733"/>
      <c r="O1733"/>
      <c r="P1733"/>
      <c r="Q1733"/>
      <c r="R1733"/>
      <c r="S1733"/>
      <c r="T1733"/>
      <c r="U1733" s="74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</row>
    <row r="1734" spans="1:80">
      <c r="A1734" s="1"/>
      <c r="B1734"/>
      <c r="C1734"/>
      <c r="D1734"/>
      <c r="E1734"/>
      <c r="F1734" s="331"/>
      <c r="G1734" s="331"/>
      <c r="H1734" s="74"/>
      <c r="I1734"/>
      <c r="J1734"/>
      <c r="K1734"/>
      <c r="L1734"/>
      <c r="M1734"/>
      <c r="N1734"/>
      <c r="O1734"/>
      <c r="P1734"/>
      <c r="Q1734"/>
      <c r="R1734"/>
      <c r="S1734"/>
      <c r="T1734"/>
      <c r="U1734" s="7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</row>
    <row r="1735" spans="1:80">
      <c r="A1735" s="1"/>
      <c r="B1735"/>
      <c r="C1735"/>
      <c r="D1735"/>
      <c r="E1735"/>
      <c r="F1735" s="331"/>
      <c r="G1735" s="331"/>
      <c r="H1735" s="74"/>
      <c r="I1735"/>
      <c r="J1735"/>
      <c r="K1735"/>
      <c r="L1735"/>
      <c r="M1735"/>
      <c r="N1735"/>
      <c r="O1735"/>
      <c r="P1735"/>
      <c r="Q1735"/>
      <c r="R1735"/>
      <c r="S1735"/>
      <c r="T1735"/>
      <c r="U1735" s="74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</row>
    <row r="1736" spans="1:80">
      <c r="A1736" s="1"/>
      <c r="B1736"/>
      <c r="C1736"/>
      <c r="D1736"/>
      <c r="E1736"/>
      <c r="F1736" s="331"/>
      <c r="G1736" s="331"/>
      <c r="H1736" s="74"/>
      <c r="I1736"/>
      <c r="J1736"/>
      <c r="K1736"/>
      <c r="L1736"/>
      <c r="M1736"/>
      <c r="N1736"/>
      <c r="O1736"/>
      <c r="P1736"/>
      <c r="Q1736"/>
      <c r="R1736"/>
      <c r="S1736"/>
      <c r="T1736"/>
      <c r="U1736" s="74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</row>
    <row r="1737" spans="1:80">
      <c r="A1737" s="1"/>
      <c r="B1737"/>
      <c r="C1737"/>
      <c r="D1737"/>
      <c r="E1737"/>
      <c r="F1737" s="331"/>
      <c r="G1737" s="331"/>
      <c r="H1737" s="74"/>
      <c r="I1737"/>
      <c r="J1737"/>
      <c r="K1737"/>
      <c r="L1737"/>
      <c r="M1737"/>
      <c r="N1737"/>
      <c r="O1737"/>
      <c r="P1737"/>
      <c r="Q1737"/>
      <c r="R1737"/>
      <c r="S1737"/>
      <c r="T1737"/>
      <c r="U1737" s="74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</row>
    <row r="1738" spans="1:80">
      <c r="A1738" s="1"/>
      <c r="B1738"/>
      <c r="C1738"/>
      <c r="D1738"/>
      <c r="E1738"/>
      <c r="F1738" s="331"/>
      <c r="G1738" s="331"/>
      <c r="H1738" s="74"/>
      <c r="I1738"/>
      <c r="J1738"/>
      <c r="K1738"/>
      <c r="L1738"/>
      <c r="M1738"/>
      <c r="N1738"/>
      <c r="O1738"/>
      <c r="P1738"/>
      <c r="Q1738"/>
      <c r="R1738"/>
      <c r="S1738"/>
      <c r="T1738"/>
      <c r="U1738" s="74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</row>
    <row r="1739" spans="1:80">
      <c r="A1739" s="1"/>
      <c r="B1739"/>
      <c r="C1739"/>
      <c r="D1739"/>
      <c r="E1739"/>
      <c r="F1739" s="331"/>
      <c r="G1739" s="331"/>
      <c r="H1739" s="74"/>
      <c r="I1739"/>
      <c r="J1739"/>
      <c r="K1739"/>
      <c r="L1739"/>
      <c r="M1739"/>
      <c r="N1739"/>
      <c r="O1739"/>
      <c r="P1739"/>
      <c r="Q1739"/>
      <c r="R1739"/>
      <c r="S1739"/>
      <c r="T1739"/>
      <c r="U1739" s="74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</row>
    <row r="1740" spans="1:80">
      <c r="A1740" s="1"/>
      <c r="B1740"/>
      <c r="C1740"/>
      <c r="D1740"/>
      <c r="E1740"/>
      <c r="F1740" s="331"/>
      <c r="G1740" s="331"/>
      <c r="H1740" s="74"/>
      <c r="I1740"/>
      <c r="J1740"/>
      <c r="K1740"/>
      <c r="L1740"/>
      <c r="M1740"/>
      <c r="N1740"/>
      <c r="O1740"/>
      <c r="P1740"/>
      <c r="Q1740"/>
      <c r="R1740"/>
      <c r="S1740"/>
      <c r="T1740"/>
      <c r="U1740" s="74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</row>
    <row r="1741" spans="1:80">
      <c r="A1741" s="1"/>
      <c r="B1741"/>
      <c r="C1741"/>
      <c r="D1741"/>
      <c r="E1741"/>
      <c r="F1741" s="331"/>
      <c r="G1741" s="331"/>
      <c r="H1741" s="74"/>
      <c r="I1741"/>
      <c r="J1741"/>
      <c r="K1741"/>
      <c r="L1741"/>
      <c r="M1741"/>
      <c r="N1741"/>
      <c r="O1741"/>
      <c r="P1741"/>
      <c r="Q1741"/>
      <c r="R1741"/>
      <c r="S1741"/>
      <c r="T1741"/>
      <c r="U1741" s="74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</row>
    <row r="1742" spans="1:80">
      <c r="A1742" s="1"/>
      <c r="B1742"/>
      <c r="C1742"/>
      <c r="D1742"/>
      <c r="E1742"/>
      <c r="F1742" s="331"/>
      <c r="G1742" s="331"/>
      <c r="H1742" s="74"/>
      <c r="I1742"/>
      <c r="J1742"/>
      <c r="K1742"/>
      <c r="L1742"/>
      <c r="M1742"/>
      <c r="N1742"/>
      <c r="O1742"/>
      <c r="P1742"/>
      <c r="Q1742"/>
      <c r="R1742"/>
      <c r="S1742"/>
      <c r="T1742"/>
      <c r="U1742" s="74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</row>
    <row r="1743" spans="1:80">
      <c r="A1743" s="1"/>
      <c r="B1743"/>
      <c r="C1743"/>
      <c r="D1743"/>
      <c r="E1743"/>
      <c r="F1743" s="331"/>
      <c r="G1743" s="331"/>
      <c r="H1743" s="74"/>
      <c r="I1743"/>
      <c r="J1743"/>
      <c r="K1743"/>
      <c r="L1743"/>
      <c r="M1743"/>
      <c r="N1743"/>
      <c r="O1743"/>
      <c r="P1743"/>
      <c r="Q1743"/>
      <c r="R1743"/>
      <c r="S1743"/>
      <c r="T1743"/>
      <c r="U1743" s="74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</row>
    <row r="1744" spans="1:80">
      <c r="A1744" s="1"/>
      <c r="B1744"/>
      <c r="C1744"/>
      <c r="D1744"/>
      <c r="E1744"/>
      <c r="F1744" s="331"/>
      <c r="G1744" s="331"/>
      <c r="H1744" s="74"/>
      <c r="I1744"/>
      <c r="J1744"/>
      <c r="K1744"/>
      <c r="L1744"/>
      <c r="M1744"/>
      <c r="N1744"/>
      <c r="O1744"/>
      <c r="P1744"/>
      <c r="Q1744"/>
      <c r="R1744"/>
      <c r="S1744"/>
      <c r="T1744"/>
      <c r="U1744" s="7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</row>
    <row r="1745" spans="1:80">
      <c r="A1745" s="1"/>
      <c r="B1745"/>
      <c r="C1745"/>
      <c r="D1745"/>
      <c r="E1745"/>
      <c r="F1745" s="331"/>
      <c r="G1745" s="331"/>
      <c r="H1745" s="74"/>
      <c r="I1745"/>
      <c r="J1745"/>
      <c r="K1745"/>
      <c r="L1745"/>
      <c r="M1745"/>
      <c r="N1745"/>
      <c r="O1745"/>
      <c r="P1745"/>
      <c r="Q1745"/>
      <c r="R1745"/>
      <c r="S1745"/>
      <c r="T1745"/>
      <c r="U1745" s="74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</row>
    <row r="1746" spans="1:80">
      <c r="A1746" s="1"/>
      <c r="B1746"/>
      <c r="C1746"/>
      <c r="D1746"/>
      <c r="E1746"/>
      <c r="F1746" s="331"/>
      <c r="G1746" s="331"/>
      <c r="H1746" s="74"/>
      <c r="I1746"/>
      <c r="J1746"/>
      <c r="K1746"/>
      <c r="L1746"/>
      <c r="M1746"/>
      <c r="N1746"/>
      <c r="O1746"/>
      <c r="P1746"/>
      <c r="Q1746"/>
      <c r="R1746"/>
      <c r="S1746"/>
      <c r="T1746"/>
      <c r="U1746" s="74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</row>
    <row r="1747" spans="1:80">
      <c r="A1747" s="1"/>
      <c r="B1747"/>
      <c r="C1747"/>
      <c r="D1747"/>
      <c r="E1747"/>
      <c r="F1747" s="331"/>
      <c r="G1747" s="331"/>
      <c r="H1747" s="74"/>
      <c r="I1747"/>
      <c r="J1747"/>
      <c r="K1747"/>
      <c r="L1747"/>
      <c r="M1747"/>
      <c r="N1747"/>
      <c r="O1747"/>
      <c r="P1747"/>
      <c r="Q1747"/>
      <c r="R1747"/>
      <c r="S1747"/>
      <c r="T1747"/>
      <c r="U1747" s="74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</row>
    <row r="1748" spans="1:80">
      <c r="A1748" s="1"/>
      <c r="B1748"/>
      <c r="C1748"/>
      <c r="D1748"/>
      <c r="E1748"/>
      <c r="F1748" s="331"/>
      <c r="G1748" s="331"/>
      <c r="H1748" s="74"/>
      <c r="I1748"/>
      <c r="J1748"/>
      <c r="K1748"/>
      <c r="L1748"/>
      <c r="M1748"/>
      <c r="N1748"/>
      <c r="O1748"/>
      <c r="P1748"/>
      <c r="Q1748"/>
      <c r="R1748"/>
      <c r="S1748"/>
      <c r="T1748"/>
      <c r="U1748" s="74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</row>
    <row r="1749" spans="1:80">
      <c r="A1749" s="1"/>
      <c r="B1749"/>
      <c r="C1749"/>
      <c r="D1749"/>
      <c r="E1749"/>
      <c r="F1749" s="331"/>
      <c r="G1749" s="331"/>
      <c r="H1749" s="74"/>
      <c r="I1749"/>
      <c r="J1749"/>
      <c r="K1749"/>
      <c r="L1749"/>
      <c r="M1749"/>
      <c r="N1749"/>
      <c r="O1749"/>
      <c r="P1749"/>
      <c r="Q1749"/>
      <c r="R1749"/>
      <c r="S1749"/>
      <c r="T1749"/>
      <c r="U1749" s="74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</row>
    <row r="1750" spans="1:80">
      <c r="A1750" s="1"/>
      <c r="B1750"/>
      <c r="C1750"/>
      <c r="D1750"/>
      <c r="E1750"/>
      <c r="F1750" s="331"/>
      <c r="G1750" s="331"/>
      <c r="H1750" s="74"/>
      <c r="I1750"/>
      <c r="J1750"/>
      <c r="K1750"/>
      <c r="L1750"/>
      <c r="M1750"/>
      <c r="N1750"/>
      <c r="O1750"/>
      <c r="P1750"/>
      <c r="Q1750"/>
      <c r="R1750"/>
      <c r="S1750"/>
      <c r="T1750"/>
      <c r="U1750" s="74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</row>
    <row r="1751" spans="1:80">
      <c r="A1751" s="1"/>
      <c r="B1751"/>
      <c r="C1751"/>
      <c r="D1751"/>
      <c r="E1751"/>
      <c r="F1751" s="331"/>
      <c r="G1751" s="331"/>
      <c r="H1751" s="74"/>
      <c r="I1751"/>
      <c r="J1751"/>
      <c r="K1751"/>
      <c r="L1751"/>
      <c r="M1751"/>
      <c r="N1751"/>
      <c r="O1751"/>
      <c r="P1751"/>
      <c r="Q1751"/>
      <c r="R1751"/>
      <c r="S1751"/>
      <c r="T1751"/>
      <c r="U1751" s="74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</row>
    <row r="1752" spans="1:80">
      <c r="A1752" s="1"/>
      <c r="B1752"/>
      <c r="C1752"/>
      <c r="D1752"/>
      <c r="E1752"/>
      <c r="F1752" s="331"/>
      <c r="G1752" s="331"/>
      <c r="H1752" s="74"/>
      <c r="I1752"/>
      <c r="J1752"/>
      <c r="K1752"/>
      <c r="L1752"/>
      <c r="M1752"/>
      <c r="N1752"/>
      <c r="O1752"/>
      <c r="P1752"/>
      <c r="Q1752"/>
      <c r="R1752"/>
      <c r="S1752"/>
      <c r="T1752"/>
      <c r="U1752" s="74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</row>
    <row r="1753" spans="1:80">
      <c r="A1753" s="1"/>
      <c r="B1753"/>
      <c r="C1753"/>
      <c r="D1753"/>
      <c r="E1753"/>
      <c r="F1753" s="331"/>
      <c r="G1753" s="331"/>
      <c r="H1753" s="74"/>
      <c r="I1753"/>
      <c r="J1753"/>
      <c r="K1753"/>
      <c r="L1753"/>
      <c r="M1753"/>
      <c r="N1753"/>
      <c r="O1753"/>
      <c r="P1753"/>
      <c r="Q1753"/>
      <c r="R1753"/>
      <c r="S1753"/>
      <c r="T1753"/>
      <c r="U1753" s="74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</row>
    <row r="1754" spans="1:80">
      <c r="A1754" s="1"/>
      <c r="B1754"/>
      <c r="C1754"/>
      <c r="D1754"/>
      <c r="E1754"/>
      <c r="F1754" s="331"/>
      <c r="G1754" s="331"/>
      <c r="H1754" s="74"/>
      <c r="I1754"/>
      <c r="J1754"/>
      <c r="K1754"/>
      <c r="L1754"/>
      <c r="M1754"/>
      <c r="N1754"/>
      <c r="O1754"/>
      <c r="P1754"/>
      <c r="Q1754"/>
      <c r="R1754"/>
      <c r="S1754"/>
      <c r="T1754"/>
      <c r="U1754" s="7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</row>
    <row r="1755" spans="1:80">
      <c r="A1755" s="1"/>
      <c r="B1755"/>
      <c r="C1755"/>
      <c r="D1755"/>
      <c r="E1755"/>
      <c r="F1755" s="331"/>
      <c r="G1755" s="331"/>
      <c r="H1755" s="74"/>
      <c r="I1755"/>
      <c r="J1755"/>
      <c r="K1755"/>
      <c r="L1755"/>
      <c r="M1755"/>
      <c r="N1755"/>
      <c r="O1755"/>
      <c r="P1755"/>
      <c r="Q1755"/>
      <c r="R1755"/>
      <c r="S1755"/>
      <c r="T1755"/>
      <c r="U1755" s="74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</row>
    <row r="1756" spans="1:80">
      <c r="A1756" s="1"/>
      <c r="B1756"/>
      <c r="C1756"/>
      <c r="D1756"/>
      <c r="E1756"/>
      <c r="F1756" s="331"/>
      <c r="G1756" s="331"/>
      <c r="H1756" s="74"/>
      <c r="I1756"/>
      <c r="J1756"/>
      <c r="K1756"/>
      <c r="L1756"/>
      <c r="M1756"/>
      <c r="N1756"/>
      <c r="O1756"/>
      <c r="P1756"/>
      <c r="Q1756"/>
      <c r="R1756"/>
      <c r="S1756"/>
      <c r="T1756"/>
      <c r="U1756" s="74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</row>
    <row r="1757" spans="1:80">
      <c r="B1757"/>
      <c r="C1757"/>
      <c r="D1757"/>
      <c r="E1757"/>
      <c r="F1757" s="331"/>
      <c r="G1757" s="331"/>
      <c r="H1757" s="74"/>
      <c r="I1757"/>
      <c r="J1757"/>
      <c r="K1757"/>
      <c r="L1757"/>
      <c r="M1757"/>
      <c r="N1757"/>
      <c r="O1757"/>
      <c r="P1757"/>
      <c r="Q1757"/>
      <c r="R1757"/>
      <c r="S1757"/>
      <c r="T1757"/>
      <c r="U1757" s="74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</row>
    <row r="1758" spans="1:80">
      <c r="C1758"/>
      <c r="D1758"/>
      <c r="E1758"/>
      <c r="F1758" s="331"/>
      <c r="G1758" s="331"/>
      <c r="K1758" s="76"/>
      <c r="L1758" s="141"/>
      <c r="M1758" s="75"/>
      <c r="N1758" s="76"/>
      <c r="O1758" s="75"/>
      <c r="P1758" s="60"/>
      <c r="Q1758" s="60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</row>
    <row r="1759" spans="1:80">
      <c r="C1759"/>
      <c r="D1759"/>
      <c r="E1759"/>
      <c r="F1759" s="331"/>
      <c r="G1759" s="331"/>
      <c r="K1759" s="76"/>
      <c r="L1759" s="141"/>
      <c r="M1759" s="75"/>
      <c r="N1759" s="76"/>
      <c r="O1759" s="75"/>
      <c r="P1759" s="60"/>
      <c r="Q1759" s="60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</row>
    <row r="1760" spans="1:80">
      <c r="C1760"/>
      <c r="D1760"/>
      <c r="E1760"/>
      <c r="F1760" s="331"/>
      <c r="G1760" s="331"/>
      <c r="K1760" s="76"/>
      <c r="L1760" s="141"/>
      <c r="M1760" s="75"/>
      <c r="N1760" s="76"/>
      <c r="O1760" s="75"/>
      <c r="P1760" s="60"/>
      <c r="Q1760" s="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</row>
    <row r="1761" spans="3:80">
      <c r="C1761"/>
      <c r="D1761"/>
      <c r="E1761"/>
      <c r="F1761" s="331"/>
      <c r="G1761" s="331"/>
      <c r="K1761" s="76"/>
      <c r="L1761" s="141"/>
      <c r="M1761" s="75"/>
      <c r="N1761" s="76"/>
      <c r="O1761" s="75"/>
      <c r="P1761" s="60"/>
      <c r="Q1761" s="60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</row>
    <row r="1762" spans="3:80">
      <c r="C1762"/>
      <c r="D1762"/>
      <c r="E1762"/>
      <c r="F1762" s="331"/>
      <c r="G1762" s="331"/>
      <c r="K1762" s="76"/>
      <c r="L1762" s="141"/>
      <c r="M1762" s="75"/>
      <c r="N1762" s="76"/>
      <c r="O1762" s="75"/>
      <c r="P1762" s="60"/>
      <c r="Q1762" s="60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</row>
    <row r="1763" spans="3:80">
      <c r="C1763"/>
      <c r="D1763"/>
      <c r="E1763"/>
      <c r="F1763" s="331"/>
      <c r="G1763" s="331"/>
      <c r="K1763" s="76"/>
      <c r="L1763" s="141"/>
      <c r="M1763" s="75"/>
      <c r="N1763" s="76"/>
      <c r="O1763" s="75"/>
      <c r="P1763" s="60"/>
      <c r="Q1763" s="60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</row>
    <row r="1764" spans="3:80">
      <c r="C1764"/>
      <c r="D1764"/>
      <c r="E1764"/>
      <c r="F1764" s="331"/>
      <c r="G1764" s="331"/>
      <c r="K1764" s="76"/>
      <c r="L1764" s="141"/>
      <c r="M1764" s="75"/>
      <c r="N1764" s="76"/>
      <c r="O1764" s="75"/>
      <c r="P1764" s="60"/>
      <c r="Q1764" s="60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</row>
    <row r="1765" spans="3:80">
      <c r="C1765"/>
      <c r="D1765"/>
      <c r="E1765"/>
      <c r="F1765" s="331"/>
      <c r="G1765" s="331"/>
      <c r="K1765" s="76"/>
      <c r="L1765" s="141"/>
      <c r="M1765" s="75"/>
      <c r="N1765" s="76"/>
      <c r="O1765" s="75"/>
      <c r="P1765" s="60"/>
      <c r="Q1765" s="60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</row>
    <row r="1766" spans="3:80">
      <c r="C1766"/>
      <c r="D1766"/>
      <c r="E1766"/>
      <c r="F1766" s="331"/>
      <c r="G1766" s="331"/>
      <c r="K1766" s="76"/>
      <c r="L1766" s="141"/>
      <c r="M1766" s="75"/>
      <c r="N1766" s="76"/>
      <c r="O1766" s="75"/>
      <c r="P1766" s="60"/>
      <c r="Q1766" s="60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</row>
    <row r="1767" spans="3:80">
      <c r="C1767"/>
      <c r="D1767"/>
      <c r="E1767"/>
      <c r="F1767" s="331"/>
      <c r="G1767" s="331"/>
      <c r="K1767" s="76"/>
      <c r="L1767" s="141"/>
      <c r="M1767" s="75"/>
      <c r="N1767" s="76"/>
      <c r="O1767" s="75"/>
      <c r="P1767" s="60"/>
      <c r="Q1767" s="60"/>
    </row>
    <row r="1768" spans="3:80">
      <c r="C1768"/>
      <c r="D1768"/>
      <c r="E1768"/>
      <c r="F1768" s="331"/>
      <c r="G1768" s="331"/>
      <c r="K1768" s="76"/>
      <c r="L1768" s="141"/>
      <c r="M1768" s="75"/>
      <c r="N1768" s="76"/>
      <c r="O1768" s="75"/>
      <c r="P1768" s="60"/>
      <c r="Q1768" s="60"/>
    </row>
    <row r="1769" spans="3:80">
      <c r="C1769"/>
      <c r="D1769"/>
      <c r="E1769"/>
      <c r="F1769" s="331"/>
      <c r="G1769" s="331"/>
      <c r="K1769" s="76"/>
      <c r="L1769" s="141"/>
      <c r="M1769" s="75"/>
      <c r="N1769" s="76"/>
      <c r="O1769" s="75"/>
      <c r="P1769" s="60"/>
      <c r="Q1769" s="60"/>
    </row>
    <row r="1770" spans="3:80">
      <c r="C1770"/>
      <c r="D1770"/>
      <c r="E1770"/>
      <c r="F1770" s="331"/>
      <c r="G1770" s="331"/>
      <c r="K1770" s="76"/>
      <c r="L1770" s="141"/>
      <c r="M1770" s="75"/>
      <c r="N1770" s="76"/>
      <c r="O1770" s="75"/>
      <c r="P1770" s="60"/>
      <c r="Q1770" s="60"/>
    </row>
    <row r="1771" spans="3:80">
      <c r="C1771"/>
      <c r="D1771"/>
      <c r="E1771"/>
      <c r="F1771" s="331"/>
      <c r="G1771" s="331"/>
      <c r="K1771" s="76"/>
      <c r="L1771" s="141"/>
      <c r="M1771" s="75"/>
      <c r="N1771" s="76"/>
      <c r="O1771" s="75"/>
      <c r="P1771" s="60"/>
      <c r="Q1771" s="60"/>
    </row>
    <row r="1772" spans="3:80">
      <c r="C1772"/>
      <c r="D1772"/>
      <c r="E1772"/>
      <c r="F1772" s="331"/>
      <c r="G1772" s="331"/>
      <c r="K1772" s="76"/>
      <c r="L1772" s="141"/>
      <c r="M1772" s="75"/>
      <c r="N1772" s="76"/>
      <c r="O1772" s="75"/>
      <c r="P1772" s="60"/>
      <c r="Q1772" s="60"/>
    </row>
    <row r="1773" spans="3:80">
      <c r="C1773"/>
      <c r="D1773"/>
      <c r="E1773"/>
      <c r="F1773" s="331"/>
      <c r="G1773" s="331"/>
      <c r="K1773" s="76"/>
      <c r="L1773" s="141"/>
      <c r="M1773" s="75"/>
      <c r="N1773" s="76"/>
      <c r="O1773" s="75"/>
      <c r="P1773" s="60"/>
      <c r="Q1773" s="60"/>
    </row>
    <row r="1774" spans="3:80">
      <c r="C1774"/>
      <c r="D1774"/>
      <c r="E1774"/>
      <c r="F1774" s="331"/>
      <c r="G1774" s="331"/>
      <c r="K1774" s="76"/>
      <c r="L1774" s="141"/>
      <c r="M1774" s="75"/>
      <c r="N1774" s="76"/>
      <c r="O1774" s="75"/>
      <c r="P1774" s="60"/>
      <c r="Q1774" s="60"/>
    </row>
    <row r="1775" spans="3:80">
      <c r="C1775"/>
      <c r="D1775"/>
      <c r="E1775"/>
      <c r="F1775" s="331"/>
      <c r="G1775" s="331"/>
      <c r="K1775" s="76"/>
      <c r="L1775" s="141"/>
      <c r="M1775" s="75"/>
      <c r="N1775" s="76"/>
      <c r="O1775" s="75"/>
      <c r="P1775" s="60"/>
      <c r="Q1775" s="60"/>
    </row>
    <row r="1776" spans="3:80">
      <c r="C1776"/>
      <c r="D1776"/>
      <c r="E1776"/>
      <c r="F1776" s="331"/>
      <c r="G1776" s="331"/>
      <c r="K1776"/>
      <c r="L1776"/>
      <c r="M1776" s="75"/>
      <c r="N1776"/>
      <c r="O1776" s="75"/>
      <c r="P1776" s="60"/>
      <c r="Q1776" s="60"/>
    </row>
    <row r="1777" spans="3:17">
      <c r="C1777"/>
      <c r="D1777"/>
      <c r="E1777"/>
      <c r="F1777" s="331"/>
      <c r="G1777" s="331"/>
      <c r="K1777"/>
      <c r="L1777"/>
      <c r="M1777" s="75"/>
      <c r="N1777"/>
      <c r="O1777" s="75"/>
      <c r="P1777" s="60"/>
      <c r="Q1777" s="60"/>
    </row>
    <row r="1778" spans="3:17">
      <c r="C1778"/>
      <c r="D1778"/>
      <c r="E1778"/>
      <c r="F1778" s="331"/>
      <c r="G1778" s="331"/>
      <c r="K1778"/>
      <c r="L1778"/>
      <c r="M1778" s="75"/>
      <c r="N1778"/>
      <c r="O1778" s="75"/>
      <c r="P1778" s="60"/>
      <c r="Q1778" s="60"/>
    </row>
    <row r="1779" spans="3:17">
      <c r="C1779"/>
      <c r="D1779"/>
      <c r="E1779"/>
      <c r="F1779" s="331"/>
      <c r="G1779" s="331"/>
      <c r="K1779"/>
      <c r="L1779"/>
      <c r="M1779" s="75"/>
      <c r="N1779"/>
      <c r="O1779" s="75"/>
      <c r="P1779" s="60"/>
      <c r="Q1779" s="60"/>
    </row>
    <row r="1780" spans="3:17">
      <c r="C1780"/>
      <c r="D1780"/>
      <c r="E1780"/>
      <c r="F1780" s="331"/>
      <c r="G1780" s="331"/>
      <c r="K1780"/>
      <c r="L1780"/>
      <c r="M1780" s="75"/>
      <c r="N1780"/>
      <c r="O1780" s="75"/>
      <c r="P1780" s="60"/>
      <c r="Q1780" s="60"/>
    </row>
    <row r="1781" spans="3:17">
      <c r="C1781"/>
      <c r="D1781"/>
      <c r="E1781"/>
      <c r="F1781" s="331"/>
      <c r="G1781" s="331"/>
      <c r="K1781"/>
      <c r="L1781"/>
      <c r="M1781" s="75"/>
      <c r="N1781"/>
      <c r="O1781" s="75"/>
      <c r="P1781" s="60"/>
      <c r="Q1781" s="60"/>
    </row>
    <row r="1782" spans="3:17">
      <c r="C1782"/>
      <c r="D1782"/>
      <c r="E1782"/>
      <c r="F1782" s="331"/>
      <c r="G1782" s="331"/>
      <c r="K1782"/>
      <c r="L1782"/>
      <c r="M1782" s="75"/>
      <c r="N1782"/>
      <c r="O1782" s="75"/>
      <c r="P1782" s="60"/>
      <c r="Q1782" s="60"/>
    </row>
    <row r="1783" spans="3:17">
      <c r="C1783"/>
      <c r="D1783"/>
      <c r="E1783"/>
      <c r="F1783" s="331"/>
      <c r="G1783" s="331"/>
      <c r="K1783"/>
      <c r="L1783"/>
      <c r="M1783" s="75"/>
      <c r="N1783"/>
      <c r="O1783" s="75"/>
      <c r="P1783" s="60"/>
      <c r="Q1783" s="60"/>
    </row>
    <row r="1784" spans="3:17">
      <c r="C1784"/>
      <c r="D1784"/>
      <c r="E1784"/>
      <c r="F1784" s="331"/>
      <c r="G1784" s="331"/>
      <c r="K1784"/>
      <c r="L1784"/>
      <c r="M1784" s="75"/>
      <c r="N1784"/>
      <c r="O1784" s="75"/>
      <c r="P1784" s="60"/>
      <c r="Q1784" s="60"/>
    </row>
    <row r="1785" spans="3:17">
      <c r="C1785"/>
      <c r="D1785"/>
      <c r="E1785"/>
      <c r="F1785" s="331"/>
      <c r="G1785" s="331"/>
      <c r="K1785"/>
      <c r="L1785"/>
      <c r="M1785" s="75"/>
      <c r="N1785"/>
      <c r="O1785" s="75"/>
      <c r="P1785" s="60"/>
      <c r="Q1785" s="60"/>
    </row>
    <row r="1786" spans="3:17">
      <c r="C1786"/>
      <c r="D1786"/>
      <c r="E1786"/>
      <c r="F1786" s="331"/>
      <c r="G1786" s="331"/>
      <c r="K1786"/>
      <c r="L1786"/>
      <c r="M1786" s="75"/>
      <c r="N1786"/>
      <c r="O1786" s="75"/>
      <c r="P1786" s="60"/>
      <c r="Q1786" s="60"/>
    </row>
    <row r="1787" spans="3:17">
      <c r="C1787"/>
      <c r="D1787"/>
      <c r="E1787"/>
      <c r="F1787" s="331"/>
      <c r="G1787" s="331"/>
      <c r="K1787"/>
      <c r="L1787"/>
      <c r="M1787" s="75"/>
      <c r="N1787"/>
      <c r="O1787" s="75"/>
      <c r="P1787" s="60"/>
      <c r="Q1787" s="60"/>
    </row>
    <row r="1788" spans="3:17">
      <c r="C1788"/>
      <c r="D1788"/>
      <c r="E1788"/>
      <c r="F1788" s="331"/>
      <c r="G1788" s="331"/>
      <c r="K1788"/>
      <c r="L1788"/>
      <c r="M1788" s="75"/>
      <c r="N1788"/>
      <c r="O1788" s="75"/>
      <c r="P1788" s="60"/>
      <c r="Q1788" s="60"/>
    </row>
    <row r="1789" spans="3:17">
      <c r="C1789"/>
      <c r="D1789"/>
      <c r="E1789"/>
      <c r="F1789" s="331"/>
      <c r="G1789" s="331"/>
      <c r="K1789"/>
      <c r="L1789"/>
      <c r="M1789" s="75"/>
      <c r="N1789"/>
      <c r="O1789" s="75"/>
      <c r="P1789" s="60"/>
      <c r="Q1789" s="60"/>
    </row>
    <row r="1790" spans="3:17">
      <c r="C1790"/>
      <c r="D1790"/>
      <c r="E1790"/>
      <c r="F1790" s="331"/>
      <c r="G1790" s="331"/>
      <c r="K1790"/>
      <c r="L1790"/>
      <c r="M1790" s="75"/>
      <c r="N1790"/>
      <c r="O1790" s="75"/>
      <c r="P1790" s="60"/>
      <c r="Q1790" s="60"/>
    </row>
    <row r="1791" spans="3:17">
      <c r="C1791"/>
      <c r="D1791"/>
      <c r="E1791"/>
      <c r="F1791" s="331"/>
      <c r="G1791" s="331"/>
      <c r="K1791"/>
      <c r="L1791"/>
      <c r="M1791" s="75"/>
      <c r="N1791"/>
      <c r="O1791" s="75"/>
      <c r="P1791" s="60"/>
      <c r="Q1791" s="60"/>
    </row>
    <row r="1792" spans="3:17">
      <c r="C1792"/>
      <c r="D1792"/>
      <c r="E1792"/>
      <c r="F1792" s="331"/>
      <c r="G1792" s="331"/>
      <c r="K1792"/>
      <c r="L1792"/>
      <c r="M1792" s="75"/>
      <c r="N1792"/>
      <c r="O1792" s="75"/>
      <c r="P1792" s="60"/>
      <c r="Q1792" s="60"/>
    </row>
    <row r="1793" spans="3:17">
      <c r="C1793"/>
      <c r="D1793"/>
      <c r="E1793"/>
      <c r="F1793" s="331"/>
      <c r="G1793" s="331"/>
      <c r="K1793"/>
      <c r="L1793"/>
      <c r="M1793" s="75"/>
      <c r="N1793"/>
      <c r="O1793" s="75"/>
      <c r="P1793" s="60"/>
      <c r="Q1793" s="60"/>
    </row>
    <row r="1794" spans="3:17">
      <c r="C1794"/>
      <c r="D1794"/>
      <c r="E1794"/>
      <c r="F1794" s="331"/>
      <c r="G1794" s="331"/>
      <c r="K1794"/>
      <c r="L1794"/>
      <c r="M1794" s="75"/>
      <c r="N1794"/>
      <c r="O1794" s="75"/>
      <c r="P1794" s="60"/>
      <c r="Q1794" s="60"/>
    </row>
    <row r="1795" spans="3:17">
      <c r="C1795"/>
      <c r="D1795"/>
      <c r="E1795"/>
      <c r="F1795" s="331"/>
      <c r="G1795" s="331"/>
      <c r="K1795"/>
      <c r="L1795"/>
      <c r="M1795" s="75"/>
      <c r="N1795"/>
      <c r="O1795" s="75"/>
      <c r="P1795" s="60"/>
      <c r="Q1795" s="60"/>
    </row>
    <row r="1796" spans="3:17">
      <c r="C1796"/>
      <c r="D1796"/>
      <c r="E1796"/>
      <c r="F1796" s="331"/>
      <c r="G1796" s="331"/>
      <c r="K1796"/>
      <c r="L1796"/>
      <c r="M1796" s="75"/>
      <c r="N1796"/>
      <c r="O1796" s="75"/>
      <c r="P1796" s="60"/>
      <c r="Q1796" s="60"/>
    </row>
    <row r="1797" spans="3:17">
      <c r="C1797"/>
      <c r="D1797"/>
      <c r="E1797"/>
      <c r="F1797" s="331"/>
      <c r="G1797" s="331"/>
      <c r="K1797"/>
      <c r="L1797"/>
      <c r="M1797" s="75"/>
      <c r="N1797"/>
      <c r="O1797" s="75"/>
      <c r="P1797" s="60"/>
      <c r="Q1797" s="60"/>
    </row>
    <row r="1798" spans="3:17">
      <c r="C1798"/>
      <c r="D1798"/>
      <c r="E1798"/>
      <c r="F1798" s="331"/>
      <c r="G1798" s="331"/>
      <c r="K1798"/>
      <c r="L1798"/>
      <c r="M1798" s="75"/>
      <c r="N1798"/>
      <c r="O1798" s="75"/>
      <c r="P1798" s="60"/>
      <c r="Q1798" s="60"/>
    </row>
    <row r="1799" spans="3:17">
      <c r="C1799"/>
      <c r="D1799"/>
      <c r="E1799"/>
      <c r="F1799" s="331"/>
      <c r="G1799" s="331"/>
      <c r="K1799"/>
      <c r="L1799"/>
      <c r="M1799" s="75"/>
      <c r="N1799"/>
      <c r="O1799" s="75"/>
      <c r="P1799" s="60"/>
      <c r="Q1799" s="60"/>
    </row>
    <row r="1800" spans="3:17">
      <c r="C1800"/>
      <c r="D1800"/>
      <c r="E1800"/>
      <c r="F1800" s="331"/>
      <c r="G1800" s="331"/>
      <c r="K1800"/>
      <c r="L1800"/>
      <c r="M1800" s="75"/>
      <c r="N1800"/>
      <c r="O1800" s="75"/>
      <c r="P1800" s="60"/>
      <c r="Q1800" s="60"/>
    </row>
    <row r="1801" spans="3:17">
      <c r="C1801"/>
      <c r="D1801"/>
      <c r="E1801"/>
      <c r="F1801" s="331"/>
      <c r="G1801" s="331"/>
      <c r="K1801"/>
      <c r="L1801"/>
      <c r="M1801" s="75"/>
      <c r="N1801"/>
      <c r="O1801" s="75"/>
      <c r="P1801" s="60"/>
      <c r="Q1801" s="60"/>
    </row>
    <row r="1802" spans="3:17">
      <c r="C1802"/>
      <c r="D1802"/>
      <c r="E1802"/>
      <c r="F1802" s="331"/>
      <c r="G1802" s="331"/>
      <c r="K1802"/>
      <c r="L1802"/>
      <c r="M1802" s="75"/>
      <c r="N1802"/>
      <c r="O1802" s="75"/>
      <c r="P1802" s="60"/>
      <c r="Q1802" s="60"/>
    </row>
    <row r="1803" spans="3:17">
      <c r="C1803"/>
      <c r="D1803"/>
      <c r="E1803"/>
      <c r="F1803" s="331"/>
      <c r="G1803" s="331"/>
      <c r="K1803"/>
      <c r="L1803"/>
      <c r="M1803" s="75"/>
      <c r="N1803"/>
      <c r="O1803" s="75"/>
      <c r="P1803" s="60"/>
      <c r="Q1803" s="60"/>
    </row>
    <row r="1804" spans="3:17">
      <c r="C1804"/>
      <c r="D1804"/>
      <c r="E1804"/>
      <c r="F1804" s="331"/>
      <c r="G1804" s="331"/>
      <c r="K1804"/>
      <c r="L1804"/>
      <c r="M1804" s="75"/>
      <c r="N1804"/>
      <c r="O1804" s="75"/>
      <c r="P1804" s="60"/>
      <c r="Q1804" s="60"/>
    </row>
    <row r="1805" spans="3:17">
      <c r="C1805"/>
      <c r="D1805"/>
      <c r="E1805"/>
      <c r="F1805" s="331"/>
      <c r="G1805" s="331"/>
      <c r="K1805"/>
      <c r="L1805"/>
      <c r="M1805" s="75"/>
      <c r="N1805"/>
      <c r="O1805" s="75"/>
      <c r="P1805" s="60"/>
      <c r="Q1805" s="60"/>
    </row>
    <row r="1806" spans="3:17">
      <c r="C1806"/>
      <c r="D1806"/>
      <c r="E1806"/>
      <c r="F1806" s="331"/>
      <c r="G1806" s="331"/>
      <c r="K1806"/>
      <c r="L1806"/>
      <c r="M1806" s="75"/>
      <c r="N1806"/>
      <c r="O1806" s="75"/>
      <c r="P1806" s="60"/>
      <c r="Q1806" s="60"/>
    </row>
    <row r="1807" spans="3:17">
      <c r="C1807"/>
      <c r="D1807"/>
      <c r="E1807"/>
      <c r="F1807" s="331"/>
      <c r="G1807" s="331"/>
      <c r="K1807"/>
      <c r="L1807"/>
      <c r="M1807" s="75"/>
      <c r="N1807"/>
      <c r="O1807" s="75"/>
      <c r="P1807" s="60"/>
      <c r="Q1807" s="60"/>
    </row>
    <row r="1808" spans="3:17">
      <c r="C1808"/>
      <c r="D1808"/>
      <c r="E1808"/>
      <c r="F1808" s="331"/>
      <c r="G1808" s="331"/>
      <c r="K1808"/>
      <c r="L1808"/>
      <c r="M1808" s="75"/>
      <c r="N1808"/>
      <c r="O1808" s="75"/>
      <c r="P1808" s="60"/>
      <c r="Q1808" s="60"/>
    </row>
    <row r="1809" spans="3:17">
      <c r="C1809"/>
      <c r="D1809"/>
      <c r="E1809"/>
      <c r="F1809" s="331"/>
      <c r="G1809" s="331"/>
      <c r="K1809"/>
      <c r="L1809"/>
      <c r="M1809" s="75"/>
      <c r="N1809"/>
      <c r="O1809" s="75"/>
      <c r="P1809" s="60"/>
      <c r="Q1809" s="60"/>
    </row>
    <row r="1810" spans="3:17">
      <c r="C1810"/>
      <c r="D1810"/>
      <c r="E1810"/>
      <c r="F1810" s="331"/>
      <c r="G1810" s="331"/>
      <c r="K1810"/>
      <c r="L1810"/>
      <c r="M1810" s="75"/>
      <c r="N1810"/>
      <c r="O1810" s="75"/>
      <c r="P1810" s="60"/>
      <c r="Q1810" s="60"/>
    </row>
    <row r="1811" spans="3:17">
      <c r="C1811"/>
      <c r="D1811"/>
      <c r="E1811"/>
      <c r="F1811" s="331"/>
      <c r="G1811" s="331"/>
      <c r="K1811"/>
      <c r="L1811"/>
      <c r="M1811" s="75"/>
      <c r="N1811"/>
      <c r="O1811" s="75"/>
      <c r="P1811" s="60"/>
      <c r="Q1811" s="60"/>
    </row>
    <row r="1812" spans="3:17">
      <c r="C1812"/>
      <c r="D1812"/>
      <c r="E1812"/>
      <c r="F1812" s="331"/>
      <c r="G1812" s="331"/>
      <c r="K1812"/>
      <c r="L1812"/>
      <c r="M1812" s="75"/>
      <c r="N1812"/>
      <c r="O1812" s="75"/>
      <c r="P1812" s="60"/>
      <c r="Q1812" s="60"/>
    </row>
    <row r="1813" spans="3:17">
      <c r="C1813"/>
      <c r="D1813"/>
      <c r="E1813"/>
      <c r="F1813" s="331"/>
      <c r="G1813" s="331"/>
      <c r="K1813"/>
      <c r="L1813"/>
      <c r="M1813" s="75"/>
      <c r="N1813"/>
      <c r="O1813" s="75"/>
      <c r="P1813" s="60"/>
      <c r="Q1813" s="60"/>
    </row>
    <row r="1814" spans="3:17">
      <c r="C1814"/>
      <c r="D1814"/>
      <c r="E1814"/>
      <c r="F1814" s="331"/>
      <c r="G1814" s="331"/>
      <c r="K1814"/>
      <c r="L1814"/>
      <c r="M1814" s="75"/>
      <c r="N1814"/>
      <c r="O1814" s="75"/>
      <c r="P1814" s="60"/>
      <c r="Q1814" s="60"/>
    </row>
    <row r="1815" spans="3:17">
      <c r="C1815"/>
      <c r="D1815"/>
      <c r="E1815"/>
      <c r="F1815" s="331"/>
      <c r="G1815" s="331"/>
      <c r="K1815"/>
      <c r="L1815"/>
      <c r="M1815" s="75"/>
      <c r="N1815"/>
      <c r="O1815" s="75"/>
      <c r="P1815" s="60"/>
      <c r="Q1815" s="60"/>
    </row>
    <row r="1816" spans="3:17">
      <c r="C1816"/>
      <c r="D1816"/>
      <c r="E1816"/>
      <c r="F1816" s="331"/>
      <c r="G1816" s="331"/>
      <c r="K1816"/>
      <c r="L1816"/>
      <c r="M1816" s="75"/>
      <c r="N1816"/>
      <c r="O1816" s="75"/>
      <c r="P1816" s="60"/>
      <c r="Q1816" s="60"/>
    </row>
    <row r="1817" spans="3:17">
      <c r="C1817"/>
      <c r="D1817"/>
      <c r="E1817"/>
      <c r="F1817" s="331"/>
      <c r="G1817" s="331"/>
      <c r="K1817"/>
      <c r="L1817"/>
      <c r="M1817" s="75"/>
      <c r="N1817"/>
      <c r="O1817" s="75"/>
      <c r="P1817" s="60"/>
      <c r="Q1817" s="60"/>
    </row>
    <row r="1818" spans="3:17">
      <c r="C1818"/>
      <c r="D1818"/>
      <c r="E1818"/>
      <c r="F1818" s="331"/>
      <c r="G1818" s="331"/>
      <c r="K1818"/>
      <c r="L1818"/>
      <c r="M1818" s="75"/>
      <c r="N1818"/>
      <c r="O1818" s="75"/>
      <c r="P1818" s="60"/>
      <c r="Q1818" s="60"/>
    </row>
    <row r="1819" spans="3:17">
      <c r="C1819"/>
      <c r="D1819"/>
      <c r="E1819"/>
      <c r="F1819" s="331"/>
      <c r="G1819" s="331"/>
      <c r="K1819"/>
      <c r="L1819"/>
      <c r="M1819" s="75"/>
      <c r="N1819"/>
      <c r="O1819" s="75"/>
      <c r="P1819" s="60"/>
      <c r="Q1819" s="60"/>
    </row>
    <row r="1820" spans="3:17">
      <c r="C1820"/>
      <c r="D1820"/>
      <c r="E1820"/>
      <c r="F1820" s="331"/>
      <c r="G1820" s="331"/>
      <c r="K1820"/>
      <c r="L1820"/>
      <c r="M1820" s="75"/>
      <c r="N1820"/>
      <c r="O1820" s="75"/>
      <c r="P1820" s="60"/>
      <c r="Q1820" s="60"/>
    </row>
    <row r="1821" spans="3:17">
      <c r="C1821"/>
      <c r="D1821"/>
      <c r="E1821"/>
      <c r="F1821" s="331"/>
      <c r="G1821" s="331"/>
      <c r="K1821"/>
      <c r="L1821"/>
      <c r="M1821" s="75"/>
      <c r="N1821"/>
      <c r="O1821" s="75"/>
      <c r="P1821" s="60"/>
      <c r="Q1821" s="60"/>
    </row>
    <row r="1822" spans="3:17">
      <c r="C1822"/>
      <c r="D1822"/>
      <c r="E1822"/>
      <c r="F1822" s="331"/>
      <c r="G1822" s="331"/>
      <c r="K1822"/>
      <c r="L1822"/>
      <c r="M1822" s="75"/>
      <c r="N1822"/>
      <c r="O1822" s="75"/>
      <c r="P1822" s="60"/>
      <c r="Q1822" s="60"/>
    </row>
    <row r="1823" spans="3:17">
      <c r="C1823"/>
      <c r="D1823"/>
      <c r="E1823"/>
      <c r="F1823" s="331"/>
      <c r="G1823" s="331"/>
      <c r="K1823"/>
      <c r="L1823"/>
      <c r="M1823" s="75"/>
      <c r="N1823"/>
      <c r="O1823" s="75"/>
      <c r="P1823" s="60"/>
      <c r="Q1823" s="60"/>
    </row>
    <row r="1824" spans="3:17">
      <c r="C1824"/>
      <c r="D1824"/>
      <c r="E1824"/>
      <c r="F1824" s="331"/>
      <c r="G1824" s="331"/>
      <c r="K1824"/>
      <c r="L1824"/>
      <c r="M1824" s="75"/>
      <c r="N1824"/>
      <c r="O1824" s="75"/>
      <c r="P1824" s="60"/>
      <c r="Q1824" s="60"/>
    </row>
    <row r="1825" spans="3:17">
      <c r="C1825"/>
      <c r="D1825"/>
      <c r="E1825"/>
      <c r="F1825" s="331"/>
      <c r="G1825" s="331"/>
      <c r="K1825"/>
      <c r="L1825"/>
      <c r="M1825" s="75"/>
      <c r="N1825"/>
      <c r="O1825" s="75"/>
      <c r="P1825" s="60"/>
      <c r="Q1825" s="60"/>
    </row>
    <row r="1826" spans="3:17">
      <c r="C1826"/>
      <c r="D1826"/>
      <c r="E1826"/>
      <c r="F1826" s="331"/>
      <c r="G1826" s="331"/>
      <c r="K1826"/>
      <c r="L1826"/>
      <c r="M1826" s="75"/>
      <c r="N1826"/>
      <c r="O1826" s="75"/>
      <c r="P1826" s="60"/>
      <c r="Q1826" s="60"/>
    </row>
    <row r="1827" spans="3:17">
      <c r="C1827"/>
      <c r="D1827"/>
      <c r="E1827"/>
      <c r="F1827" s="331"/>
      <c r="G1827" s="331"/>
      <c r="K1827"/>
      <c r="L1827"/>
      <c r="M1827" s="75"/>
      <c r="N1827"/>
      <c r="O1827" s="75"/>
      <c r="P1827" s="60"/>
      <c r="Q1827" s="60"/>
    </row>
    <row r="1828" spans="3:17">
      <c r="C1828"/>
      <c r="D1828"/>
      <c r="E1828"/>
      <c r="F1828" s="331"/>
      <c r="G1828" s="331"/>
      <c r="K1828"/>
      <c r="L1828"/>
      <c r="M1828" s="75"/>
      <c r="N1828"/>
      <c r="O1828" s="75"/>
      <c r="P1828" s="60"/>
      <c r="Q1828" s="60"/>
    </row>
    <row r="1829" spans="3:17">
      <c r="C1829"/>
      <c r="D1829"/>
      <c r="E1829"/>
      <c r="F1829" s="331"/>
      <c r="G1829" s="331"/>
      <c r="K1829"/>
      <c r="L1829"/>
      <c r="M1829" s="75"/>
      <c r="N1829"/>
      <c r="O1829" s="75"/>
      <c r="P1829" s="60"/>
      <c r="Q1829" s="60"/>
    </row>
    <row r="1830" spans="3:17">
      <c r="C1830"/>
      <c r="D1830"/>
      <c r="E1830"/>
      <c r="F1830" s="331"/>
      <c r="G1830" s="331"/>
      <c r="K1830"/>
      <c r="L1830"/>
      <c r="M1830" s="75"/>
      <c r="N1830"/>
      <c r="O1830" s="75"/>
      <c r="P1830" s="60"/>
      <c r="Q1830" s="60"/>
    </row>
    <row r="1831" spans="3:17">
      <c r="C1831"/>
      <c r="D1831"/>
      <c r="E1831"/>
      <c r="F1831" s="331"/>
      <c r="G1831" s="331"/>
      <c r="K1831"/>
      <c r="L1831"/>
      <c r="M1831" s="75"/>
      <c r="N1831"/>
      <c r="O1831" s="75"/>
      <c r="P1831" s="60"/>
      <c r="Q1831" s="60"/>
    </row>
    <row r="1832" spans="3:17">
      <c r="C1832"/>
      <c r="D1832"/>
      <c r="E1832"/>
      <c r="F1832" s="331"/>
      <c r="G1832" s="331"/>
      <c r="K1832"/>
      <c r="L1832"/>
      <c r="M1832" s="75"/>
      <c r="N1832"/>
      <c r="O1832" s="75"/>
      <c r="P1832" s="60"/>
      <c r="Q1832" s="60"/>
    </row>
    <row r="1833" spans="3:17">
      <c r="C1833"/>
      <c r="D1833"/>
      <c r="E1833"/>
      <c r="F1833" s="331"/>
      <c r="G1833" s="331"/>
      <c r="K1833"/>
      <c r="L1833"/>
      <c r="M1833" s="75"/>
      <c r="N1833"/>
      <c r="O1833" s="75"/>
      <c r="P1833" s="60"/>
      <c r="Q1833" s="60"/>
    </row>
    <row r="1834" spans="3:17">
      <c r="C1834"/>
      <c r="D1834"/>
      <c r="E1834"/>
      <c r="F1834" s="331"/>
      <c r="G1834" s="331"/>
      <c r="K1834"/>
      <c r="L1834"/>
      <c r="M1834" s="75"/>
      <c r="N1834"/>
      <c r="O1834" s="75"/>
      <c r="P1834" s="60"/>
      <c r="Q1834" s="60"/>
    </row>
    <row r="1835" spans="3:17">
      <c r="C1835"/>
      <c r="D1835"/>
      <c r="E1835"/>
      <c r="F1835" s="331"/>
      <c r="G1835" s="331"/>
      <c r="K1835"/>
      <c r="L1835"/>
      <c r="M1835" s="75"/>
      <c r="N1835"/>
      <c r="O1835" s="75"/>
      <c r="P1835" s="60"/>
      <c r="Q1835" s="60"/>
    </row>
    <row r="1836" spans="3:17">
      <c r="C1836"/>
      <c r="D1836"/>
      <c r="E1836"/>
      <c r="F1836" s="331"/>
      <c r="G1836" s="331"/>
      <c r="K1836"/>
      <c r="L1836"/>
      <c r="M1836" s="75"/>
      <c r="N1836"/>
      <c r="O1836" s="75"/>
      <c r="P1836" s="60"/>
      <c r="Q1836" s="60"/>
    </row>
    <row r="1837" spans="3:17">
      <c r="C1837"/>
      <c r="D1837"/>
      <c r="E1837"/>
      <c r="F1837" s="331"/>
      <c r="G1837" s="331"/>
      <c r="K1837"/>
      <c r="L1837"/>
      <c r="M1837" s="75"/>
      <c r="N1837"/>
      <c r="O1837" s="75"/>
      <c r="P1837" s="60"/>
      <c r="Q1837" s="60"/>
    </row>
    <row r="1838" spans="3:17">
      <c r="C1838"/>
      <c r="D1838"/>
      <c r="E1838"/>
      <c r="F1838" s="331"/>
      <c r="G1838" s="331"/>
      <c r="K1838"/>
      <c r="L1838"/>
      <c r="M1838" s="75"/>
      <c r="N1838"/>
      <c r="O1838" s="75"/>
      <c r="P1838" s="60"/>
      <c r="Q1838" s="60"/>
    </row>
    <row r="1839" spans="3:17">
      <c r="C1839"/>
      <c r="D1839"/>
      <c r="E1839"/>
      <c r="F1839" s="331"/>
      <c r="G1839" s="331"/>
      <c r="K1839"/>
      <c r="L1839"/>
      <c r="M1839" s="75"/>
      <c r="N1839"/>
      <c r="O1839" s="75"/>
      <c r="P1839" s="60"/>
      <c r="Q1839" s="60"/>
    </row>
    <row r="1840" spans="3:17">
      <c r="C1840"/>
      <c r="D1840"/>
      <c r="E1840"/>
      <c r="F1840" s="331"/>
      <c r="G1840" s="331"/>
      <c r="K1840"/>
      <c r="L1840"/>
      <c r="M1840" s="75"/>
      <c r="N1840"/>
      <c r="O1840" s="75"/>
      <c r="P1840" s="60"/>
      <c r="Q1840" s="60"/>
    </row>
    <row r="1841" spans="3:17">
      <c r="C1841"/>
      <c r="D1841"/>
      <c r="E1841"/>
      <c r="F1841" s="331"/>
      <c r="G1841" s="331"/>
      <c r="K1841"/>
      <c r="L1841"/>
      <c r="M1841" s="75"/>
      <c r="N1841"/>
      <c r="O1841" s="75"/>
      <c r="P1841" s="60"/>
      <c r="Q1841" s="60"/>
    </row>
    <row r="1842" spans="3:17">
      <c r="C1842"/>
      <c r="D1842"/>
      <c r="E1842"/>
      <c r="F1842" s="331"/>
      <c r="G1842" s="331"/>
      <c r="K1842"/>
      <c r="L1842"/>
      <c r="M1842" s="75"/>
      <c r="N1842"/>
      <c r="O1842" s="75"/>
      <c r="P1842" s="60"/>
      <c r="Q1842" s="60"/>
    </row>
    <row r="1843" spans="3:17">
      <c r="C1843"/>
      <c r="D1843"/>
      <c r="E1843"/>
      <c r="F1843" s="331"/>
      <c r="G1843" s="331"/>
      <c r="K1843"/>
      <c r="L1843"/>
      <c r="M1843" s="75"/>
      <c r="N1843"/>
      <c r="O1843" s="75"/>
      <c r="P1843" s="60"/>
      <c r="Q1843" s="60"/>
    </row>
    <row r="1844" spans="3:17">
      <c r="C1844"/>
      <c r="D1844"/>
      <c r="E1844"/>
      <c r="F1844" s="331"/>
      <c r="G1844" s="331"/>
      <c r="K1844"/>
      <c r="L1844"/>
      <c r="M1844" s="75"/>
      <c r="N1844"/>
      <c r="O1844" s="75"/>
      <c r="P1844" s="60"/>
      <c r="Q1844" s="60"/>
    </row>
    <row r="1845" spans="3:17">
      <c r="C1845"/>
      <c r="D1845"/>
      <c r="E1845"/>
      <c r="F1845" s="331"/>
      <c r="G1845" s="331"/>
      <c r="K1845"/>
      <c r="L1845"/>
      <c r="M1845" s="75"/>
      <c r="N1845"/>
      <c r="O1845" s="75"/>
      <c r="P1845" s="60"/>
      <c r="Q1845" s="60"/>
    </row>
    <row r="1846" spans="3:17">
      <c r="C1846"/>
      <c r="D1846"/>
      <c r="E1846"/>
      <c r="F1846" s="331"/>
      <c r="G1846" s="331"/>
      <c r="K1846"/>
      <c r="L1846"/>
      <c r="M1846" s="75"/>
      <c r="N1846"/>
      <c r="O1846" s="75"/>
      <c r="P1846" s="60"/>
      <c r="Q1846" s="60"/>
    </row>
    <row r="1847" spans="3:17">
      <c r="C1847"/>
      <c r="D1847"/>
      <c r="E1847"/>
      <c r="F1847" s="331"/>
      <c r="G1847" s="331"/>
      <c r="K1847"/>
      <c r="L1847"/>
      <c r="M1847" s="75"/>
      <c r="N1847"/>
      <c r="O1847" s="75"/>
      <c r="P1847" s="60"/>
      <c r="Q1847" s="60"/>
    </row>
    <row r="1848" spans="3:17">
      <c r="C1848"/>
      <c r="D1848"/>
      <c r="E1848"/>
      <c r="F1848" s="331"/>
      <c r="G1848" s="331"/>
      <c r="K1848"/>
      <c r="L1848"/>
      <c r="M1848" s="75"/>
      <c r="N1848"/>
      <c r="O1848" s="75"/>
      <c r="P1848" s="60"/>
      <c r="Q1848" s="60"/>
    </row>
    <row r="1849" spans="3:17">
      <c r="C1849"/>
      <c r="D1849"/>
      <c r="E1849"/>
      <c r="F1849" s="331"/>
      <c r="G1849" s="331"/>
      <c r="K1849"/>
      <c r="L1849"/>
      <c r="M1849" s="75"/>
      <c r="N1849"/>
      <c r="O1849" s="75"/>
      <c r="P1849" s="60"/>
      <c r="Q1849" s="60"/>
    </row>
    <row r="1850" spans="3:17">
      <c r="C1850"/>
      <c r="D1850"/>
      <c r="E1850"/>
      <c r="F1850" s="331"/>
      <c r="G1850" s="331"/>
      <c r="K1850"/>
      <c r="L1850"/>
      <c r="M1850" s="75"/>
      <c r="N1850"/>
      <c r="O1850" s="75"/>
      <c r="P1850" s="60"/>
      <c r="Q1850" s="60"/>
    </row>
    <row r="1851" spans="3:17">
      <c r="C1851"/>
      <c r="D1851"/>
      <c r="E1851"/>
      <c r="F1851" s="331"/>
      <c r="G1851" s="331"/>
      <c r="K1851"/>
      <c r="L1851"/>
      <c r="M1851" s="75"/>
      <c r="N1851"/>
      <c r="O1851" s="75"/>
      <c r="P1851" s="60"/>
      <c r="Q1851" s="60"/>
    </row>
    <row r="1852" spans="3:17">
      <c r="C1852"/>
      <c r="D1852"/>
      <c r="E1852"/>
      <c r="F1852" s="331"/>
      <c r="G1852" s="331"/>
      <c r="K1852"/>
      <c r="L1852"/>
      <c r="M1852" s="75"/>
      <c r="N1852"/>
      <c r="O1852" s="75"/>
      <c r="P1852" s="60"/>
      <c r="Q1852" s="60"/>
    </row>
    <row r="1853" spans="3:17">
      <c r="C1853"/>
      <c r="D1853"/>
      <c r="E1853"/>
      <c r="F1853" s="331"/>
      <c r="G1853" s="331"/>
      <c r="K1853"/>
      <c r="L1853"/>
      <c r="M1853" s="75"/>
      <c r="N1853"/>
      <c r="O1853" s="75"/>
      <c r="P1853" s="60"/>
      <c r="Q1853" s="60"/>
    </row>
    <row r="1854" spans="3:17">
      <c r="C1854"/>
      <c r="D1854"/>
      <c r="E1854"/>
      <c r="F1854" s="331"/>
      <c r="G1854" s="331"/>
      <c r="K1854"/>
      <c r="L1854"/>
      <c r="M1854" s="75"/>
      <c r="N1854"/>
      <c r="O1854" s="75"/>
      <c r="P1854" s="60"/>
      <c r="Q1854" s="60"/>
    </row>
    <row r="1855" spans="3:17">
      <c r="C1855"/>
      <c r="D1855"/>
      <c r="E1855"/>
      <c r="F1855" s="331"/>
      <c r="G1855" s="331"/>
      <c r="K1855"/>
      <c r="L1855"/>
      <c r="M1855" s="75"/>
      <c r="N1855"/>
      <c r="O1855" s="75"/>
      <c r="P1855" s="60"/>
      <c r="Q1855" s="60"/>
    </row>
    <row r="1856" spans="3:17">
      <c r="C1856"/>
      <c r="D1856"/>
      <c r="E1856"/>
      <c r="F1856" s="331"/>
      <c r="G1856" s="331"/>
      <c r="K1856"/>
      <c r="L1856"/>
      <c r="M1856" s="75"/>
      <c r="N1856"/>
      <c r="O1856" s="75"/>
      <c r="P1856" s="60"/>
      <c r="Q1856" s="60"/>
    </row>
    <row r="1857" spans="3:17">
      <c r="C1857"/>
      <c r="D1857"/>
      <c r="E1857"/>
      <c r="F1857" s="331"/>
      <c r="G1857" s="331"/>
      <c r="K1857"/>
      <c r="L1857"/>
      <c r="M1857" s="75"/>
      <c r="N1857"/>
      <c r="O1857" s="75"/>
      <c r="P1857" s="60"/>
      <c r="Q1857" s="60"/>
    </row>
    <row r="1858" spans="3:17">
      <c r="C1858"/>
      <c r="D1858"/>
      <c r="E1858"/>
      <c r="F1858" s="331"/>
      <c r="G1858" s="331"/>
      <c r="K1858"/>
      <c r="L1858"/>
      <c r="M1858" s="75"/>
      <c r="N1858"/>
      <c r="O1858" s="75"/>
      <c r="P1858" s="60"/>
      <c r="Q1858" s="60"/>
    </row>
    <row r="1859" spans="3:17">
      <c r="C1859"/>
      <c r="D1859"/>
      <c r="E1859"/>
      <c r="F1859" s="331"/>
      <c r="G1859" s="331"/>
      <c r="K1859"/>
      <c r="L1859"/>
      <c r="M1859" s="75"/>
      <c r="N1859"/>
      <c r="O1859" s="75"/>
      <c r="P1859" s="60"/>
      <c r="Q1859" s="60"/>
    </row>
    <row r="1860" spans="3:17">
      <c r="C1860"/>
      <c r="D1860"/>
      <c r="E1860"/>
      <c r="F1860" s="331"/>
      <c r="G1860" s="331"/>
      <c r="K1860"/>
      <c r="L1860"/>
      <c r="M1860" s="75"/>
      <c r="N1860"/>
      <c r="O1860" s="75"/>
      <c r="P1860" s="60"/>
      <c r="Q1860" s="60"/>
    </row>
    <row r="1861" spans="3:17">
      <c r="C1861"/>
      <c r="D1861"/>
      <c r="E1861"/>
      <c r="F1861" s="331"/>
      <c r="G1861" s="331"/>
      <c r="K1861"/>
      <c r="L1861"/>
      <c r="M1861" s="75"/>
      <c r="N1861"/>
      <c r="O1861" s="75"/>
      <c r="P1861" s="60"/>
      <c r="Q1861" s="60"/>
    </row>
    <row r="1862" spans="3:17">
      <c r="C1862"/>
      <c r="D1862"/>
      <c r="E1862"/>
      <c r="F1862" s="331"/>
      <c r="G1862" s="331"/>
      <c r="K1862"/>
      <c r="L1862"/>
      <c r="M1862" s="75"/>
      <c r="N1862"/>
      <c r="O1862" s="75"/>
      <c r="P1862" s="60"/>
      <c r="Q1862" s="60"/>
    </row>
    <row r="1863" spans="3:17">
      <c r="C1863"/>
      <c r="D1863"/>
      <c r="E1863"/>
      <c r="F1863" s="331"/>
      <c r="G1863" s="331"/>
      <c r="K1863"/>
      <c r="L1863"/>
      <c r="M1863" s="75"/>
      <c r="N1863"/>
      <c r="O1863" s="75"/>
      <c r="P1863" s="60"/>
      <c r="Q1863" s="60"/>
    </row>
    <row r="1864" spans="3:17">
      <c r="C1864"/>
      <c r="D1864"/>
      <c r="E1864"/>
      <c r="F1864" s="331"/>
      <c r="G1864" s="331"/>
      <c r="K1864"/>
      <c r="L1864"/>
      <c r="M1864" s="75"/>
      <c r="N1864"/>
      <c r="O1864" s="75"/>
      <c r="P1864" s="60"/>
      <c r="Q1864" s="60"/>
    </row>
    <row r="1865" spans="3:17">
      <c r="C1865"/>
      <c r="D1865"/>
      <c r="E1865"/>
      <c r="F1865" s="331"/>
      <c r="G1865" s="331"/>
      <c r="K1865"/>
      <c r="L1865"/>
      <c r="M1865" s="75"/>
      <c r="N1865"/>
      <c r="O1865" s="75"/>
      <c r="P1865" s="60"/>
      <c r="Q1865" s="60"/>
    </row>
    <row r="1866" spans="3:17">
      <c r="C1866"/>
      <c r="D1866"/>
      <c r="E1866"/>
      <c r="F1866" s="331"/>
      <c r="G1866" s="331"/>
      <c r="K1866"/>
      <c r="L1866"/>
      <c r="M1866" s="75"/>
      <c r="N1866"/>
      <c r="O1866" s="75"/>
      <c r="P1866" s="60"/>
      <c r="Q1866" s="60"/>
    </row>
    <row r="1867" spans="3:17">
      <c r="C1867"/>
      <c r="D1867"/>
      <c r="E1867"/>
      <c r="F1867" s="331"/>
      <c r="G1867" s="331"/>
      <c r="K1867"/>
      <c r="L1867"/>
      <c r="M1867" s="75"/>
      <c r="N1867"/>
      <c r="O1867" s="75"/>
      <c r="P1867" s="60"/>
      <c r="Q1867" s="60"/>
    </row>
    <row r="1868" spans="3:17">
      <c r="C1868"/>
      <c r="D1868"/>
      <c r="E1868"/>
      <c r="F1868" s="331"/>
      <c r="G1868" s="331"/>
      <c r="K1868"/>
      <c r="L1868"/>
      <c r="M1868" s="75"/>
      <c r="N1868"/>
      <c r="O1868" s="75"/>
      <c r="P1868" s="60"/>
      <c r="Q1868" s="60"/>
    </row>
    <row r="1869" spans="3:17">
      <c r="C1869"/>
      <c r="D1869"/>
      <c r="E1869"/>
      <c r="F1869" s="331"/>
      <c r="G1869" s="331"/>
      <c r="K1869"/>
      <c r="L1869"/>
      <c r="M1869" s="75"/>
      <c r="N1869"/>
      <c r="O1869" s="75"/>
      <c r="P1869" s="60"/>
      <c r="Q1869" s="60"/>
    </row>
    <row r="1870" spans="3:17">
      <c r="C1870"/>
      <c r="D1870"/>
      <c r="E1870"/>
      <c r="F1870" s="331"/>
      <c r="G1870" s="331"/>
      <c r="K1870"/>
      <c r="L1870"/>
      <c r="M1870" s="75"/>
      <c r="N1870"/>
      <c r="O1870" s="75"/>
      <c r="P1870" s="60"/>
      <c r="Q1870" s="60"/>
    </row>
    <row r="1871" spans="3:17">
      <c r="C1871"/>
      <c r="D1871"/>
      <c r="E1871"/>
      <c r="F1871" s="331"/>
      <c r="G1871" s="331"/>
      <c r="K1871"/>
      <c r="L1871"/>
      <c r="M1871" s="75"/>
      <c r="N1871"/>
      <c r="O1871" s="75"/>
      <c r="P1871" s="60"/>
      <c r="Q1871" s="60"/>
    </row>
    <row r="1872" spans="3:17">
      <c r="C1872"/>
      <c r="D1872"/>
      <c r="E1872"/>
      <c r="F1872" s="331"/>
      <c r="G1872" s="331"/>
      <c r="K1872"/>
      <c r="L1872"/>
      <c r="M1872" s="75"/>
      <c r="N1872"/>
      <c r="O1872" s="75"/>
      <c r="P1872" s="60"/>
      <c r="Q1872" s="60"/>
    </row>
    <row r="1873" spans="3:17">
      <c r="C1873"/>
      <c r="D1873"/>
      <c r="E1873"/>
      <c r="F1873" s="331"/>
      <c r="G1873" s="331"/>
      <c r="K1873"/>
      <c r="L1873"/>
      <c r="M1873" s="75"/>
      <c r="N1873"/>
      <c r="O1873" s="75"/>
      <c r="P1873" s="60"/>
      <c r="Q1873" s="60"/>
    </row>
    <row r="1874" spans="3:17">
      <c r="C1874"/>
      <c r="D1874"/>
      <c r="E1874"/>
      <c r="F1874" s="331"/>
      <c r="G1874" s="331"/>
      <c r="K1874"/>
      <c r="L1874"/>
      <c r="M1874" s="75"/>
      <c r="N1874"/>
      <c r="O1874" s="75"/>
      <c r="P1874" s="60"/>
      <c r="Q1874" s="60"/>
    </row>
    <row r="1875" spans="3:17">
      <c r="C1875"/>
      <c r="D1875"/>
      <c r="E1875"/>
      <c r="F1875" s="331"/>
      <c r="G1875" s="331"/>
      <c r="K1875"/>
      <c r="L1875"/>
      <c r="M1875" s="75"/>
      <c r="N1875"/>
      <c r="O1875" s="75"/>
      <c r="P1875" s="60"/>
      <c r="Q1875" s="60"/>
    </row>
    <row r="1876" spans="3:17">
      <c r="C1876"/>
      <c r="D1876"/>
      <c r="E1876"/>
      <c r="F1876" s="331"/>
      <c r="G1876" s="331"/>
      <c r="K1876"/>
      <c r="L1876"/>
      <c r="M1876" s="75"/>
      <c r="N1876"/>
      <c r="O1876" s="75"/>
      <c r="P1876" s="60"/>
      <c r="Q1876" s="60"/>
    </row>
    <row r="1877" spans="3:17">
      <c r="C1877"/>
      <c r="D1877"/>
      <c r="E1877"/>
      <c r="F1877" s="331"/>
      <c r="G1877" s="331"/>
      <c r="K1877"/>
      <c r="L1877"/>
      <c r="M1877" s="75"/>
      <c r="N1877"/>
      <c r="O1877" s="75"/>
      <c r="P1877" s="60"/>
      <c r="Q1877" s="60"/>
    </row>
    <row r="1878" spans="3:17">
      <c r="C1878"/>
      <c r="D1878"/>
      <c r="E1878"/>
      <c r="F1878" s="331"/>
      <c r="G1878" s="331"/>
      <c r="K1878"/>
      <c r="L1878"/>
      <c r="M1878" s="75"/>
      <c r="N1878"/>
      <c r="O1878" s="75"/>
      <c r="P1878" s="60"/>
      <c r="Q1878" s="60"/>
    </row>
    <row r="1879" spans="3:17">
      <c r="C1879"/>
      <c r="D1879"/>
      <c r="E1879"/>
      <c r="F1879" s="331"/>
      <c r="G1879" s="331"/>
      <c r="K1879"/>
      <c r="L1879"/>
      <c r="M1879" s="75"/>
      <c r="N1879"/>
      <c r="O1879" s="75"/>
      <c r="P1879" s="60"/>
      <c r="Q1879" s="60"/>
    </row>
    <row r="1880" spans="3:17">
      <c r="C1880"/>
      <c r="D1880"/>
      <c r="E1880"/>
      <c r="F1880" s="331"/>
      <c r="G1880" s="331"/>
      <c r="K1880"/>
      <c r="L1880"/>
      <c r="M1880" s="75"/>
      <c r="N1880"/>
      <c r="O1880" s="75"/>
      <c r="P1880" s="60"/>
      <c r="Q1880" s="60"/>
    </row>
    <row r="1881" spans="3:17">
      <c r="C1881"/>
      <c r="D1881"/>
      <c r="E1881"/>
      <c r="F1881" s="331"/>
      <c r="G1881" s="331"/>
      <c r="K1881"/>
      <c r="L1881"/>
      <c r="M1881" s="75"/>
      <c r="N1881"/>
      <c r="O1881" s="75"/>
      <c r="P1881" s="60"/>
      <c r="Q1881" s="60"/>
    </row>
    <row r="1882" spans="3:17">
      <c r="C1882"/>
      <c r="D1882"/>
      <c r="E1882"/>
      <c r="F1882" s="331"/>
      <c r="G1882" s="331"/>
      <c r="K1882"/>
      <c r="L1882"/>
      <c r="M1882" s="75"/>
      <c r="N1882"/>
      <c r="O1882" s="75"/>
      <c r="P1882" s="60"/>
      <c r="Q1882" s="60"/>
    </row>
    <row r="1883" spans="3:17">
      <c r="C1883"/>
      <c r="D1883"/>
      <c r="E1883"/>
      <c r="F1883" s="331"/>
      <c r="G1883" s="331"/>
      <c r="K1883"/>
      <c r="L1883"/>
      <c r="M1883" s="75"/>
      <c r="N1883"/>
      <c r="O1883" s="75"/>
      <c r="P1883" s="60"/>
      <c r="Q1883" s="60"/>
    </row>
    <row r="1884" spans="3:17">
      <c r="C1884"/>
      <c r="D1884"/>
      <c r="E1884"/>
      <c r="F1884" s="331"/>
      <c r="G1884" s="331"/>
      <c r="K1884"/>
      <c r="L1884"/>
      <c r="M1884" s="75"/>
      <c r="N1884"/>
      <c r="O1884" s="75"/>
      <c r="P1884" s="60"/>
      <c r="Q1884" s="60"/>
    </row>
    <row r="1885" spans="3:17">
      <c r="C1885"/>
      <c r="D1885"/>
      <c r="E1885"/>
      <c r="F1885" s="331"/>
      <c r="G1885" s="331"/>
      <c r="K1885"/>
      <c r="L1885"/>
      <c r="M1885" s="75"/>
      <c r="N1885"/>
      <c r="O1885" s="75"/>
      <c r="P1885" s="60"/>
      <c r="Q1885" s="60"/>
    </row>
    <row r="1886" spans="3:17">
      <c r="C1886"/>
      <c r="D1886"/>
      <c r="E1886"/>
      <c r="F1886" s="331"/>
      <c r="G1886" s="331"/>
      <c r="K1886"/>
      <c r="L1886"/>
      <c r="M1886" s="75"/>
      <c r="N1886"/>
      <c r="O1886" s="75"/>
      <c r="P1886" s="60"/>
      <c r="Q1886" s="60"/>
    </row>
    <row r="1887" spans="3:17">
      <c r="C1887"/>
      <c r="D1887"/>
      <c r="E1887"/>
      <c r="F1887" s="331"/>
      <c r="G1887" s="331"/>
      <c r="K1887"/>
      <c r="L1887"/>
      <c r="M1887" s="75"/>
      <c r="N1887"/>
      <c r="O1887" s="75"/>
      <c r="P1887" s="60"/>
      <c r="Q1887" s="60"/>
    </row>
    <row r="1888" spans="3:17">
      <c r="C1888"/>
      <c r="D1888"/>
      <c r="E1888"/>
      <c r="F1888" s="331"/>
      <c r="G1888" s="331"/>
      <c r="K1888"/>
      <c r="L1888"/>
      <c r="M1888" s="75"/>
      <c r="N1888"/>
      <c r="O1888" s="75"/>
      <c r="P1888" s="60"/>
      <c r="Q1888" s="60"/>
    </row>
    <row r="1889" spans="3:17">
      <c r="C1889"/>
      <c r="D1889"/>
      <c r="E1889"/>
      <c r="F1889" s="331"/>
      <c r="G1889" s="331"/>
      <c r="K1889"/>
      <c r="L1889"/>
      <c r="M1889" s="75"/>
      <c r="N1889"/>
      <c r="O1889" s="75"/>
      <c r="P1889" s="60"/>
      <c r="Q1889" s="60"/>
    </row>
    <row r="1890" spans="3:17">
      <c r="C1890"/>
      <c r="D1890"/>
      <c r="E1890"/>
      <c r="F1890" s="331"/>
      <c r="G1890" s="331"/>
      <c r="K1890"/>
      <c r="L1890"/>
      <c r="M1890" s="75"/>
      <c r="N1890"/>
      <c r="O1890" s="75"/>
      <c r="P1890" s="60"/>
      <c r="Q1890" s="60"/>
    </row>
    <row r="1891" spans="3:17">
      <c r="C1891"/>
      <c r="D1891"/>
      <c r="E1891"/>
      <c r="F1891" s="331"/>
      <c r="G1891" s="331"/>
      <c r="K1891"/>
      <c r="L1891"/>
      <c r="M1891" s="75"/>
      <c r="N1891"/>
      <c r="O1891" s="75"/>
      <c r="P1891" s="60"/>
      <c r="Q1891" s="60"/>
    </row>
    <row r="1892" spans="3:17">
      <c r="C1892"/>
      <c r="D1892"/>
      <c r="E1892"/>
      <c r="F1892" s="331"/>
      <c r="G1892" s="331"/>
      <c r="K1892"/>
      <c r="L1892"/>
      <c r="M1892" s="75"/>
      <c r="N1892"/>
      <c r="O1892" s="75"/>
      <c r="P1892" s="60"/>
      <c r="Q1892" s="60"/>
    </row>
    <row r="1893" spans="3:17">
      <c r="C1893"/>
      <c r="D1893"/>
      <c r="E1893"/>
      <c r="F1893" s="331"/>
      <c r="G1893" s="331"/>
      <c r="K1893"/>
      <c r="L1893"/>
      <c r="M1893" s="75"/>
      <c r="N1893"/>
      <c r="O1893" s="75"/>
      <c r="P1893" s="60"/>
      <c r="Q1893" s="60"/>
    </row>
    <row r="1894" spans="3:17">
      <c r="C1894"/>
      <c r="D1894"/>
      <c r="E1894"/>
      <c r="F1894" s="331"/>
      <c r="G1894" s="331"/>
      <c r="K1894"/>
      <c r="L1894"/>
      <c r="M1894" s="75"/>
      <c r="N1894"/>
      <c r="O1894" s="75"/>
      <c r="P1894" s="60"/>
      <c r="Q1894" s="60"/>
    </row>
    <row r="1895" spans="3:17">
      <c r="C1895"/>
      <c r="D1895"/>
      <c r="E1895"/>
      <c r="F1895" s="331"/>
      <c r="G1895" s="331"/>
      <c r="K1895"/>
      <c r="L1895"/>
      <c r="M1895" s="75"/>
      <c r="N1895"/>
      <c r="O1895" s="75"/>
      <c r="P1895" s="60"/>
      <c r="Q1895" s="60"/>
    </row>
    <row r="1896" spans="3:17">
      <c r="C1896"/>
      <c r="D1896"/>
      <c r="E1896"/>
      <c r="F1896" s="331"/>
      <c r="G1896" s="331"/>
      <c r="K1896"/>
      <c r="L1896"/>
      <c r="M1896" s="75"/>
      <c r="N1896"/>
      <c r="O1896" s="75"/>
      <c r="P1896" s="60"/>
      <c r="Q1896" s="60"/>
    </row>
    <row r="1897" spans="3:17">
      <c r="C1897"/>
      <c r="D1897"/>
      <c r="E1897"/>
      <c r="F1897" s="331"/>
      <c r="G1897" s="331"/>
      <c r="K1897"/>
      <c r="L1897"/>
      <c r="M1897" s="75"/>
      <c r="N1897"/>
      <c r="O1897" s="75"/>
      <c r="P1897" s="60"/>
      <c r="Q1897" s="60"/>
    </row>
    <row r="1898" spans="3:17">
      <c r="C1898"/>
      <c r="D1898"/>
      <c r="E1898"/>
      <c r="F1898" s="331"/>
      <c r="G1898" s="331"/>
      <c r="K1898"/>
      <c r="L1898"/>
      <c r="M1898" s="75"/>
      <c r="N1898"/>
      <c r="O1898" s="75"/>
      <c r="P1898" s="60"/>
      <c r="Q1898" s="60"/>
    </row>
    <row r="1899" spans="3:17">
      <c r="C1899"/>
      <c r="D1899"/>
      <c r="E1899"/>
      <c r="F1899" s="331"/>
      <c r="G1899" s="331"/>
      <c r="K1899"/>
      <c r="L1899"/>
      <c r="M1899" s="75"/>
      <c r="N1899"/>
      <c r="O1899" s="75"/>
      <c r="P1899" s="60"/>
      <c r="Q1899" s="60"/>
    </row>
    <row r="1900" spans="3:17">
      <c r="C1900"/>
      <c r="D1900"/>
      <c r="E1900"/>
      <c r="F1900" s="331"/>
      <c r="G1900" s="331"/>
      <c r="K1900"/>
      <c r="L1900"/>
      <c r="M1900" s="75"/>
      <c r="N1900"/>
      <c r="O1900" s="75"/>
      <c r="P1900" s="60"/>
      <c r="Q1900" s="60"/>
    </row>
    <row r="1901" spans="3:17">
      <c r="C1901"/>
      <c r="D1901"/>
      <c r="E1901"/>
      <c r="F1901" s="331"/>
      <c r="G1901" s="331"/>
      <c r="K1901"/>
      <c r="L1901"/>
      <c r="M1901" s="75"/>
      <c r="N1901"/>
      <c r="O1901" s="75"/>
      <c r="P1901" s="60"/>
      <c r="Q1901" s="60"/>
    </row>
    <row r="1902" spans="3:17">
      <c r="C1902"/>
      <c r="D1902"/>
      <c r="E1902"/>
      <c r="F1902" s="331"/>
      <c r="G1902" s="331"/>
      <c r="K1902"/>
      <c r="L1902"/>
      <c r="M1902" s="75"/>
      <c r="N1902"/>
      <c r="O1902" s="75"/>
      <c r="P1902" s="60"/>
      <c r="Q1902" s="60"/>
    </row>
    <row r="1903" spans="3:17">
      <c r="C1903"/>
      <c r="D1903"/>
      <c r="E1903"/>
      <c r="F1903" s="331"/>
      <c r="G1903" s="331"/>
      <c r="K1903"/>
      <c r="L1903"/>
      <c r="M1903" s="75"/>
      <c r="N1903"/>
      <c r="O1903" s="75"/>
      <c r="P1903" s="60"/>
      <c r="Q1903" s="60"/>
    </row>
    <row r="1904" spans="3:17">
      <c r="C1904"/>
      <c r="D1904"/>
      <c r="E1904"/>
      <c r="F1904" s="331"/>
      <c r="G1904" s="331"/>
      <c r="K1904"/>
      <c r="L1904"/>
      <c r="M1904" s="75"/>
      <c r="N1904"/>
      <c r="O1904" s="75"/>
      <c r="P1904" s="60"/>
      <c r="Q1904" s="60"/>
    </row>
    <row r="1905" spans="3:17">
      <c r="C1905"/>
      <c r="D1905"/>
      <c r="E1905"/>
      <c r="F1905" s="331"/>
      <c r="G1905" s="331"/>
      <c r="K1905"/>
      <c r="L1905"/>
      <c r="M1905" s="75"/>
      <c r="N1905"/>
      <c r="O1905" s="75"/>
      <c r="P1905" s="60"/>
      <c r="Q1905" s="60"/>
    </row>
    <row r="1906" spans="3:17">
      <c r="C1906"/>
      <c r="D1906"/>
      <c r="E1906"/>
      <c r="F1906" s="331"/>
      <c r="G1906" s="331"/>
      <c r="K1906"/>
      <c r="L1906"/>
      <c r="M1906" s="75"/>
      <c r="N1906"/>
      <c r="O1906" s="75"/>
      <c r="P1906" s="60"/>
      <c r="Q1906" s="60"/>
    </row>
    <row r="1907" spans="3:17">
      <c r="C1907"/>
      <c r="D1907"/>
      <c r="E1907"/>
      <c r="F1907" s="331"/>
      <c r="G1907" s="331"/>
      <c r="K1907"/>
      <c r="L1907"/>
      <c r="M1907" s="75"/>
      <c r="N1907"/>
      <c r="O1907" s="75"/>
      <c r="P1907" s="60"/>
      <c r="Q1907" s="60"/>
    </row>
    <row r="1908" spans="3:17">
      <c r="C1908"/>
      <c r="D1908"/>
      <c r="E1908"/>
      <c r="F1908" s="331"/>
      <c r="G1908" s="331"/>
      <c r="K1908"/>
      <c r="L1908"/>
      <c r="M1908" s="75"/>
      <c r="N1908"/>
      <c r="O1908" s="75"/>
      <c r="P1908" s="60"/>
      <c r="Q1908" s="60"/>
    </row>
    <row r="1909" spans="3:17">
      <c r="C1909"/>
      <c r="D1909"/>
      <c r="E1909"/>
      <c r="F1909" s="331"/>
      <c r="G1909" s="331"/>
      <c r="K1909"/>
      <c r="L1909"/>
      <c r="M1909" s="75"/>
      <c r="N1909"/>
      <c r="O1909" s="75"/>
      <c r="P1909" s="60"/>
      <c r="Q1909" s="60"/>
    </row>
    <row r="1910" spans="3:17">
      <c r="C1910"/>
      <c r="D1910"/>
      <c r="E1910"/>
      <c r="F1910" s="331"/>
      <c r="G1910" s="331"/>
      <c r="K1910"/>
      <c r="L1910"/>
      <c r="M1910" s="75"/>
      <c r="N1910"/>
      <c r="O1910" s="75"/>
      <c r="P1910" s="60"/>
      <c r="Q1910" s="60"/>
    </row>
    <row r="1911" spans="3:17">
      <c r="C1911"/>
      <c r="D1911"/>
      <c r="E1911"/>
      <c r="F1911" s="331"/>
      <c r="G1911" s="331"/>
      <c r="K1911"/>
      <c r="L1911"/>
      <c r="M1911" s="75"/>
      <c r="N1911"/>
      <c r="O1911" s="75"/>
      <c r="P1911" s="60"/>
      <c r="Q1911" s="60"/>
    </row>
    <row r="1912" spans="3:17">
      <c r="C1912"/>
      <c r="D1912"/>
      <c r="E1912"/>
      <c r="F1912" s="331"/>
      <c r="G1912" s="331"/>
      <c r="K1912"/>
      <c r="L1912"/>
      <c r="M1912" s="75"/>
      <c r="N1912"/>
      <c r="O1912" s="75"/>
      <c r="P1912" s="60"/>
      <c r="Q1912" s="60"/>
    </row>
    <row r="1913" spans="3:17">
      <c r="C1913"/>
      <c r="D1913"/>
      <c r="E1913"/>
      <c r="F1913" s="331"/>
      <c r="G1913" s="331"/>
      <c r="K1913"/>
      <c r="L1913"/>
      <c r="M1913" s="75"/>
      <c r="N1913"/>
      <c r="O1913" s="75"/>
      <c r="P1913" s="60"/>
      <c r="Q1913" s="60"/>
    </row>
    <row r="1914" spans="3:17">
      <c r="C1914"/>
      <c r="D1914"/>
      <c r="E1914"/>
      <c r="F1914" s="331"/>
      <c r="G1914" s="331"/>
      <c r="K1914"/>
      <c r="L1914"/>
      <c r="M1914" s="75"/>
      <c r="N1914"/>
      <c r="O1914" s="75"/>
      <c r="P1914" s="60"/>
      <c r="Q1914" s="60"/>
    </row>
    <row r="1915" spans="3:17">
      <c r="C1915"/>
      <c r="D1915"/>
      <c r="E1915"/>
      <c r="F1915" s="331"/>
      <c r="G1915" s="331"/>
      <c r="K1915"/>
      <c r="L1915"/>
      <c r="M1915" s="75"/>
      <c r="N1915"/>
      <c r="O1915" s="75"/>
      <c r="P1915" s="60"/>
      <c r="Q1915" s="60"/>
    </row>
    <row r="1916" spans="3:17">
      <c r="C1916"/>
      <c r="D1916"/>
      <c r="E1916"/>
      <c r="F1916" s="331"/>
      <c r="G1916" s="331"/>
      <c r="K1916"/>
      <c r="L1916"/>
      <c r="M1916" s="75"/>
      <c r="N1916"/>
      <c r="O1916" s="75"/>
      <c r="P1916" s="60"/>
      <c r="Q1916" s="60"/>
    </row>
    <row r="1917" spans="3:17">
      <c r="C1917"/>
      <c r="D1917"/>
      <c r="E1917"/>
      <c r="F1917" s="331"/>
      <c r="G1917" s="331"/>
      <c r="K1917"/>
      <c r="L1917"/>
      <c r="M1917" s="75"/>
      <c r="N1917"/>
      <c r="O1917" s="75"/>
      <c r="P1917" s="60"/>
      <c r="Q1917" s="60"/>
    </row>
    <row r="1918" spans="3:17">
      <c r="C1918"/>
      <c r="D1918"/>
      <c r="E1918"/>
      <c r="F1918" s="331"/>
      <c r="G1918" s="331"/>
      <c r="K1918"/>
      <c r="L1918"/>
      <c r="M1918" s="75"/>
      <c r="N1918"/>
      <c r="O1918" s="75"/>
      <c r="P1918" s="60"/>
      <c r="Q1918" s="60"/>
    </row>
    <row r="1919" spans="3:17">
      <c r="C1919"/>
      <c r="D1919"/>
      <c r="E1919"/>
      <c r="F1919" s="331"/>
      <c r="G1919" s="331"/>
      <c r="K1919"/>
      <c r="L1919"/>
      <c r="M1919" s="75"/>
      <c r="N1919"/>
      <c r="O1919" s="75"/>
      <c r="P1919" s="60"/>
      <c r="Q1919" s="60"/>
    </row>
    <row r="1920" spans="3:17">
      <c r="C1920"/>
      <c r="D1920"/>
      <c r="E1920"/>
      <c r="F1920" s="331"/>
      <c r="G1920" s="331"/>
      <c r="K1920"/>
      <c r="L1920"/>
      <c r="M1920" s="75"/>
      <c r="N1920"/>
      <c r="O1920" s="75"/>
      <c r="P1920" s="60"/>
      <c r="Q1920" s="60"/>
    </row>
    <row r="1921" spans="3:17">
      <c r="C1921"/>
      <c r="D1921"/>
      <c r="E1921"/>
      <c r="F1921" s="331"/>
      <c r="G1921" s="331"/>
      <c r="K1921"/>
      <c r="L1921"/>
      <c r="M1921" s="75"/>
      <c r="N1921"/>
      <c r="O1921" s="75"/>
      <c r="P1921" s="60"/>
      <c r="Q1921" s="60"/>
    </row>
    <row r="1922" spans="3:17">
      <c r="C1922"/>
      <c r="D1922"/>
      <c r="E1922"/>
      <c r="F1922" s="331"/>
      <c r="G1922" s="331"/>
      <c r="K1922"/>
      <c r="L1922"/>
      <c r="M1922" s="75"/>
      <c r="N1922"/>
      <c r="O1922" s="75"/>
      <c r="P1922" s="60"/>
      <c r="Q1922" s="60"/>
    </row>
    <row r="1923" spans="3:17">
      <c r="C1923"/>
      <c r="D1923"/>
      <c r="E1923"/>
      <c r="F1923" s="331"/>
      <c r="G1923" s="331"/>
      <c r="K1923"/>
      <c r="L1923"/>
      <c r="M1923" s="75"/>
      <c r="N1923"/>
      <c r="O1923" s="75"/>
      <c r="P1923" s="60"/>
      <c r="Q1923" s="60"/>
    </row>
    <row r="1924" spans="3:17">
      <c r="C1924"/>
      <c r="D1924"/>
      <c r="E1924"/>
      <c r="F1924" s="331"/>
      <c r="G1924" s="331"/>
      <c r="K1924"/>
      <c r="L1924"/>
      <c r="M1924" s="75"/>
      <c r="N1924"/>
      <c r="O1924" s="75"/>
      <c r="P1924" s="60"/>
      <c r="Q1924" s="60"/>
    </row>
    <row r="1925" spans="3:17">
      <c r="C1925"/>
      <c r="D1925"/>
      <c r="E1925"/>
      <c r="F1925" s="331"/>
      <c r="G1925" s="331"/>
      <c r="K1925"/>
      <c r="L1925"/>
      <c r="M1925" s="75"/>
      <c r="N1925"/>
      <c r="O1925" s="75"/>
      <c r="P1925" s="60"/>
      <c r="Q1925" s="60"/>
    </row>
    <row r="1926" spans="3:17">
      <c r="C1926"/>
      <c r="D1926"/>
      <c r="E1926"/>
      <c r="F1926" s="331"/>
      <c r="G1926" s="331"/>
      <c r="K1926"/>
      <c r="L1926"/>
      <c r="M1926" s="75"/>
      <c r="N1926"/>
      <c r="O1926" s="75"/>
      <c r="P1926" s="60"/>
      <c r="Q1926" s="60"/>
    </row>
    <row r="1927" spans="3:17">
      <c r="C1927"/>
      <c r="D1927"/>
      <c r="E1927"/>
      <c r="F1927" s="331"/>
      <c r="G1927" s="331"/>
      <c r="K1927"/>
      <c r="L1927"/>
      <c r="M1927" s="75"/>
      <c r="N1927"/>
      <c r="O1927" s="75"/>
      <c r="P1927" s="60"/>
      <c r="Q1927" s="60"/>
    </row>
    <row r="1928" spans="3:17">
      <c r="C1928"/>
      <c r="D1928"/>
      <c r="E1928"/>
      <c r="F1928" s="331"/>
      <c r="G1928" s="331"/>
      <c r="K1928"/>
      <c r="L1928"/>
      <c r="M1928" s="75"/>
      <c r="N1928"/>
      <c r="O1928" s="75"/>
      <c r="P1928" s="60"/>
      <c r="Q1928" s="60"/>
    </row>
    <row r="1929" spans="3:17">
      <c r="C1929"/>
      <c r="D1929"/>
      <c r="E1929"/>
      <c r="F1929" s="331"/>
      <c r="G1929" s="331"/>
      <c r="K1929"/>
      <c r="L1929"/>
      <c r="M1929" s="75"/>
      <c r="N1929"/>
      <c r="O1929" s="75"/>
      <c r="P1929" s="60"/>
      <c r="Q1929" s="60"/>
    </row>
    <row r="1930" spans="3:17">
      <c r="C1930"/>
      <c r="D1930"/>
      <c r="E1930"/>
      <c r="F1930" s="331"/>
      <c r="G1930" s="331"/>
      <c r="K1930"/>
      <c r="L1930"/>
      <c r="M1930" s="75"/>
      <c r="N1930"/>
      <c r="O1930" s="75"/>
      <c r="P1930" s="60"/>
      <c r="Q1930" s="60"/>
    </row>
    <row r="1931" spans="3:17">
      <c r="C1931"/>
      <c r="D1931"/>
      <c r="E1931"/>
      <c r="F1931" s="331"/>
      <c r="G1931" s="331"/>
      <c r="K1931"/>
      <c r="L1931"/>
      <c r="M1931" s="75"/>
      <c r="N1931"/>
      <c r="O1931" s="75"/>
      <c r="P1931" s="60"/>
      <c r="Q1931" s="60"/>
    </row>
    <row r="1932" spans="3:17">
      <c r="C1932"/>
      <c r="D1932"/>
      <c r="E1932"/>
      <c r="F1932" s="331"/>
      <c r="G1932" s="331"/>
      <c r="K1932"/>
      <c r="L1932"/>
      <c r="M1932" s="75"/>
      <c r="N1932"/>
      <c r="O1932" s="75"/>
      <c r="P1932" s="60"/>
      <c r="Q1932" s="60"/>
    </row>
    <row r="1933" spans="3:17">
      <c r="C1933"/>
      <c r="D1933"/>
      <c r="E1933"/>
      <c r="F1933" s="331"/>
      <c r="G1933" s="331"/>
      <c r="K1933"/>
      <c r="L1933"/>
      <c r="M1933" s="75"/>
      <c r="N1933"/>
      <c r="O1933" s="75"/>
      <c r="P1933" s="60"/>
      <c r="Q1933" s="60"/>
    </row>
    <row r="1934" spans="3:17">
      <c r="C1934"/>
      <c r="D1934"/>
      <c r="E1934"/>
      <c r="F1934" s="331"/>
      <c r="G1934" s="331"/>
      <c r="K1934"/>
      <c r="L1934"/>
      <c r="M1934" s="75"/>
      <c r="N1934"/>
      <c r="O1934" s="75"/>
      <c r="P1934" s="60"/>
      <c r="Q1934" s="60"/>
    </row>
    <row r="1935" spans="3:17">
      <c r="C1935"/>
      <c r="D1935"/>
      <c r="E1935"/>
      <c r="F1935" s="331"/>
      <c r="G1935" s="331"/>
      <c r="K1935"/>
      <c r="L1935"/>
      <c r="M1935" s="75"/>
      <c r="N1935"/>
      <c r="O1935" s="75"/>
      <c r="P1935" s="60"/>
      <c r="Q1935" s="60"/>
    </row>
    <row r="1936" spans="3:17">
      <c r="C1936"/>
      <c r="D1936"/>
      <c r="E1936"/>
      <c r="F1936" s="331"/>
      <c r="G1936" s="331"/>
      <c r="K1936"/>
      <c r="L1936"/>
      <c r="M1936" s="75"/>
      <c r="N1936"/>
      <c r="O1936" s="75"/>
      <c r="P1936" s="60"/>
      <c r="Q1936" s="60"/>
    </row>
    <row r="1937" spans="3:17">
      <c r="C1937"/>
      <c r="D1937"/>
      <c r="E1937"/>
      <c r="F1937" s="331"/>
      <c r="G1937" s="331"/>
      <c r="K1937"/>
      <c r="L1937"/>
      <c r="M1937" s="75"/>
      <c r="N1937"/>
      <c r="O1937" s="75"/>
      <c r="P1937" s="60"/>
      <c r="Q1937" s="60"/>
    </row>
    <row r="1938" spans="3:17">
      <c r="C1938"/>
      <c r="D1938"/>
      <c r="E1938"/>
      <c r="F1938" s="331"/>
      <c r="G1938" s="331"/>
      <c r="K1938"/>
      <c r="L1938"/>
      <c r="M1938" s="75"/>
      <c r="N1938"/>
      <c r="O1938" s="75"/>
      <c r="P1938" s="60"/>
      <c r="Q1938" s="60"/>
    </row>
    <row r="1939" spans="3:17">
      <c r="C1939"/>
      <c r="D1939"/>
      <c r="E1939"/>
      <c r="F1939" s="331"/>
      <c r="G1939" s="331"/>
      <c r="K1939"/>
      <c r="L1939"/>
      <c r="M1939" s="75"/>
      <c r="N1939"/>
      <c r="O1939" s="75"/>
      <c r="P1939" s="60"/>
      <c r="Q1939" s="60"/>
    </row>
    <row r="1940" spans="3:17">
      <c r="C1940"/>
      <c r="D1940"/>
      <c r="E1940"/>
      <c r="F1940" s="331"/>
      <c r="G1940" s="331"/>
      <c r="K1940"/>
      <c r="L1940"/>
      <c r="M1940" s="75"/>
      <c r="N1940"/>
      <c r="O1940" s="75"/>
      <c r="P1940" s="60"/>
      <c r="Q1940" s="60"/>
    </row>
    <row r="1941" spans="3:17">
      <c r="C1941"/>
      <c r="D1941"/>
      <c r="E1941"/>
      <c r="F1941" s="331"/>
      <c r="G1941" s="331"/>
      <c r="K1941"/>
      <c r="L1941"/>
      <c r="M1941" s="75"/>
      <c r="N1941"/>
      <c r="O1941" s="75"/>
      <c r="P1941" s="60"/>
      <c r="Q1941" s="60"/>
    </row>
    <row r="1942" spans="3:17">
      <c r="C1942"/>
      <c r="D1942"/>
      <c r="E1942"/>
      <c r="F1942" s="331"/>
      <c r="G1942" s="331"/>
      <c r="K1942"/>
      <c r="L1942"/>
      <c r="M1942" s="75"/>
      <c r="N1942"/>
      <c r="O1942" s="75"/>
      <c r="P1942" s="60"/>
      <c r="Q1942" s="60"/>
    </row>
    <row r="1943" spans="3:17">
      <c r="C1943"/>
      <c r="D1943"/>
      <c r="E1943"/>
      <c r="F1943" s="331"/>
      <c r="G1943" s="331"/>
      <c r="K1943"/>
      <c r="L1943"/>
      <c r="M1943" s="75"/>
      <c r="N1943"/>
      <c r="O1943" s="75"/>
      <c r="P1943" s="60"/>
      <c r="Q1943" s="60"/>
    </row>
    <row r="1944" spans="3:17">
      <c r="C1944"/>
      <c r="D1944"/>
      <c r="E1944"/>
      <c r="F1944" s="331"/>
      <c r="G1944" s="331"/>
      <c r="K1944"/>
      <c r="L1944"/>
      <c r="M1944" s="75"/>
      <c r="N1944"/>
      <c r="O1944" s="75"/>
      <c r="P1944" s="60"/>
      <c r="Q1944" s="60"/>
    </row>
    <row r="1945" spans="3:17">
      <c r="C1945"/>
      <c r="D1945"/>
      <c r="E1945"/>
      <c r="F1945" s="331"/>
      <c r="G1945" s="331"/>
      <c r="K1945"/>
      <c r="L1945"/>
      <c r="M1945" s="75"/>
      <c r="N1945"/>
      <c r="O1945" s="75"/>
      <c r="P1945" s="60"/>
      <c r="Q1945" s="60"/>
    </row>
    <row r="1946" spans="3:17">
      <c r="C1946"/>
      <c r="D1946"/>
      <c r="E1946"/>
      <c r="F1946" s="331"/>
      <c r="G1946" s="331"/>
      <c r="K1946"/>
      <c r="L1946"/>
      <c r="M1946" s="75"/>
      <c r="N1946"/>
      <c r="O1946" s="75"/>
      <c r="P1946" s="60"/>
      <c r="Q1946" s="60"/>
    </row>
    <row r="1947" spans="3:17">
      <c r="C1947"/>
      <c r="D1947"/>
      <c r="E1947"/>
      <c r="F1947" s="331"/>
      <c r="G1947" s="331"/>
      <c r="K1947"/>
      <c r="L1947"/>
      <c r="M1947" s="75"/>
      <c r="N1947"/>
      <c r="O1947" s="75"/>
      <c r="P1947" s="60"/>
      <c r="Q1947" s="60"/>
    </row>
    <row r="1948" spans="3:17">
      <c r="C1948"/>
      <c r="D1948"/>
      <c r="E1948"/>
      <c r="F1948" s="331"/>
      <c r="G1948" s="331"/>
      <c r="K1948"/>
      <c r="L1948"/>
      <c r="M1948" s="75"/>
      <c r="N1948"/>
      <c r="O1948" s="75"/>
      <c r="P1948" s="60"/>
      <c r="Q1948" s="60"/>
    </row>
    <row r="1949" spans="3:17">
      <c r="C1949"/>
      <c r="D1949"/>
      <c r="E1949"/>
      <c r="F1949" s="331"/>
      <c r="G1949" s="331"/>
      <c r="K1949"/>
      <c r="L1949"/>
      <c r="M1949" s="75"/>
      <c r="N1949"/>
      <c r="O1949" s="75"/>
      <c r="P1949" s="60"/>
      <c r="Q1949" s="60"/>
    </row>
    <row r="1950" spans="3:17">
      <c r="C1950"/>
      <c r="D1950"/>
      <c r="E1950"/>
      <c r="F1950" s="331"/>
      <c r="G1950" s="331"/>
      <c r="K1950"/>
      <c r="L1950"/>
      <c r="M1950" s="75"/>
      <c r="N1950"/>
      <c r="O1950" s="75"/>
      <c r="P1950" s="60"/>
      <c r="Q1950" s="60"/>
    </row>
    <row r="1951" spans="3:17">
      <c r="C1951"/>
      <c r="D1951"/>
      <c r="E1951"/>
      <c r="F1951" s="331"/>
      <c r="G1951" s="331"/>
      <c r="K1951"/>
      <c r="L1951"/>
      <c r="M1951" s="75"/>
      <c r="N1951"/>
      <c r="O1951" s="75"/>
      <c r="P1951" s="60"/>
      <c r="Q1951" s="60"/>
    </row>
    <row r="1952" spans="3:17">
      <c r="C1952"/>
      <c r="D1952"/>
      <c r="E1952"/>
      <c r="F1952" s="331"/>
      <c r="G1952" s="331"/>
      <c r="K1952"/>
      <c r="L1952"/>
      <c r="M1952" s="75"/>
      <c r="N1952"/>
      <c r="O1952" s="75"/>
      <c r="P1952" s="60"/>
      <c r="Q1952" s="60"/>
    </row>
    <row r="1953" spans="3:17">
      <c r="C1953"/>
      <c r="D1953"/>
      <c r="E1953"/>
      <c r="F1953" s="331"/>
      <c r="G1953" s="331"/>
      <c r="K1953"/>
      <c r="L1953"/>
      <c r="M1953" s="75"/>
      <c r="N1953"/>
      <c r="O1953" s="75"/>
      <c r="P1953" s="60"/>
      <c r="Q1953" s="60"/>
    </row>
    <row r="1954" spans="3:17">
      <c r="C1954"/>
      <c r="D1954"/>
      <c r="E1954"/>
      <c r="F1954" s="331"/>
      <c r="G1954" s="331"/>
      <c r="K1954"/>
      <c r="L1954"/>
      <c r="M1954" s="75"/>
      <c r="N1954"/>
      <c r="O1954" s="75"/>
      <c r="P1954" s="60"/>
      <c r="Q1954" s="60"/>
    </row>
    <row r="1955" spans="3:17">
      <c r="C1955"/>
      <c r="D1955"/>
      <c r="E1955"/>
      <c r="F1955" s="331"/>
      <c r="G1955" s="331"/>
      <c r="K1955"/>
      <c r="L1955"/>
      <c r="M1955" s="75"/>
      <c r="N1955"/>
      <c r="O1955" s="75"/>
      <c r="P1955" s="60"/>
      <c r="Q1955" s="60"/>
    </row>
    <row r="1956" spans="3:17">
      <c r="C1956"/>
      <c r="D1956"/>
      <c r="E1956"/>
      <c r="F1956" s="331"/>
      <c r="G1956" s="331"/>
      <c r="K1956"/>
      <c r="L1956"/>
      <c r="M1956" s="75"/>
      <c r="N1956"/>
      <c r="O1956" s="75"/>
      <c r="P1956" s="60"/>
      <c r="Q1956" s="60"/>
    </row>
    <row r="1957" spans="3:17">
      <c r="C1957"/>
      <c r="D1957"/>
      <c r="E1957"/>
      <c r="F1957" s="331"/>
      <c r="G1957" s="331"/>
      <c r="K1957"/>
      <c r="L1957"/>
      <c r="M1957" s="75"/>
      <c r="N1957"/>
      <c r="O1957" s="75"/>
      <c r="P1957" s="60"/>
      <c r="Q1957" s="60"/>
    </row>
    <row r="1958" spans="3:17">
      <c r="C1958"/>
      <c r="D1958"/>
      <c r="E1958"/>
      <c r="F1958" s="331"/>
      <c r="G1958" s="331"/>
      <c r="K1958"/>
      <c r="L1958"/>
      <c r="M1958" s="75"/>
      <c r="N1958"/>
      <c r="O1958" s="75"/>
      <c r="P1958" s="60"/>
      <c r="Q1958" s="60"/>
    </row>
    <row r="1959" spans="3:17">
      <c r="C1959"/>
      <c r="D1959"/>
      <c r="E1959"/>
      <c r="F1959" s="331"/>
      <c r="G1959" s="331"/>
      <c r="K1959"/>
      <c r="L1959"/>
      <c r="M1959" s="75"/>
      <c r="N1959"/>
      <c r="O1959" s="75"/>
      <c r="P1959" s="60"/>
      <c r="Q1959" s="60"/>
    </row>
    <row r="1960" spans="3:17">
      <c r="C1960"/>
      <c r="D1960"/>
      <c r="E1960"/>
      <c r="F1960" s="331"/>
      <c r="G1960" s="331"/>
      <c r="K1960"/>
      <c r="L1960"/>
      <c r="M1960" s="75"/>
      <c r="N1960"/>
      <c r="O1960" s="75"/>
      <c r="P1960" s="60"/>
      <c r="Q1960" s="60"/>
    </row>
    <row r="1961" spans="3:17">
      <c r="C1961"/>
      <c r="D1961"/>
      <c r="E1961"/>
      <c r="F1961" s="331"/>
      <c r="G1961" s="331"/>
      <c r="K1961"/>
      <c r="L1961"/>
      <c r="M1961" s="75"/>
      <c r="N1961"/>
      <c r="O1961" s="75"/>
      <c r="P1961" s="60"/>
      <c r="Q1961" s="60"/>
    </row>
    <row r="1962" spans="3:17">
      <c r="C1962"/>
      <c r="D1962"/>
      <c r="E1962"/>
      <c r="F1962" s="331"/>
      <c r="G1962" s="331"/>
      <c r="K1962"/>
      <c r="L1962"/>
      <c r="M1962" s="75"/>
      <c r="N1962"/>
      <c r="O1962" s="75"/>
      <c r="P1962" s="60"/>
      <c r="Q1962" s="60"/>
    </row>
    <row r="1963" spans="3:17">
      <c r="C1963"/>
      <c r="D1963"/>
      <c r="E1963"/>
      <c r="F1963" s="331"/>
      <c r="G1963" s="331"/>
      <c r="K1963"/>
      <c r="L1963"/>
      <c r="M1963" s="75"/>
      <c r="N1963"/>
      <c r="O1963" s="75"/>
      <c r="P1963" s="60"/>
      <c r="Q1963" s="60"/>
    </row>
    <row r="1964" spans="3:17">
      <c r="C1964"/>
      <c r="D1964"/>
      <c r="E1964"/>
      <c r="F1964" s="331"/>
      <c r="G1964" s="331"/>
      <c r="K1964"/>
      <c r="L1964"/>
      <c r="M1964" s="75"/>
      <c r="N1964"/>
      <c r="O1964" s="75"/>
      <c r="P1964" s="60"/>
      <c r="Q1964" s="60"/>
    </row>
    <row r="1965" spans="3:17">
      <c r="C1965"/>
      <c r="D1965"/>
      <c r="E1965"/>
      <c r="F1965" s="331"/>
      <c r="G1965" s="331"/>
      <c r="K1965"/>
      <c r="L1965"/>
      <c r="M1965" s="75"/>
      <c r="N1965"/>
      <c r="O1965" s="75"/>
      <c r="P1965" s="60"/>
      <c r="Q1965" s="60"/>
    </row>
    <row r="1966" spans="3:17">
      <c r="C1966"/>
      <c r="D1966"/>
      <c r="E1966"/>
      <c r="F1966" s="331"/>
      <c r="G1966" s="331"/>
      <c r="K1966"/>
      <c r="L1966"/>
      <c r="M1966" s="75"/>
      <c r="N1966"/>
      <c r="O1966" s="75"/>
      <c r="P1966" s="60"/>
      <c r="Q1966" s="60"/>
    </row>
    <row r="1967" spans="3:17">
      <c r="C1967"/>
      <c r="D1967"/>
      <c r="E1967"/>
      <c r="F1967" s="331"/>
      <c r="G1967" s="331"/>
      <c r="K1967"/>
      <c r="L1967"/>
      <c r="M1967" s="75"/>
      <c r="N1967"/>
      <c r="O1967" s="75"/>
      <c r="P1967" s="60"/>
      <c r="Q1967" s="60"/>
    </row>
    <row r="1968" spans="3:17">
      <c r="C1968"/>
      <c r="D1968"/>
      <c r="E1968"/>
      <c r="F1968" s="331"/>
      <c r="G1968" s="331"/>
      <c r="K1968"/>
      <c r="L1968"/>
      <c r="M1968" s="75"/>
      <c r="N1968"/>
      <c r="O1968" s="75"/>
      <c r="P1968" s="60"/>
      <c r="Q1968" s="60"/>
    </row>
    <row r="1969" spans="3:17">
      <c r="C1969"/>
      <c r="D1969"/>
      <c r="E1969"/>
      <c r="F1969" s="331"/>
      <c r="G1969" s="331"/>
      <c r="K1969"/>
      <c r="L1969"/>
      <c r="M1969" s="75"/>
      <c r="N1969"/>
      <c r="O1969" s="75"/>
      <c r="P1969" s="60"/>
      <c r="Q1969" s="60"/>
    </row>
    <row r="1970" spans="3:17">
      <c r="C1970"/>
      <c r="D1970"/>
      <c r="E1970"/>
      <c r="F1970" s="331"/>
      <c r="G1970" s="331"/>
      <c r="K1970"/>
      <c r="L1970"/>
      <c r="M1970" s="75"/>
      <c r="N1970"/>
      <c r="O1970" s="75"/>
      <c r="P1970" s="60"/>
      <c r="Q1970" s="60"/>
    </row>
    <row r="1971" spans="3:17">
      <c r="C1971"/>
      <c r="D1971"/>
      <c r="E1971"/>
      <c r="F1971" s="331"/>
      <c r="G1971" s="331"/>
      <c r="K1971"/>
      <c r="L1971"/>
      <c r="M1971" s="75"/>
      <c r="N1971"/>
      <c r="O1971" s="75"/>
      <c r="P1971" s="60"/>
      <c r="Q1971" s="60"/>
    </row>
    <row r="1972" spans="3:17">
      <c r="C1972"/>
      <c r="D1972"/>
      <c r="E1972"/>
      <c r="F1972" s="331"/>
      <c r="G1972" s="331"/>
      <c r="K1972"/>
      <c r="L1972"/>
      <c r="M1972" s="75"/>
      <c r="N1972"/>
      <c r="O1972" s="75"/>
      <c r="P1972" s="60"/>
      <c r="Q1972" s="60"/>
    </row>
    <row r="1973" spans="3:17">
      <c r="C1973"/>
      <c r="D1973"/>
      <c r="E1973"/>
      <c r="F1973" s="331"/>
      <c r="G1973" s="331"/>
      <c r="K1973"/>
      <c r="L1973"/>
      <c r="M1973" s="75"/>
      <c r="N1973"/>
      <c r="O1973" s="75"/>
      <c r="P1973" s="60"/>
      <c r="Q1973" s="60"/>
    </row>
    <row r="1974" spans="3:17">
      <c r="C1974"/>
      <c r="D1974"/>
      <c r="E1974"/>
      <c r="F1974" s="331"/>
      <c r="G1974" s="331"/>
      <c r="K1974"/>
      <c r="L1974"/>
      <c r="M1974" s="75"/>
      <c r="N1974"/>
      <c r="O1974" s="75"/>
      <c r="P1974" s="60"/>
      <c r="Q1974" s="60"/>
    </row>
    <row r="1975" spans="3:17">
      <c r="C1975"/>
      <c r="D1975"/>
      <c r="E1975"/>
      <c r="F1975" s="331"/>
      <c r="G1975" s="331"/>
      <c r="K1975"/>
      <c r="L1975"/>
      <c r="M1975" s="75"/>
      <c r="N1975"/>
      <c r="O1975" s="75"/>
      <c r="P1975" s="60"/>
      <c r="Q1975" s="60"/>
    </row>
    <row r="1976" spans="3:17">
      <c r="C1976"/>
      <c r="D1976"/>
      <c r="E1976"/>
      <c r="F1976" s="331"/>
      <c r="G1976" s="331"/>
      <c r="K1976"/>
      <c r="L1976"/>
      <c r="M1976" s="75"/>
      <c r="N1976"/>
      <c r="O1976" s="75"/>
      <c r="P1976" s="60"/>
      <c r="Q1976" s="60"/>
    </row>
    <row r="1977" spans="3:17">
      <c r="C1977"/>
      <c r="D1977"/>
      <c r="E1977"/>
      <c r="F1977" s="331"/>
      <c r="G1977" s="331"/>
      <c r="K1977"/>
      <c r="L1977"/>
      <c r="M1977" s="75"/>
      <c r="N1977"/>
      <c r="O1977" s="75"/>
      <c r="P1977" s="60"/>
      <c r="Q1977" s="60"/>
    </row>
    <row r="1978" spans="3:17">
      <c r="C1978"/>
      <c r="D1978"/>
      <c r="E1978"/>
      <c r="F1978" s="331"/>
      <c r="G1978" s="331"/>
      <c r="K1978"/>
      <c r="L1978"/>
      <c r="M1978" s="75"/>
      <c r="N1978"/>
      <c r="O1978" s="75"/>
      <c r="P1978" s="60"/>
      <c r="Q1978" s="60"/>
    </row>
    <row r="1979" spans="3:17">
      <c r="C1979"/>
      <c r="D1979"/>
      <c r="E1979"/>
      <c r="F1979" s="331"/>
      <c r="G1979" s="331"/>
      <c r="K1979"/>
      <c r="L1979"/>
      <c r="M1979" s="75"/>
      <c r="N1979"/>
      <c r="O1979" s="75"/>
      <c r="P1979" s="60"/>
      <c r="Q1979" s="60"/>
    </row>
    <row r="1980" spans="3:17">
      <c r="C1980"/>
      <c r="D1980"/>
      <c r="E1980"/>
      <c r="F1980" s="331"/>
      <c r="G1980" s="331"/>
      <c r="K1980"/>
      <c r="L1980"/>
      <c r="M1980" s="75"/>
      <c r="N1980"/>
      <c r="O1980" s="75"/>
      <c r="P1980" s="60"/>
      <c r="Q1980" s="60"/>
    </row>
    <row r="1981" spans="3:17">
      <c r="C1981"/>
      <c r="D1981"/>
      <c r="E1981"/>
      <c r="F1981" s="331"/>
      <c r="G1981" s="331"/>
      <c r="K1981"/>
      <c r="L1981"/>
      <c r="M1981" s="75"/>
      <c r="N1981"/>
      <c r="O1981" s="75"/>
      <c r="P1981" s="60"/>
      <c r="Q1981" s="60"/>
    </row>
    <row r="1982" spans="3:17">
      <c r="C1982"/>
      <c r="D1982"/>
      <c r="E1982"/>
      <c r="F1982" s="331"/>
      <c r="G1982" s="331"/>
      <c r="K1982"/>
      <c r="L1982"/>
      <c r="M1982" s="75"/>
      <c r="N1982"/>
      <c r="O1982" s="75"/>
      <c r="P1982" s="60"/>
      <c r="Q1982" s="60"/>
    </row>
    <row r="1983" spans="3:17">
      <c r="C1983"/>
      <c r="D1983"/>
      <c r="E1983"/>
      <c r="F1983" s="331"/>
      <c r="G1983" s="331"/>
      <c r="K1983"/>
      <c r="L1983"/>
      <c r="M1983" s="75"/>
      <c r="N1983"/>
      <c r="O1983" s="75"/>
      <c r="P1983" s="60"/>
      <c r="Q1983" s="60"/>
    </row>
    <row r="1984" spans="3:17">
      <c r="C1984"/>
      <c r="D1984"/>
      <c r="E1984"/>
      <c r="F1984" s="331"/>
      <c r="G1984" s="331"/>
      <c r="K1984"/>
      <c r="L1984"/>
      <c r="M1984" s="75"/>
      <c r="N1984"/>
      <c r="O1984" s="75"/>
      <c r="P1984" s="60"/>
      <c r="Q1984" s="60"/>
    </row>
    <row r="1985" spans="3:17">
      <c r="C1985"/>
      <c r="D1985"/>
      <c r="E1985"/>
      <c r="F1985" s="331"/>
      <c r="G1985" s="331"/>
      <c r="K1985"/>
      <c r="L1985"/>
      <c r="M1985" s="75"/>
      <c r="N1985"/>
      <c r="O1985" s="75"/>
      <c r="P1985" s="60"/>
      <c r="Q1985" s="60"/>
    </row>
    <row r="1986" spans="3:17">
      <c r="C1986"/>
      <c r="D1986"/>
      <c r="E1986"/>
      <c r="F1986" s="331"/>
      <c r="G1986" s="331"/>
      <c r="K1986"/>
      <c r="L1986"/>
      <c r="M1986" s="75"/>
      <c r="N1986"/>
      <c r="O1986" s="75"/>
      <c r="P1986" s="60"/>
      <c r="Q1986" s="60"/>
    </row>
    <row r="1987" spans="3:17">
      <c r="C1987"/>
      <c r="D1987"/>
      <c r="E1987"/>
      <c r="F1987" s="331"/>
      <c r="G1987" s="331"/>
      <c r="K1987"/>
      <c r="L1987"/>
      <c r="M1987" s="75"/>
      <c r="N1987"/>
      <c r="O1987" s="75"/>
      <c r="P1987" s="60"/>
      <c r="Q1987" s="60"/>
    </row>
    <row r="1988" spans="3:17">
      <c r="C1988"/>
      <c r="D1988"/>
      <c r="E1988"/>
      <c r="F1988" s="331"/>
      <c r="G1988" s="331"/>
      <c r="K1988"/>
      <c r="L1988"/>
      <c r="M1988" s="75"/>
      <c r="N1988"/>
      <c r="O1988" s="75"/>
      <c r="P1988" s="60"/>
      <c r="Q1988" s="60"/>
    </row>
    <row r="1989" spans="3:17">
      <c r="C1989"/>
      <c r="D1989"/>
      <c r="E1989"/>
      <c r="F1989" s="331"/>
      <c r="G1989" s="331"/>
      <c r="K1989"/>
      <c r="L1989"/>
      <c r="M1989" s="75"/>
      <c r="N1989"/>
      <c r="O1989" s="75"/>
      <c r="P1989" s="60"/>
      <c r="Q1989" s="60"/>
    </row>
    <row r="1990" spans="3:17">
      <c r="C1990"/>
      <c r="D1990"/>
      <c r="E1990"/>
      <c r="F1990" s="331"/>
      <c r="G1990" s="331"/>
      <c r="K1990"/>
      <c r="L1990"/>
      <c r="M1990" s="75"/>
      <c r="N1990"/>
      <c r="O1990" s="75"/>
      <c r="P1990" s="60"/>
      <c r="Q1990" s="60"/>
    </row>
    <row r="1991" spans="3:17">
      <c r="C1991"/>
      <c r="D1991"/>
      <c r="E1991"/>
      <c r="F1991" s="331"/>
      <c r="G1991" s="331"/>
      <c r="K1991"/>
      <c r="L1991"/>
      <c r="M1991" s="75"/>
      <c r="N1991"/>
      <c r="O1991" s="75"/>
      <c r="P1991" s="60"/>
      <c r="Q1991" s="60"/>
    </row>
    <row r="1992" spans="3:17">
      <c r="C1992"/>
      <c r="D1992"/>
      <c r="E1992"/>
      <c r="F1992" s="331"/>
      <c r="G1992" s="331"/>
      <c r="K1992"/>
      <c r="L1992"/>
      <c r="M1992" s="75"/>
      <c r="N1992"/>
      <c r="O1992" s="75"/>
      <c r="P1992" s="60"/>
      <c r="Q1992" s="60"/>
    </row>
    <row r="1993" spans="3:17">
      <c r="C1993"/>
      <c r="D1993"/>
      <c r="E1993"/>
      <c r="F1993" s="331"/>
      <c r="G1993" s="331"/>
      <c r="K1993"/>
      <c r="L1993"/>
      <c r="M1993" s="75"/>
      <c r="N1993"/>
      <c r="O1993" s="75"/>
      <c r="P1993" s="60"/>
      <c r="Q1993" s="60"/>
    </row>
    <row r="1994" spans="3:17">
      <c r="C1994"/>
      <c r="D1994"/>
      <c r="E1994"/>
      <c r="F1994" s="331"/>
      <c r="G1994" s="331"/>
      <c r="K1994"/>
      <c r="L1994"/>
      <c r="M1994" s="75"/>
      <c r="N1994"/>
      <c r="O1994" s="75"/>
      <c r="P1994" s="60"/>
      <c r="Q1994" s="60"/>
    </row>
    <row r="1995" spans="3:17">
      <c r="C1995"/>
      <c r="D1995"/>
      <c r="E1995"/>
      <c r="F1995" s="331"/>
      <c r="G1995" s="331"/>
      <c r="K1995"/>
      <c r="L1995"/>
      <c r="M1995" s="75"/>
      <c r="N1995"/>
      <c r="O1995" s="75"/>
      <c r="P1995" s="60"/>
      <c r="Q1995" s="60"/>
    </row>
    <row r="1996" spans="3:17">
      <c r="C1996"/>
      <c r="D1996"/>
      <c r="E1996"/>
      <c r="F1996" s="331"/>
      <c r="G1996" s="331"/>
      <c r="K1996"/>
      <c r="L1996"/>
      <c r="M1996" s="75"/>
      <c r="N1996"/>
      <c r="O1996" s="75"/>
      <c r="P1996" s="60"/>
      <c r="Q1996" s="60"/>
    </row>
    <row r="1997" spans="3:17">
      <c r="C1997"/>
      <c r="D1997"/>
      <c r="E1997"/>
      <c r="F1997" s="331"/>
      <c r="G1997" s="331"/>
      <c r="K1997"/>
      <c r="L1997"/>
      <c r="M1997" s="75"/>
      <c r="N1997"/>
      <c r="O1997" s="75"/>
      <c r="P1997" s="60"/>
      <c r="Q1997" s="60"/>
    </row>
    <row r="1998" spans="3:17">
      <c r="C1998"/>
      <c r="D1998"/>
      <c r="E1998"/>
      <c r="F1998" s="331"/>
      <c r="G1998" s="331"/>
      <c r="K1998"/>
      <c r="L1998"/>
      <c r="M1998" s="75"/>
      <c r="N1998"/>
      <c r="O1998" s="75"/>
      <c r="P1998" s="60"/>
      <c r="Q1998" s="60"/>
    </row>
    <row r="1999" spans="3:17">
      <c r="C1999"/>
      <c r="D1999"/>
      <c r="E1999"/>
      <c r="F1999" s="331"/>
      <c r="G1999" s="331"/>
      <c r="K1999"/>
      <c r="L1999"/>
      <c r="M1999" s="75"/>
      <c r="N1999"/>
      <c r="O1999" s="75"/>
      <c r="P1999" s="60"/>
      <c r="Q1999" s="60"/>
    </row>
    <row r="2000" spans="3:17">
      <c r="C2000"/>
      <c r="D2000"/>
      <c r="E2000"/>
      <c r="F2000" s="331"/>
      <c r="G2000" s="331"/>
      <c r="K2000"/>
      <c r="L2000"/>
      <c r="M2000" s="75"/>
      <c r="N2000"/>
      <c r="O2000" s="75"/>
      <c r="P2000" s="60"/>
      <c r="Q2000" s="60"/>
    </row>
    <row r="2001" spans="3:17">
      <c r="C2001"/>
      <c r="D2001"/>
      <c r="E2001"/>
      <c r="F2001" s="331"/>
      <c r="G2001" s="331"/>
      <c r="K2001"/>
      <c r="L2001"/>
      <c r="M2001" s="75"/>
      <c r="N2001"/>
      <c r="O2001" s="75"/>
      <c r="P2001" s="60"/>
      <c r="Q2001" s="60"/>
    </row>
    <row r="2002" spans="3:17">
      <c r="C2002"/>
      <c r="D2002"/>
      <c r="E2002"/>
      <c r="F2002" s="331"/>
      <c r="G2002" s="331"/>
      <c r="K2002"/>
      <c r="L2002"/>
      <c r="M2002" s="75"/>
      <c r="N2002"/>
      <c r="O2002" s="75"/>
      <c r="P2002" s="60"/>
      <c r="Q2002" s="60"/>
    </row>
    <row r="2003" spans="3:17">
      <c r="C2003"/>
      <c r="D2003"/>
      <c r="E2003"/>
      <c r="F2003" s="331"/>
      <c r="G2003" s="331"/>
      <c r="K2003"/>
      <c r="L2003"/>
      <c r="M2003" s="75"/>
      <c r="N2003"/>
      <c r="O2003" s="75"/>
      <c r="P2003" s="60"/>
      <c r="Q2003" s="60"/>
    </row>
    <row r="2004" spans="3:17">
      <c r="C2004"/>
      <c r="D2004"/>
      <c r="E2004"/>
      <c r="F2004" s="331"/>
      <c r="G2004" s="331"/>
      <c r="K2004"/>
      <c r="L2004"/>
      <c r="M2004" s="75"/>
      <c r="N2004"/>
      <c r="O2004" s="75"/>
      <c r="P2004" s="60"/>
      <c r="Q2004" s="60"/>
    </row>
    <row r="2005" spans="3:17">
      <c r="C2005"/>
      <c r="D2005"/>
      <c r="E2005"/>
      <c r="F2005" s="331"/>
      <c r="G2005" s="331"/>
      <c r="K2005"/>
      <c r="L2005"/>
      <c r="M2005" s="75"/>
      <c r="N2005"/>
      <c r="O2005" s="75"/>
      <c r="P2005" s="60"/>
      <c r="Q2005" s="60"/>
    </row>
    <row r="2006" spans="3:17">
      <c r="C2006"/>
      <c r="D2006"/>
      <c r="E2006"/>
      <c r="F2006" s="331"/>
      <c r="G2006" s="331"/>
      <c r="K2006"/>
      <c r="L2006"/>
      <c r="M2006" s="75"/>
      <c r="N2006"/>
      <c r="O2006" s="75"/>
      <c r="P2006" s="60"/>
      <c r="Q2006" s="60"/>
    </row>
    <row r="2007" spans="3:17">
      <c r="C2007"/>
      <c r="D2007"/>
      <c r="E2007"/>
      <c r="F2007" s="331"/>
      <c r="G2007" s="331"/>
      <c r="K2007"/>
      <c r="L2007"/>
      <c r="M2007" s="75"/>
      <c r="N2007"/>
      <c r="O2007" s="75"/>
      <c r="P2007" s="60"/>
      <c r="Q2007" s="60"/>
    </row>
    <row r="2008" spans="3:17">
      <c r="C2008"/>
      <c r="D2008"/>
      <c r="E2008"/>
      <c r="F2008" s="331"/>
      <c r="G2008" s="331"/>
      <c r="K2008"/>
      <c r="L2008"/>
      <c r="M2008" s="75"/>
      <c r="N2008"/>
      <c r="O2008" s="75"/>
      <c r="P2008" s="60"/>
      <c r="Q2008" s="60"/>
    </row>
    <row r="2009" spans="3:17">
      <c r="C2009"/>
      <c r="D2009"/>
      <c r="E2009"/>
      <c r="F2009" s="331"/>
      <c r="G2009" s="331"/>
      <c r="K2009"/>
      <c r="L2009"/>
      <c r="M2009" s="75"/>
      <c r="N2009"/>
      <c r="O2009" s="75"/>
      <c r="P2009" s="60"/>
      <c r="Q2009" s="60"/>
    </row>
    <row r="2010" spans="3:17">
      <c r="C2010"/>
      <c r="D2010"/>
      <c r="E2010"/>
      <c r="F2010" s="331"/>
      <c r="G2010" s="331"/>
      <c r="K2010"/>
      <c r="L2010"/>
      <c r="M2010" s="75"/>
      <c r="N2010"/>
      <c r="O2010" s="75"/>
      <c r="P2010" s="60"/>
      <c r="Q2010" s="60"/>
    </row>
    <row r="2011" spans="3:17">
      <c r="C2011"/>
      <c r="D2011"/>
      <c r="E2011"/>
      <c r="F2011" s="331"/>
      <c r="G2011" s="331"/>
      <c r="K2011"/>
      <c r="L2011"/>
      <c r="M2011" s="75"/>
      <c r="N2011"/>
      <c r="O2011" s="75"/>
      <c r="P2011" s="60"/>
      <c r="Q2011" s="60"/>
    </row>
    <row r="2012" spans="3:17">
      <c r="C2012"/>
      <c r="D2012"/>
      <c r="E2012"/>
      <c r="F2012" s="331"/>
      <c r="G2012" s="331"/>
      <c r="K2012"/>
      <c r="L2012"/>
      <c r="M2012" s="75"/>
      <c r="N2012"/>
      <c r="O2012" s="75"/>
      <c r="P2012" s="60"/>
      <c r="Q2012" s="60"/>
    </row>
    <row r="2013" spans="3:17">
      <c r="C2013"/>
      <c r="D2013"/>
      <c r="E2013"/>
      <c r="F2013" s="331"/>
      <c r="G2013" s="331"/>
      <c r="K2013"/>
      <c r="L2013"/>
      <c r="M2013" s="75"/>
      <c r="N2013"/>
      <c r="O2013" s="75"/>
      <c r="P2013" s="60"/>
      <c r="Q2013" s="60"/>
    </row>
    <row r="2014" spans="3:17">
      <c r="C2014"/>
      <c r="D2014"/>
      <c r="E2014"/>
      <c r="F2014" s="331"/>
      <c r="G2014" s="331"/>
      <c r="K2014"/>
      <c r="L2014"/>
      <c r="M2014" s="75"/>
      <c r="N2014"/>
      <c r="O2014" s="75"/>
      <c r="P2014" s="60"/>
      <c r="Q2014" s="60"/>
    </row>
    <row r="2015" spans="3:17">
      <c r="C2015"/>
      <c r="D2015"/>
      <c r="E2015"/>
      <c r="F2015" s="331"/>
      <c r="G2015" s="331"/>
      <c r="K2015"/>
      <c r="L2015"/>
      <c r="M2015" s="75"/>
      <c r="N2015"/>
      <c r="O2015" s="75"/>
      <c r="P2015" s="60"/>
      <c r="Q2015" s="60"/>
    </row>
    <row r="2016" spans="3:17">
      <c r="C2016"/>
      <c r="D2016"/>
      <c r="E2016"/>
      <c r="F2016" s="331"/>
      <c r="G2016" s="331"/>
      <c r="K2016"/>
      <c r="L2016"/>
      <c r="M2016" s="75"/>
      <c r="N2016"/>
      <c r="O2016" s="75"/>
      <c r="P2016" s="60"/>
      <c r="Q2016" s="60"/>
    </row>
    <row r="2017" spans="3:17">
      <c r="C2017"/>
      <c r="D2017"/>
      <c r="E2017"/>
      <c r="F2017" s="331"/>
      <c r="G2017" s="331"/>
      <c r="K2017"/>
      <c r="L2017"/>
      <c r="M2017" s="75"/>
      <c r="N2017"/>
      <c r="O2017" s="75"/>
      <c r="P2017" s="60"/>
      <c r="Q2017" s="60"/>
    </row>
    <row r="2018" spans="3:17">
      <c r="C2018"/>
      <c r="D2018"/>
      <c r="E2018"/>
      <c r="F2018" s="331"/>
      <c r="G2018" s="331"/>
      <c r="K2018"/>
      <c r="L2018"/>
      <c r="M2018" s="75"/>
      <c r="N2018"/>
      <c r="O2018" s="75"/>
      <c r="P2018" s="60"/>
      <c r="Q2018" s="60"/>
    </row>
    <row r="2019" spans="3:17">
      <c r="C2019"/>
      <c r="D2019"/>
      <c r="E2019"/>
      <c r="F2019" s="331"/>
      <c r="G2019" s="331"/>
      <c r="K2019"/>
      <c r="L2019"/>
      <c r="M2019" s="75"/>
      <c r="N2019"/>
      <c r="O2019" s="75"/>
      <c r="P2019" s="60"/>
      <c r="Q2019" s="60"/>
    </row>
    <row r="2020" spans="3:17">
      <c r="C2020"/>
      <c r="D2020"/>
      <c r="E2020"/>
      <c r="F2020" s="331"/>
      <c r="G2020" s="331"/>
      <c r="K2020"/>
      <c r="L2020"/>
      <c r="M2020" s="75"/>
      <c r="N2020"/>
      <c r="O2020" s="75"/>
      <c r="P2020" s="60"/>
      <c r="Q2020" s="60"/>
    </row>
    <row r="2021" spans="3:17">
      <c r="C2021"/>
      <c r="D2021"/>
      <c r="E2021"/>
      <c r="F2021" s="331"/>
      <c r="G2021" s="331"/>
      <c r="K2021"/>
      <c r="L2021"/>
      <c r="M2021" s="75"/>
      <c r="N2021"/>
      <c r="O2021" s="75"/>
      <c r="P2021" s="60"/>
      <c r="Q2021" s="60"/>
    </row>
    <row r="2022" spans="3:17">
      <c r="C2022"/>
      <c r="D2022"/>
      <c r="E2022"/>
      <c r="F2022" s="331"/>
      <c r="G2022" s="331"/>
      <c r="K2022"/>
      <c r="L2022"/>
      <c r="M2022" s="75"/>
      <c r="N2022"/>
      <c r="O2022" s="75"/>
      <c r="P2022" s="60"/>
      <c r="Q2022" s="60"/>
    </row>
    <row r="2023" spans="3:17">
      <c r="C2023"/>
      <c r="D2023"/>
      <c r="E2023"/>
      <c r="F2023" s="331"/>
      <c r="G2023" s="331"/>
      <c r="K2023"/>
      <c r="L2023"/>
      <c r="M2023" s="75"/>
      <c r="N2023"/>
      <c r="O2023" s="75"/>
      <c r="P2023" s="60"/>
      <c r="Q2023" s="60"/>
    </row>
    <row r="2024" spans="3:17">
      <c r="C2024"/>
      <c r="D2024"/>
      <c r="E2024"/>
      <c r="F2024" s="331"/>
      <c r="G2024" s="331"/>
      <c r="K2024"/>
      <c r="L2024"/>
      <c r="M2024" s="75"/>
      <c r="N2024"/>
      <c r="O2024" s="75"/>
      <c r="P2024" s="60"/>
      <c r="Q2024" s="60"/>
    </row>
    <row r="2025" spans="3:17">
      <c r="C2025"/>
      <c r="D2025"/>
      <c r="E2025"/>
      <c r="F2025" s="331"/>
      <c r="G2025" s="331"/>
      <c r="K2025"/>
      <c r="L2025"/>
      <c r="M2025" s="75"/>
      <c r="N2025"/>
      <c r="O2025" s="75"/>
      <c r="P2025" s="60"/>
      <c r="Q2025" s="60"/>
    </row>
    <row r="2026" spans="3:17">
      <c r="C2026"/>
      <c r="D2026"/>
      <c r="E2026"/>
      <c r="F2026" s="331"/>
      <c r="G2026" s="331"/>
      <c r="K2026"/>
      <c r="L2026"/>
      <c r="M2026" s="75"/>
      <c r="N2026"/>
      <c r="O2026" s="75"/>
      <c r="P2026" s="60"/>
      <c r="Q2026" s="60"/>
    </row>
    <row r="2027" spans="3:17">
      <c r="C2027"/>
      <c r="D2027"/>
      <c r="E2027"/>
      <c r="F2027" s="331"/>
      <c r="G2027" s="331"/>
      <c r="K2027"/>
      <c r="L2027"/>
      <c r="M2027" s="75"/>
      <c r="N2027"/>
      <c r="O2027" s="75"/>
      <c r="P2027" s="60"/>
      <c r="Q2027" s="60"/>
    </row>
    <row r="2028" spans="3:17">
      <c r="C2028"/>
      <c r="D2028"/>
      <c r="E2028"/>
      <c r="F2028" s="331"/>
      <c r="G2028" s="331"/>
      <c r="K2028"/>
      <c r="L2028"/>
      <c r="M2028" s="75"/>
      <c r="N2028"/>
      <c r="O2028" s="75"/>
      <c r="P2028" s="60"/>
      <c r="Q2028" s="60"/>
    </row>
    <row r="2029" spans="3:17">
      <c r="C2029"/>
      <c r="D2029"/>
      <c r="E2029"/>
      <c r="F2029" s="331"/>
      <c r="G2029" s="331"/>
      <c r="K2029"/>
      <c r="L2029"/>
      <c r="M2029" s="75"/>
      <c r="N2029"/>
      <c r="O2029" s="75"/>
      <c r="P2029" s="60"/>
      <c r="Q2029" s="60"/>
    </row>
    <row r="2030" spans="3:17">
      <c r="C2030"/>
      <c r="D2030"/>
      <c r="E2030"/>
      <c r="F2030" s="331"/>
      <c r="G2030" s="331"/>
      <c r="K2030"/>
      <c r="L2030"/>
      <c r="M2030" s="75"/>
      <c r="N2030"/>
      <c r="O2030" s="75"/>
      <c r="P2030" s="60"/>
      <c r="Q2030" s="60"/>
    </row>
    <row r="2031" spans="3:17">
      <c r="C2031"/>
      <c r="D2031"/>
      <c r="E2031"/>
      <c r="F2031" s="331"/>
      <c r="G2031" s="331"/>
      <c r="K2031"/>
      <c r="L2031"/>
      <c r="M2031" s="75"/>
      <c r="N2031"/>
      <c r="O2031" s="75"/>
      <c r="P2031" s="60"/>
      <c r="Q2031" s="60"/>
    </row>
    <row r="2032" spans="3:17">
      <c r="C2032"/>
      <c r="D2032"/>
      <c r="E2032"/>
      <c r="F2032" s="331"/>
      <c r="G2032" s="331"/>
      <c r="K2032"/>
      <c r="L2032"/>
      <c r="M2032" s="75"/>
      <c r="N2032"/>
      <c r="O2032" s="75"/>
      <c r="P2032" s="60"/>
      <c r="Q2032" s="60"/>
    </row>
    <row r="2033" spans="3:17">
      <c r="C2033"/>
      <c r="D2033"/>
      <c r="E2033"/>
      <c r="F2033" s="331"/>
      <c r="G2033" s="331"/>
      <c r="K2033"/>
      <c r="L2033"/>
      <c r="M2033" s="75"/>
      <c r="N2033"/>
      <c r="O2033" s="75"/>
      <c r="P2033" s="60"/>
      <c r="Q2033" s="60"/>
    </row>
    <row r="2034" spans="3:17">
      <c r="C2034"/>
      <c r="D2034"/>
      <c r="E2034"/>
      <c r="F2034" s="331"/>
      <c r="G2034" s="331"/>
      <c r="K2034"/>
      <c r="L2034"/>
      <c r="M2034" s="75"/>
      <c r="N2034"/>
      <c r="O2034" s="75"/>
      <c r="P2034" s="60"/>
      <c r="Q2034" s="60"/>
    </row>
    <row r="2035" spans="3:17">
      <c r="C2035"/>
      <c r="D2035"/>
      <c r="E2035"/>
      <c r="F2035" s="331"/>
      <c r="G2035" s="331"/>
      <c r="K2035"/>
      <c r="L2035"/>
      <c r="M2035" s="75"/>
      <c r="N2035"/>
      <c r="O2035" s="75"/>
      <c r="P2035" s="60"/>
      <c r="Q2035" s="60"/>
    </row>
    <row r="2036" spans="3:17">
      <c r="C2036"/>
      <c r="D2036"/>
      <c r="E2036"/>
      <c r="F2036" s="331"/>
      <c r="G2036" s="331"/>
      <c r="K2036"/>
      <c r="L2036"/>
      <c r="M2036" s="75"/>
      <c r="N2036"/>
      <c r="O2036" s="75"/>
      <c r="P2036" s="60"/>
      <c r="Q2036" s="60"/>
    </row>
    <row r="2037" spans="3:17">
      <c r="C2037"/>
      <c r="D2037"/>
      <c r="E2037"/>
      <c r="F2037" s="331"/>
      <c r="G2037" s="331"/>
      <c r="K2037"/>
      <c r="L2037"/>
      <c r="M2037" s="75"/>
      <c r="N2037"/>
      <c r="O2037" s="75"/>
      <c r="P2037" s="60"/>
      <c r="Q2037" s="60"/>
    </row>
    <row r="2038" spans="3:17">
      <c r="C2038"/>
      <c r="D2038"/>
      <c r="E2038"/>
      <c r="F2038" s="331"/>
      <c r="G2038" s="331"/>
      <c r="K2038"/>
      <c r="L2038"/>
      <c r="M2038" s="75"/>
      <c r="N2038"/>
      <c r="O2038" s="75"/>
      <c r="P2038" s="60"/>
      <c r="Q2038" s="60"/>
    </row>
    <row r="2039" spans="3:17">
      <c r="C2039"/>
      <c r="D2039"/>
      <c r="E2039"/>
      <c r="F2039" s="331"/>
      <c r="G2039" s="331"/>
      <c r="K2039"/>
      <c r="L2039"/>
      <c r="M2039" s="75"/>
      <c r="N2039"/>
      <c r="O2039" s="75"/>
      <c r="P2039" s="60"/>
      <c r="Q2039" s="60"/>
    </row>
    <row r="2040" spans="3:17">
      <c r="C2040"/>
      <c r="D2040"/>
      <c r="E2040"/>
      <c r="F2040" s="331"/>
      <c r="G2040" s="331"/>
      <c r="K2040"/>
      <c r="L2040"/>
      <c r="M2040" s="75"/>
      <c r="N2040"/>
      <c r="O2040" s="75"/>
      <c r="P2040" s="60"/>
      <c r="Q2040" s="60"/>
    </row>
    <row r="2041" spans="3:17">
      <c r="C2041"/>
      <c r="D2041"/>
      <c r="E2041"/>
      <c r="F2041" s="331"/>
      <c r="G2041" s="331"/>
      <c r="K2041"/>
      <c r="L2041"/>
      <c r="M2041" s="75"/>
      <c r="N2041"/>
      <c r="O2041" s="75"/>
      <c r="P2041" s="60"/>
      <c r="Q2041" s="60"/>
    </row>
    <row r="2042" spans="3:17">
      <c r="C2042"/>
      <c r="D2042"/>
      <c r="E2042"/>
      <c r="F2042" s="331"/>
      <c r="G2042" s="331"/>
      <c r="K2042"/>
      <c r="L2042"/>
      <c r="M2042" s="75"/>
      <c r="N2042"/>
      <c r="O2042" s="75"/>
      <c r="P2042" s="60"/>
      <c r="Q2042" s="60"/>
    </row>
    <row r="2043" spans="3:17">
      <c r="C2043"/>
      <c r="D2043"/>
      <c r="E2043"/>
      <c r="F2043" s="331"/>
      <c r="G2043" s="331"/>
      <c r="K2043"/>
      <c r="L2043"/>
      <c r="M2043" s="75"/>
      <c r="N2043"/>
      <c r="O2043" s="75"/>
      <c r="P2043" s="60"/>
      <c r="Q2043" s="60"/>
    </row>
    <row r="2044" spans="3:17">
      <c r="C2044"/>
      <c r="D2044"/>
      <c r="E2044"/>
      <c r="F2044" s="331"/>
      <c r="G2044" s="331"/>
      <c r="K2044"/>
      <c r="L2044"/>
      <c r="M2044" s="75"/>
      <c r="N2044"/>
      <c r="O2044" s="75"/>
      <c r="P2044" s="60"/>
      <c r="Q2044" s="60"/>
    </row>
    <row r="2045" spans="3:17">
      <c r="C2045"/>
      <c r="D2045"/>
      <c r="E2045"/>
      <c r="F2045" s="331"/>
      <c r="G2045" s="331"/>
      <c r="K2045"/>
      <c r="L2045"/>
      <c r="M2045" s="75"/>
      <c r="N2045"/>
      <c r="O2045" s="75"/>
      <c r="P2045" s="60"/>
      <c r="Q2045" s="60"/>
    </row>
    <row r="2046" spans="3:17">
      <c r="C2046"/>
      <c r="D2046"/>
      <c r="E2046"/>
      <c r="F2046" s="331"/>
      <c r="G2046" s="331"/>
      <c r="K2046"/>
      <c r="L2046"/>
      <c r="M2046" s="75"/>
      <c r="N2046"/>
      <c r="O2046" s="75"/>
      <c r="P2046" s="60"/>
      <c r="Q2046" s="60"/>
    </row>
    <row r="2047" spans="3:17">
      <c r="C2047"/>
      <c r="D2047"/>
      <c r="E2047"/>
      <c r="F2047" s="331"/>
      <c r="G2047" s="331"/>
      <c r="K2047"/>
      <c r="L2047"/>
      <c r="M2047" s="75"/>
      <c r="N2047"/>
      <c r="O2047" s="75"/>
      <c r="P2047" s="60"/>
      <c r="Q2047" s="60"/>
    </row>
    <row r="2048" spans="3:17">
      <c r="C2048"/>
      <c r="D2048"/>
      <c r="E2048"/>
      <c r="F2048" s="331"/>
      <c r="G2048" s="331"/>
      <c r="K2048"/>
      <c r="L2048"/>
      <c r="M2048" s="75"/>
      <c r="N2048"/>
      <c r="O2048" s="75"/>
      <c r="P2048" s="60"/>
      <c r="Q2048" s="60"/>
    </row>
    <row r="2049" spans="3:17">
      <c r="C2049"/>
      <c r="D2049"/>
      <c r="E2049"/>
      <c r="F2049" s="331"/>
      <c r="G2049" s="331"/>
      <c r="K2049"/>
      <c r="L2049"/>
      <c r="M2049" s="75"/>
      <c r="N2049"/>
      <c r="O2049" s="75"/>
      <c r="P2049" s="60"/>
      <c r="Q2049" s="60"/>
    </row>
    <row r="2050" spans="3:17">
      <c r="C2050"/>
      <c r="D2050"/>
      <c r="E2050"/>
      <c r="F2050" s="331"/>
      <c r="G2050" s="331"/>
      <c r="K2050"/>
      <c r="L2050"/>
      <c r="M2050" s="75"/>
      <c r="N2050"/>
      <c r="O2050" s="75"/>
      <c r="P2050" s="60"/>
      <c r="Q2050" s="60"/>
    </row>
    <row r="2051" spans="3:17">
      <c r="C2051"/>
      <c r="D2051"/>
      <c r="E2051"/>
      <c r="F2051" s="331"/>
      <c r="G2051" s="331"/>
      <c r="K2051"/>
      <c r="L2051"/>
      <c r="M2051" s="75"/>
      <c r="N2051"/>
      <c r="O2051" s="75"/>
      <c r="P2051" s="60"/>
      <c r="Q2051" s="60"/>
    </row>
    <row r="2052" spans="3:17">
      <c r="C2052"/>
      <c r="D2052"/>
      <c r="E2052"/>
      <c r="F2052" s="331"/>
      <c r="G2052" s="331"/>
      <c r="K2052"/>
      <c r="L2052"/>
      <c r="M2052" s="75"/>
      <c r="N2052"/>
      <c r="O2052" s="75"/>
      <c r="P2052" s="60"/>
      <c r="Q2052" s="60"/>
    </row>
    <row r="2053" spans="3:17">
      <c r="C2053"/>
      <c r="D2053"/>
      <c r="E2053"/>
      <c r="F2053" s="331"/>
      <c r="G2053" s="331"/>
      <c r="K2053"/>
      <c r="L2053"/>
      <c r="M2053" s="75"/>
      <c r="N2053"/>
      <c r="O2053" s="75"/>
      <c r="P2053" s="60"/>
      <c r="Q2053" s="60"/>
    </row>
    <row r="2054" spans="3:17">
      <c r="C2054"/>
      <c r="D2054"/>
      <c r="E2054"/>
      <c r="F2054" s="331"/>
      <c r="G2054" s="331"/>
      <c r="K2054"/>
      <c r="L2054"/>
      <c r="M2054" s="75"/>
      <c r="N2054"/>
      <c r="O2054" s="75"/>
      <c r="P2054" s="60"/>
      <c r="Q2054" s="60"/>
    </row>
    <row r="2055" spans="3:17">
      <c r="C2055"/>
      <c r="D2055"/>
      <c r="E2055"/>
      <c r="F2055" s="331"/>
      <c r="G2055" s="331"/>
      <c r="K2055"/>
      <c r="L2055"/>
      <c r="M2055" s="75"/>
      <c r="N2055"/>
      <c r="O2055" s="75"/>
      <c r="P2055" s="60"/>
      <c r="Q2055" s="60"/>
    </row>
    <row r="2056" spans="3:17">
      <c r="C2056"/>
      <c r="D2056"/>
      <c r="E2056"/>
      <c r="F2056" s="331"/>
      <c r="G2056" s="331"/>
      <c r="K2056"/>
      <c r="L2056"/>
      <c r="M2056" s="75"/>
      <c r="N2056"/>
      <c r="O2056" s="75"/>
      <c r="P2056" s="60"/>
      <c r="Q2056" s="60"/>
    </row>
    <row r="2057" spans="3:17">
      <c r="C2057"/>
      <c r="D2057"/>
      <c r="E2057"/>
      <c r="F2057" s="331"/>
      <c r="G2057" s="331"/>
      <c r="K2057"/>
      <c r="L2057"/>
      <c r="M2057" s="75"/>
      <c r="N2057"/>
      <c r="O2057" s="75"/>
      <c r="P2057" s="60"/>
      <c r="Q2057" s="60"/>
    </row>
    <row r="2058" spans="3:17">
      <c r="C2058"/>
      <c r="D2058"/>
      <c r="E2058"/>
      <c r="F2058" s="331"/>
      <c r="G2058" s="331"/>
      <c r="K2058"/>
      <c r="L2058"/>
      <c r="M2058" s="75"/>
      <c r="N2058"/>
      <c r="O2058" s="75"/>
      <c r="P2058" s="60"/>
      <c r="Q2058" s="60"/>
    </row>
    <row r="2059" spans="3:17">
      <c r="C2059"/>
      <c r="D2059"/>
      <c r="E2059"/>
      <c r="F2059" s="331"/>
      <c r="G2059" s="331"/>
      <c r="K2059"/>
      <c r="L2059"/>
      <c r="M2059" s="75"/>
      <c r="N2059"/>
      <c r="O2059" s="75"/>
      <c r="P2059" s="60"/>
      <c r="Q2059" s="60"/>
    </row>
    <row r="2060" spans="3:17">
      <c r="C2060"/>
      <c r="D2060"/>
      <c r="E2060"/>
      <c r="F2060" s="331"/>
      <c r="G2060" s="331"/>
      <c r="K2060"/>
      <c r="L2060"/>
      <c r="M2060" s="75"/>
      <c r="N2060"/>
      <c r="O2060" s="75"/>
      <c r="P2060" s="60"/>
      <c r="Q2060" s="60"/>
    </row>
    <row r="2061" spans="3:17">
      <c r="C2061"/>
      <c r="D2061"/>
      <c r="E2061"/>
      <c r="F2061" s="331"/>
      <c r="G2061" s="331"/>
      <c r="K2061"/>
      <c r="L2061"/>
      <c r="M2061" s="75"/>
      <c r="N2061"/>
      <c r="O2061" s="75"/>
      <c r="P2061" s="60"/>
      <c r="Q2061" s="60"/>
    </row>
    <row r="2062" spans="3:17">
      <c r="C2062"/>
      <c r="D2062"/>
      <c r="E2062"/>
      <c r="F2062" s="331"/>
      <c r="G2062" s="331"/>
      <c r="K2062"/>
      <c r="L2062"/>
      <c r="M2062" s="75"/>
      <c r="N2062"/>
      <c r="O2062" s="75"/>
      <c r="P2062" s="60"/>
      <c r="Q2062" s="60"/>
    </row>
    <row r="2063" spans="3:17">
      <c r="C2063"/>
      <c r="D2063"/>
      <c r="E2063"/>
      <c r="F2063" s="331"/>
      <c r="G2063" s="331"/>
      <c r="K2063"/>
      <c r="L2063"/>
      <c r="M2063" s="75"/>
      <c r="N2063"/>
      <c r="O2063" s="75"/>
      <c r="P2063" s="60"/>
      <c r="Q2063" s="60"/>
    </row>
    <row r="2064" spans="3:17">
      <c r="C2064"/>
      <c r="D2064"/>
      <c r="E2064"/>
      <c r="F2064" s="331"/>
      <c r="G2064" s="331"/>
      <c r="K2064"/>
      <c r="L2064"/>
      <c r="M2064" s="75"/>
      <c r="N2064"/>
      <c r="O2064" s="75"/>
      <c r="P2064" s="60"/>
      <c r="Q2064" s="60"/>
    </row>
    <row r="2065" spans="3:17">
      <c r="C2065"/>
      <c r="D2065"/>
      <c r="E2065"/>
      <c r="F2065" s="331"/>
      <c r="G2065" s="331"/>
      <c r="K2065"/>
      <c r="L2065"/>
      <c r="M2065" s="75"/>
      <c r="N2065"/>
      <c r="O2065" s="75"/>
      <c r="P2065" s="60"/>
      <c r="Q2065" s="60"/>
    </row>
    <row r="2066" spans="3:17">
      <c r="C2066"/>
      <c r="D2066"/>
      <c r="E2066"/>
      <c r="F2066" s="331"/>
      <c r="G2066" s="331"/>
      <c r="K2066"/>
      <c r="L2066"/>
      <c r="M2066" s="75"/>
      <c r="N2066"/>
      <c r="O2066" s="75"/>
      <c r="P2066" s="60"/>
      <c r="Q2066" s="60"/>
    </row>
    <row r="2067" spans="3:17">
      <c r="C2067"/>
      <c r="D2067"/>
      <c r="E2067"/>
      <c r="F2067" s="331"/>
      <c r="G2067" s="331"/>
      <c r="K2067"/>
      <c r="L2067"/>
      <c r="M2067" s="75"/>
      <c r="N2067"/>
      <c r="O2067" s="75"/>
      <c r="P2067" s="60"/>
      <c r="Q2067" s="60"/>
    </row>
    <row r="2068" spans="3:17">
      <c r="C2068"/>
      <c r="D2068"/>
      <c r="E2068"/>
      <c r="F2068" s="331"/>
      <c r="G2068" s="331"/>
      <c r="K2068"/>
      <c r="L2068"/>
      <c r="M2068" s="75"/>
      <c r="N2068"/>
      <c r="O2068" s="75"/>
      <c r="P2068" s="60"/>
      <c r="Q2068" s="60"/>
    </row>
    <row r="2069" spans="3:17">
      <c r="C2069"/>
      <c r="D2069"/>
      <c r="E2069"/>
      <c r="F2069" s="331"/>
      <c r="G2069" s="331"/>
      <c r="K2069"/>
      <c r="L2069"/>
      <c r="M2069" s="75"/>
      <c r="N2069"/>
      <c r="O2069" s="75"/>
      <c r="P2069" s="60"/>
      <c r="Q2069" s="60"/>
    </row>
    <row r="2070" spans="3:17">
      <c r="C2070"/>
      <c r="D2070"/>
      <c r="E2070"/>
      <c r="F2070" s="331"/>
      <c r="G2070" s="331"/>
      <c r="K2070"/>
      <c r="L2070"/>
      <c r="M2070" s="75"/>
      <c r="N2070"/>
      <c r="O2070" s="75"/>
      <c r="P2070" s="60"/>
      <c r="Q2070" s="60"/>
    </row>
    <row r="2071" spans="3:17">
      <c r="C2071"/>
      <c r="D2071"/>
      <c r="E2071"/>
      <c r="F2071" s="331"/>
      <c r="G2071" s="331"/>
      <c r="K2071"/>
      <c r="L2071"/>
      <c r="M2071" s="75"/>
      <c r="N2071"/>
      <c r="O2071" s="75"/>
      <c r="P2071" s="60"/>
      <c r="Q2071" s="60"/>
    </row>
    <row r="2072" spans="3:17">
      <c r="C2072"/>
      <c r="D2072"/>
      <c r="E2072"/>
      <c r="F2072" s="331"/>
      <c r="G2072" s="331"/>
      <c r="K2072"/>
      <c r="L2072"/>
      <c r="M2072" s="75"/>
      <c r="N2072"/>
      <c r="O2072" s="75"/>
      <c r="P2072" s="60"/>
      <c r="Q2072" s="60"/>
    </row>
    <row r="2073" spans="3:17">
      <c r="C2073"/>
      <c r="D2073"/>
      <c r="E2073"/>
      <c r="F2073" s="331"/>
      <c r="G2073" s="331"/>
      <c r="K2073"/>
      <c r="L2073"/>
      <c r="M2073" s="75"/>
      <c r="N2073"/>
      <c r="O2073" s="75"/>
      <c r="P2073" s="60"/>
      <c r="Q2073" s="60"/>
    </row>
    <row r="2074" spans="3:17">
      <c r="C2074"/>
      <c r="D2074"/>
      <c r="E2074"/>
      <c r="F2074" s="331"/>
      <c r="G2074" s="331"/>
      <c r="K2074"/>
      <c r="L2074"/>
      <c r="M2074" s="75"/>
      <c r="N2074"/>
      <c r="O2074" s="75"/>
      <c r="P2074" s="60"/>
      <c r="Q2074" s="60"/>
    </row>
    <row r="2075" spans="3:17">
      <c r="C2075"/>
      <c r="D2075"/>
      <c r="E2075"/>
      <c r="F2075" s="331"/>
      <c r="G2075" s="331"/>
      <c r="K2075"/>
      <c r="L2075"/>
      <c r="M2075" s="75"/>
      <c r="N2075"/>
      <c r="O2075" s="75"/>
      <c r="P2075" s="60"/>
      <c r="Q2075" s="60"/>
    </row>
    <row r="2076" spans="3:17">
      <c r="C2076"/>
      <c r="D2076"/>
      <c r="E2076"/>
      <c r="F2076" s="331"/>
      <c r="G2076" s="331"/>
      <c r="K2076"/>
      <c r="L2076"/>
      <c r="M2076" s="75"/>
      <c r="N2076"/>
      <c r="O2076" s="75"/>
      <c r="P2076" s="60"/>
      <c r="Q2076" s="60"/>
    </row>
    <row r="2077" spans="3:17">
      <c r="C2077"/>
      <c r="D2077"/>
      <c r="E2077"/>
      <c r="F2077" s="331"/>
      <c r="G2077" s="331"/>
      <c r="K2077"/>
      <c r="L2077"/>
      <c r="M2077" s="75"/>
      <c r="N2077"/>
      <c r="O2077" s="75"/>
      <c r="P2077" s="60"/>
      <c r="Q2077" s="60"/>
    </row>
    <row r="2078" spans="3:17">
      <c r="C2078"/>
      <c r="D2078"/>
      <c r="E2078"/>
      <c r="F2078" s="331"/>
      <c r="G2078" s="331"/>
      <c r="K2078"/>
      <c r="L2078"/>
      <c r="M2078" s="75"/>
      <c r="N2078"/>
      <c r="O2078" s="75"/>
      <c r="P2078" s="60"/>
      <c r="Q2078" s="60"/>
    </row>
    <row r="2079" spans="3:17">
      <c r="C2079"/>
      <c r="D2079"/>
      <c r="E2079"/>
      <c r="F2079" s="331"/>
      <c r="G2079" s="331"/>
      <c r="K2079"/>
      <c r="L2079"/>
      <c r="M2079" s="75"/>
      <c r="N2079"/>
      <c r="O2079" s="75"/>
      <c r="P2079" s="60"/>
      <c r="Q2079" s="60"/>
    </row>
    <row r="2080" spans="3:17">
      <c r="C2080"/>
      <c r="D2080"/>
      <c r="E2080"/>
      <c r="F2080" s="331"/>
      <c r="G2080" s="331"/>
      <c r="K2080"/>
      <c r="L2080"/>
      <c r="M2080" s="75"/>
      <c r="N2080"/>
      <c r="O2080" s="75"/>
      <c r="P2080" s="60"/>
      <c r="Q2080" s="60"/>
    </row>
    <row r="2081" spans="3:17">
      <c r="C2081"/>
      <c r="D2081"/>
      <c r="E2081"/>
      <c r="F2081" s="331"/>
      <c r="G2081" s="331"/>
      <c r="K2081"/>
      <c r="L2081"/>
      <c r="M2081" s="75"/>
      <c r="N2081"/>
      <c r="O2081" s="75"/>
      <c r="P2081" s="60"/>
      <c r="Q2081" s="60"/>
    </row>
    <row r="2082" spans="3:17">
      <c r="C2082"/>
      <c r="D2082"/>
      <c r="E2082"/>
      <c r="F2082" s="331"/>
      <c r="G2082" s="331"/>
      <c r="K2082"/>
      <c r="L2082"/>
      <c r="M2082" s="75"/>
      <c r="N2082"/>
      <c r="O2082" s="75"/>
      <c r="P2082" s="60"/>
      <c r="Q2082" s="60"/>
    </row>
    <row r="2083" spans="3:17">
      <c r="C2083"/>
      <c r="D2083"/>
      <c r="E2083"/>
      <c r="F2083" s="331"/>
      <c r="G2083" s="331"/>
      <c r="K2083"/>
      <c r="L2083"/>
      <c r="M2083" s="75"/>
      <c r="N2083"/>
      <c r="O2083" s="75"/>
      <c r="P2083" s="60"/>
      <c r="Q2083" s="60"/>
    </row>
    <row r="2084" spans="3:17">
      <c r="C2084"/>
      <c r="D2084"/>
      <c r="E2084"/>
      <c r="F2084" s="331"/>
      <c r="G2084" s="331"/>
      <c r="K2084"/>
      <c r="L2084"/>
      <c r="M2084" s="75"/>
      <c r="N2084"/>
      <c r="O2084" s="75"/>
      <c r="P2084" s="60"/>
      <c r="Q2084" s="60"/>
    </row>
    <row r="2085" spans="3:17">
      <c r="C2085"/>
      <c r="D2085"/>
      <c r="E2085"/>
      <c r="F2085" s="331"/>
      <c r="G2085" s="331"/>
      <c r="K2085"/>
      <c r="L2085"/>
      <c r="M2085" s="75"/>
      <c r="N2085"/>
      <c r="O2085" s="75"/>
      <c r="P2085" s="60"/>
      <c r="Q2085" s="60"/>
    </row>
    <row r="2086" spans="3:17">
      <c r="C2086"/>
      <c r="D2086"/>
      <c r="E2086"/>
      <c r="F2086" s="331"/>
      <c r="G2086" s="331"/>
      <c r="K2086"/>
      <c r="L2086"/>
      <c r="M2086" s="75"/>
      <c r="N2086"/>
      <c r="O2086" s="75"/>
      <c r="P2086" s="60"/>
      <c r="Q2086" s="60"/>
    </row>
    <row r="2087" spans="3:17">
      <c r="C2087"/>
      <c r="D2087"/>
      <c r="E2087"/>
      <c r="F2087" s="331"/>
      <c r="G2087" s="331"/>
      <c r="K2087"/>
      <c r="L2087"/>
      <c r="M2087" s="75"/>
      <c r="N2087"/>
      <c r="O2087" s="75"/>
      <c r="P2087" s="60"/>
      <c r="Q2087" s="60"/>
    </row>
    <row r="2088" spans="3:17">
      <c r="C2088"/>
      <c r="D2088"/>
      <c r="E2088"/>
      <c r="F2088" s="331"/>
      <c r="G2088" s="331"/>
      <c r="K2088"/>
      <c r="L2088"/>
      <c r="M2088" s="75"/>
      <c r="N2088"/>
      <c r="O2088" s="75"/>
      <c r="P2088" s="60"/>
      <c r="Q2088" s="60"/>
    </row>
    <row r="2089" spans="3:17">
      <c r="C2089"/>
      <c r="D2089"/>
      <c r="E2089"/>
      <c r="F2089" s="331"/>
      <c r="G2089" s="331"/>
      <c r="K2089"/>
      <c r="L2089"/>
      <c r="M2089" s="75"/>
      <c r="N2089"/>
      <c r="O2089" s="75"/>
      <c r="P2089" s="60"/>
      <c r="Q2089" s="60"/>
    </row>
    <row r="2090" spans="3:17">
      <c r="C2090"/>
      <c r="D2090"/>
      <c r="E2090"/>
      <c r="F2090" s="331"/>
      <c r="G2090" s="331"/>
      <c r="K2090"/>
      <c r="L2090"/>
      <c r="M2090" s="75"/>
      <c r="N2090"/>
      <c r="O2090" s="75"/>
      <c r="P2090" s="60"/>
      <c r="Q2090" s="60"/>
    </row>
    <row r="2091" spans="3:17">
      <c r="C2091"/>
      <c r="D2091"/>
      <c r="E2091"/>
      <c r="F2091" s="331"/>
      <c r="G2091" s="331"/>
      <c r="K2091"/>
      <c r="L2091"/>
      <c r="M2091" s="75"/>
      <c r="N2091"/>
      <c r="O2091" s="75"/>
      <c r="P2091" s="60"/>
      <c r="Q2091" s="60"/>
    </row>
    <row r="2092" spans="3:17">
      <c r="C2092"/>
      <c r="D2092"/>
      <c r="E2092"/>
      <c r="F2092" s="331"/>
      <c r="G2092" s="331"/>
      <c r="K2092"/>
      <c r="L2092"/>
      <c r="M2092" s="75"/>
      <c r="N2092"/>
      <c r="O2092" s="75"/>
      <c r="P2092" s="60"/>
      <c r="Q2092" s="60"/>
    </row>
    <row r="2093" spans="3:17">
      <c r="C2093"/>
      <c r="D2093"/>
      <c r="E2093"/>
      <c r="F2093" s="331"/>
      <c r="G2093" s="331"/>
      <c r="K2093"/>
      <c r="L2093"/>
      <c r="M2093" s="75"/>
      <c r="N2093"/>
      <c r="O2093" s="75"/>
      <c r="P2093" s="60"/>
      <c r="Q2093" s="60"/>
    </row>
    <row r="2094" spans="3:17">
      <c r="C2094"/>
      <c r="D2094"/>
      <c r="E2094"/>
      <c r="F2094" s="331"/>
      <c r="G2094" s="331"/>
      <c r="K2094"/>
      <c r="L2094"/>
      <c r="M2094" s="75"/>
      <c r="N2094"/>
      <c r="O2094" s="75"/>
      <c r="P2094" s="60"/>
      <c r="Q2094" s="60"/>
    </row>
    <row r="2095" spans="3:17">
      <c r="C2095"/>
      <c r="D2095"/>
      <c r="E2095"/>
      <c r="F2095" s="331"/>
      <c r="G2095" s="331"/>
      <c r="K2095"/>
      <c r="L2095"/>
      <c r="M2095" s="75"/>
      <c r="N2095"/>
      <c r="O2095" s="75"/>
      <c r="P2095" s="60"/>
      <c r="Q2095" s="60"/>
    </row>
    <row r="2096" spans="3:17">
      <c r="C2096"/>
      <c r="D2096"/>
      <c r="E2096"/>
      <c r="F2096" s="331"/>
      <c r="G2096" s="331"/>
      <c r="K2096"/>
      <c r="L2096"/>
      <c r="M2096" s="75"/>
      <c r="N2096"/>
      <c r="O2096" s="75"/>
      <c r="P2096" s="60"/>
      <c r="Q2096" s="60"/>
    </row>
    <row r="2097" spans="3:17">
      <c r="C2097"/>
      <c r="D2097"/>
      <c r="E2097"/>
      <c r="F2097" s="331"/>
      <c r="G2097" s="331"/>
      <c r="K2097"/>
      <c r="L2097"/>
      <c r="M2097" s="75"/>
      <c r="N2097"/>
      <c r="O2097" s="75"/>
      <c r="P2097" s="60"/>
      <c r="Q2097" s="60"/>
    </row>
    <row r="2098" spans="3:17">
      <c r="C2098"/>
      <c r="D2098"/>
      <c r="E2098"/>
      <c r="F2098" s="331"/>
      <c r="G2098" s="331"/>
      <c r="K2098"/>
      <c r="L2098"/>
      <c r="M2098" s="75"/>
      <c r="N2098"/>
      <c r="O2098" s="75"/>
      <c r="P2098" s="60"/>
      <c r="Q2098" s="60"/>
    </row>
    <row r="2099" spans="3:17">
      <c r="C2099"/>
      <c r="D2099"/>
      <c r="E2099"/>
      <c r="F2099" s="331"/>
      <c r="G2099" s="331"/>
      <c r="K2099"/>
      <c r="L2099"/>
      <c r="M2099" s="75"/>
      <c r="N2099"/>
      <c r="O2099" s="75"/>
      <c r="P2099" s="60"/>
      <c r="Q2099" s="60"/>
    </row>
    <row r="2100" spans="3:17">
      <c r="C2100"/>
      <c r="D2100"/>
      <c r="E2100"/>
      <c r="F2100" s="331"/>
      <c r="G2100" s="331"/>
      <c r="K2100"/>
      <c r="L2100"/>
      <c r="M2100" s="75"/>
      <c r="N2100"/>
      <c r="O2100" s="75"/>
      <c r="P2100" s="60"/>
      <c r="Q2100" s="60"/>
    </row>
    <row r="2101" spans="3:17">
      <c r="C2101"/>
      <c r="D2101"/>
      <c r="E2101"/>
      <c r="F2101" s="331"/>
      <c r="G2101" s="331"/>
      <c r="K2101"/>
      <c r="L2101"/>
      <c r="M2101" s="75"/>
      <c r="N2101"/>
      <c r="O2101" s="75"/>
      <c r="P2101" s="60"/>
      <c r="Q2101" s="60"/>
    </row>
    <row r="2102" spans="3:17">
      <c r="C2102"/>
      <c r="D2102"/>
      <c r="E2102"/>
      <c r="F2102" s="331"/>
      <c r="G2102" s="331"/>
      <c r="K2102"/>
      <c r="L2102"/>
      <c r="M2102" s="75"/>
      <c r="N2102"/>
      <c r="O2102" s="75"/>
      <c r="P2102" s="60"/>
      <c r="Q2102" s="60"/>
    </row>
    <row r="2103" spans="3:17">
      <c r="C2103"/>
      <c r="D2103"/>
      <c r="E2103"/>
      <c r="F2103" s="331"/>
      <c r="G2103" s="331"/>
      <c r="K2103"/>
      <c r="L2103"/>
      <c r="M2103" s="75"/>
      <c r="N2103"/>
      <c r="O2103" s="75"/>
      <c r="P2103" s="60"/>
      <c r="Q2103" s="60"/>
    </row>
    <row r="2104" spans="3:17">
      <c r="C2104"/>
      <c r="D2104"/>
      <c r="E2104"/>
      <c r="F2104" s="331"/>
      <c r="G2104" s="331"/>
      <c r="K2104"/>
      <c r="L2104"/>
      <c r="M2104" s="75"/>
      <c r="N2104"/>
      <c r="O2104" s="75"/>
      <c r="P2104" s="60"/>
      <c r="Q2104" s="60"/>
    </row>
    <row r="2105" spans="3:17">
      <c r="C2105"/>
      <c r="D2105"/>
      <c r="E2105"/>
      <c r="F2105" s="331"/>
      <c r="G2105" s="331"/>
      <c r="K2105"/>
      <c r="L2105"/>
      <c r="M2105" s="75"/>
      <c r="N2105"/>
      <c r="O2105" s="75"/>
      <c r="P2105" s="60"/>
      <c r="Q2105" s="60"/>
    </row>
    <row r="2106" spans="3:17">
      <c r="C2106"/>
      <c r="D2106"/>
      <c r="E2106"/>
      <c r="F2106" s="331"/>
      <c r="G2106" s="331"/>
      <c r="K2106"/>
      <c r="L2106"/>
      <c r="M2106" s="75"/>
      <c r="N2106"/>
      <c r="O2106" s="75"/>
      <c r="P2106" s="60"/>
      <c r="Q2106" s="60"/>
    </row>
    <row r="2107" spans="3:17">
      <c r="C2107"/>
      <c r="D2107"/>
      <c r="E2107"/>
      <c r="F2107" s="331"/>
      <c r="G2107" s="331"/>
      <c r="K2107"/>
      <c r="L2107"/>
      <c r="M2107" s="75"/>
      <c r="N2107"/>
      <c r="O2107" s="75"/>
      <c r="P2107" s="60"/>
      <c r="Q2107" s="60"/>
    </row>
    <row r="2108" spans="3:17">
      <c r="C2108"/>
      <c r="D2108"/>
      <c r="E2108"/>
      <c r="F2108" s="331"/>
      <c r="G2108" s="331"/>
      <c r="K2108"/>
      <c r="L2108"/>
      <c r="M2108" s="75"/>
      <c r="N2108"/>
      <c r="O2108" s="75"/>
      <c r="P2108" s="60"/>
      <c r="Q2108" s="60"/>
    </row>
    <row r="2109" spans="3:17">
      <c r="C2109"/>
      <c r="D2109"/>
      <c r="E2109"/>
      <c r="F2109" s="331"/>
      <c r="G2109" s="331"/>
      <c r="K2109"/>
      <c r="L2109"/>
      <c r="M2109" s="75"/>
      <c r="N2109"/>
      <c r="O2109" s="75"/>
      <c r="P2109" s="60"/>
      <c r="Q2109" s="60"/>
    </row>
    <row r="2110" spans="3:17">
      <c r="C2110"/>
      <c r="D2110"/>
      <c r="E2110"/>
      <c r="F2110" s="331"/>
      <c r="G2110" s="331"/>
      <c r="K2110"/>
      <c r="L2110"/>
      <c r="M2110" s="75"/>
      <c r="N2110"/>
      <c r="O2110" s="75"/>
      <c r="P2110" s="60"/>
      <c r="Q2110" s="60"/>
    </row>
    <row r="2111" spans="3:17">
      <c r="C2111"/>
      <c r="D2111"/>
      <c r="E2111"/>
      <c r="F2111" s="331"/>
      <c r="G2111" s="331"/>
      <c r="K2111"/>
      <c r="L2111"/>
      <c r="M2111" s="75"/>
      <c r="N2111"/>
      <c r="O2111" s="75"/>
      <c r="P2111" s="60"/>
      <c r="Q2111" s="60"/>
    </row>
    <row r="2112" spans="3:17">
      <c r="C2112"/>
      <c r="D2112"/>
      <c r="E2112"/>
      <c r="F2112" s="331"/>
      <c r="G2112" s="331"/>
      <c r="K2112"/>
      <c r="L2112"/>
      <c r="M2112" s="75"/>
      <c r="N2112"/>
      <c r="O2112" s="75"/>
      <c r="P2112" s="60"/>
      <c r="Q2112" s="60"/>
    </row>
    <row r="2113" spans="3:17">
      <c r="C2113"/>
      <c r="D2113"/>
      <c r="E2113"/>
      <c r="F2113" s="331"/>
      <c r="G2113" s="331"/>
      <c r="K2113"/>
      <c r="L2113"/>
      <c r="M2113" s="75"/>
      <c r="N2113"/>
      <c r="O2113" s="75"/>
      <c r="P2113" s="60"/>
      <c r="Q2113" s="60"/>
    </row>
    <row r="2114" spans="3:17">
      <c r="C2114"/>
      <c r="D2114"/>
      <c r="E2114"/>
      <c r="F2114" s="331"/>
      <c r="G2114" s="331"/>
      <c r="K2114"/>
      <c r="L2114"/>
      <c r="M2114" s="75"/>
      <c r="N2114"/>
      <c r="O2114" s="75"/>
      <c r="P2114" s="60"/>
      <c r="Q2114" s="60"/>
    </row>
    <row r="2115" spans="3:17">
      <c r="C2115"/>
      <c r="D2115"/>
      <c r="E2115"/>
      <c r="F2115" s="331"/>
      <c r="G2115" s="331"/>
      <c r="K2115"/>
      <c r="L2115"/>
      <c r="M2115" s="75"/>
      <c r="N2115"/>
      <c r="O2115" s="75"/>
      <c r="P2115" s="60"/>
      <c r="Q2115" s="60"/>
    </row>
    <row r="2116" spans="3:17">
      <c r="C2116"/>
      <c r="D2116"/>
      <c r="E2116"/>
      <c r="F2116" s="331"/>
      <c r="G2116" s="331"/>
      <c r="K2116"/>
      <c r="L2116"/>
      <c r="M2116" s="75"/>
      <c r="N2116"/>
      <c r="O2116" s="75"/>
      <c r="P2116" s="60"/>
      <c r="Q2116" s="60"/>
    </row>
    <row r="2117" spans="3:17">
      <c r="C2117"/>
      <c r="D2117"/>
      <c r="E2117"/>
      <c r="F2117" s="331"/>
      <c r="G2117" s="331"/>
      <c r="K2117"/>
      <c r="L2117"/>
      <c r="M2117" s="75"/>
      <c r="N2117"/>
      <c r="O2117" s="75"/>
      <c r="P2117" s="60"/>
      <c r="Q2117" s="60"/>
    </row>
    <row r="2118" spans="3:17">
      <c r="C2118"/>
      <c r="D2118"/>
      <c r="E2118"/>
      <c r="F2118" s="331"/>
      <c r="G2118" s="331"/>
      <c r="K2118"/>
      <c r="L2118"/>
      <c r="M2118" s="75"/>
      <c r="N2118"/>
      <c r="O2118" s="75"/>
      <c r="P2118" s="60"/>
      <c r="Q2118" s="60"/>
    </row>
    <row r="2119" spans="3:17">
      <c r="C2119"/>
      <c r="D2119"/>
      <c r="E2119"/>
      <c r="F2119" s="331"/>
      <c r="G2119" s="331"/>
      <c r="K2119"/>
      <c r="L2119"/>
      <c r="M2119" s="75"/>
      <c r="N2119"/>
      <c r="O2119" s="75"/>
      <c r="P2119" s="60"/>
      <c r="Q2119" s="60"/>
    </row>
    <row r="2120" spans="3:17">
      <c r="C2120"/>
      <c r="D2120"/>
      <c r="E2120"/>
      <c r="F2120" s="331"/>
      <c r="G2120" s="331"/>
      <c r="K2120"/>
      <c r="L2120"/>
      <c r="M2120" s="75"/>
      <c r="N2120"/>
      <c r="O2120" s="75"/>
      <c r="P2120" s="60"/>
      <c r="Q2120" s="60"/>
    </row>
    <row r="2121" spans="3:17">
      <c r="C2121"/>
      <c r="D2121"/>
      <c r="E2121"/>
      <c r="F2121" s="331"/>
      <c r="G2121" s="331"/>
      <c r="K2121"/>
      <c r="L2121"/>
      <c r="M2121" s="75"/>
      <c r="N2121"/>
      <c r="O2121" s="75"/>
      <c r="P2121" s="60"/>
      <c r="Q2121" s="60"/>
    </row>
    <row r="2122" spans="3:17">
      <c r="C2122"/>
      <c r="D2122"/>
      <c r="E2122"/>
      <c r="F2122" s="331"/>
      <c r="G2122" s="331"/>
      <c r="K2122"/>
      <c r="L2122"/>
      <c r="M2122" s="75"/>
      <c r="N2122"/>
      <c r="O2122" s="75"/>
      <c r="P2122" s="60"/>
      <c r="Q2122" s="60"/>
    </row>
    <row r="2123" spans="3:17">
      <c r="C2123"/>
      <c r="D2123"/>
      <c r="E2123"/>
      <c r="F2123" s="331"/>
      <c r="G2123" s="331"/>
      <c r="K2123"/>
      <c r="L2123"/>
      <c r="M2123" s="75"/>
      <c r="N2123"/>
      <c r="O2123" s="75"/>
      <c r="P2123" s="60"/>
      <c r="Q2123" s="60"/>
    </row>
    <row r="2124" spans="3:17">
      <c r="C2124"/>
      <c r="D2124"/>
      <c r="E2124"/>
      <c r="F2124" s="331"/>
      <c r="G2124" s="331"/>
      <c r="K2124"/>
      <c r="L2124"/>
      <c r="M2124" s="75"/>
      <c r="N2124"/>
      <c r="O2124" s="75"/>
      <c r="P2124" s="60"/>
      <c r="Q2124" s="60"/>
    </row>
    <row r="2125" spans="3:17">
      <c r="C2125"/>
      <c r="D2125"/>
      <c r="E2125"/>
      <c r="F2125" s="331"/>
      <c r="G2125" s="331"/>
      <c r="K2125"/>
      <c r="L2125"/>
      <c r="M2125" s="75"/>
      <c r="N2125"/>
      <c r="O2125" s="75"/>
      <c r="P2125" s="60"/>
      <c r="Q2125" s="60"/>
    </row>
    <row r="2126" spans="3:17">
      <c r="C2126"/>
      <c r="D2126"/>
      <c r="E2126"/>
      <c r="F2126" s="331"/>
      <c r="G2126" s="331"/>
      <c r="K2126"/>
      <c r="L2126"/>
      <c r="M2126" s="75"/>
      <c r="N2126"/>
      <c r="O2126" s="75"/>
      <c r="P2126" s="60"/>
      <c r="Q2126" s="60"/>
    </row>
    <row r="2127" spans="3:17">
      <c r="C2127"/>
      <c r="D2127"/>
      <c r="E2127"/>
      <c r="F2127" s="331"/>
      <c r="G2127" s="331"/>
      <c r="K2127"/>
      <c r="L2127"/>
      <c r="M2127" s="75"/>
      <c r="N2127"/>
      <c r="O2127" s="75"/>
      <c r="P2127" s="60"/>
      <c r="Q2127" s="60"/>
    </row>
    <row r="2128" spans="3:17">
      <c r="C2128"/>
      <c r="D2128"/>
      <c r="E2128"/>
      <c r="F2128" s="331"/>
      <c r="G2128" s="331"/>
      <c r="K2128"/>
      <c r="L2128"/>
      <c r="M2128" s="75"/>
      <c r="N2128"/>
      <c r="O2128" s="75"/>
      <c r="P2128" s="60"/>
      <c r="Q2128" s="60"/>
    </row>
    <row r="2129" spans="3:17">
      <c r="C2129"/>
      <c r="D2129"/>
      <c r="E2129"/>
      <c r="F2129" s="331"/>
      <c r="G2129" s="331"/>
      <c r="K2129"/>
      <c r="L2129"/>
      <c r="M2129" s="75"/>
      <c r="N2129"/>
      <c r="O2129" s="75"/>
      <c r="P2129" s="60"/>
      <c r="Q2129" s="60"/>
    </row>
    <row r="2130" spans="3:17">
      <c r="C2130"/>
      <c r="D2130"/>
      <c r="E2130"/>
      <c r="F2130" s="331"/>
      <c r="G2130" s="331"/>
      <c r="K2130"/>
      <c r="L2130"/>
      <c r="M2130" s="75"/>
      <c r="N2130"/>
      <c r="O2130" s="75"/>
      <c r="P2130" s="60"/>
      <c r="Q2130" s="60"/>
    </row>
    <row r="2131" spans="3:17">
      <c r="C2131"/>
      <c r="D2131"/>
      <c r="E2131"/>
      <c r="F2131" s="331"/>
      <c r="G2131" s="331"/>
      <c r="K2131"/>
      <c r="L2131"/>
      <c r="M2131" s="75"/>
      <c r="N2131"/>
      <c r="O2131" s="75"/>
      <c r="P2131" s="60"/>
      <c r="Q2131" s="60"/>
    </row>
    <row r="2132" spans="3:17">
      <c r="C2132"/>
      <c r="D2132"/>
      <c r="E2132"/>
      <c r="F2132" s="331"/>
      <c r="G2132" s="331"/>
      <c r="K2132"/>
      <c r="L2132"/>
      <c r="M2132" s="75"/>
      <c r="N2132"/>
      <c r="O2132" s="75"/>
      <c r="P2132" s="60"/>
      <c r="Q2132" s="60"/>
    </row>
    <row r="2133" spans="3:17">
      <c r="C2133"/>
      <c r="D2133"/>
      <c r="E2133"/>
      <c r="F2133" s="331"/>
      <c r="G2133" s="331"/>
      <c r="K2133"/>
      <c r="L2133"/>
      <c r="M2133" s="75"/>
      <c r="N2133"/>
      <c r="O2133" s="75"/>
      <c r="P2133" s="60"/>
      <c r="Q2133" s="60"/>
    </row>
    <row r="2134" spans="3:17">
      <c r="C2134"/>
      <c r="D2134"/>
      <c r="E2134"/>
      <c r="F2134" s="331"/>
      <c r="G2134" s="331"/>
      <c r="K2134"/>
      <c r="L2134"/>
      <c r="M2134" s="75"/>
      <c r="N2134"/>
      <c r="O2134" s="75"/>
      <c r="P2134" s="60"/>
      <c r="Q2134" s="60"/>
    </row>
    <row r="2135" spans="3:17">
      <c r="C2135"/>
      <c r="D2135"/>
      <c r="E2135"/>
      <c r="F2135" s="331"/>
      <c r="G2135" s="331"/>
      <c r="K2135"/>
      <c r="L2135"/>
      <c r="M2135" s="75"/>
      <c r="N2135"/>
      <c r="O2135" s="75"/>
      <c r="P2135" s="60"/>
      <c r="Q2135" s="60"/>
    </row>
    <row r="2136" spans="3:17">
      <c r="C2136"/>
      <c r="D2136"/>
      <c r="E2136"/>
      <c r="F2136" s="331"/>
      <c r="G2136" s="331"/>
      <c r="K2136"/>
      <c r="L2136"/>
      <c r="M2136" s="75"/>
      <c r="N2136"/>
      <c r="O2136" s="75"/>
      <c r="P2136" s="60"/>
      <c r="Q2136" s="60"/>
    </row>
    <row r="2137" spans="3:17">
      <c r="C2137"/>
      <c r="D2137"/>
      <c r="E2137"/>
      <c r="F2137" s="331"/>
      <c r="G2137" s="331"/>
      <c r="K2137"/>
      <c r="L2137"/>
      <c r="M2137" s="75"/>
      <c r="N2137"/>
      <c r="O2137" s="75"/>
      <c r="P2137" s="60"/>
      <c r="Q2137" s="60"/>
    </row>
    <row r="2138" spans="3:17">
      <c r="C2138"/>
      <c r="D2138"/>
      <c r="E2138"/>
      <c r="F2138" s="331"/>
      <c r="G2138" s="331"/>
      <c r="K2138"/>
      <c r="L2138"/>
      <c r="M2138" s="75"/>
      <c r="N2138"/>
      <c r="O2138" s="75"/>
      <c r="P2138" s="60"/>
      <c r="Q2138" s="60"/>
    </row>
    <row r="2139" spans="3:17">
      <c r="C2139"/>
      <c r="D2139"/>
      <c r="E2139"/>
      <c r="F2139" s="331"/>
      <c r="G2139" s="331"/>
      <c r="K2139"/>
      <c r="L2139"/>
      <c r="M2139" s="75"/>
      <c r="N2139"/>
      <c r="O2139" s="75"/>
      <c r="P2139" s="60"/>
      <c r="Q2139" s="60"/>
    </row>
    <row r="2140" spans="3:17">
      <c r="C2140"/>
      <c r="D2140"/>
      <c r="E2140"/>
      <c r="F2140" s="331"/>
      <c r="G2140" s="331"/>
      <c r="K2140"/>
      <c r="L2140"/>
      <c r="M2140" s="75"/>
      <c r="N2140"/>
      <c r="O2140" s="75"/>
      <c r="P2140" s="60"/>
      <c r="Q2140" s="60"/>
    </row>
    <row r="2141" spans="3:17">
      <c r="C2141"/>
      <c r="D2141"/>
      <c r="E2141"/>
      <c r="F2141" s="331"/>
      <c r="G2141" s="331"/>
      <c r="K2141"/>
      <c r="L2141"/>
      <c r="M2141" s="75"/>
      <c r="N2141"/>
      <c r="O2141" s="75"/>
      <c r="P2141" s="60"/>
      <c r="Q2141" s="60"/>
    </row>
    <row r="2142" spans="3:17">
      <c r="C2142"/>
      <c r="D2142"/>
      <c r="E2142"/>
      <c r="F2142" s="331"/>
      <c r="G2142" s="331"/>
      <c r="K2142"/>
      <c r="L2142"/>
      <c r="M2142" s="75"/>
      <c r="N2142"/>
      <c r="O2142" s="75"/>
      <c r="P2142" s="60"/>
      <c r="Q2142" s="60"/>
    </row>
    <row r="2143" spans="3:17">
      <c r="C2143"/>
      <c r="D2143"/>
      <c r="E2143"/>
      <c r="F2143" s="331"/>
      <c r="G2143" s="331"/>
      <c r="K2143"/>
      <c r="L2143"/>
      <c r="M2143" s="75"/>
      <c r="N2143"/>
      <c r="O2143" s="75"/>
      <c r="P2143" s="60"/>
      <c r="Q2143" s="60"/>
    </row>
    <row r="2144" spans="3:17">
      <c r="C2144"/>
      <c r="D2144"/>
      <c r="E2144"/>
      <c r="F2144" s="331"/>
      <c r="G2144" s="331"/>
      <c r="K2144"/>
      <c r="L2144"/>
      <c r="M2144" s="75"/>
      <c r="N2144"/>
      <c r="O2144" s="75"/>
      <c r="P2144" s="60"/>
      <c r="Q2144" s="60"/>
    </row>
    <row r="2145" spans="3:17">
      <c r="C2145"/>
      <c r="D2145"/>
      <c r="E2145"/>
      <c r="F2145" s="331"/>
      <c r="G2145" s="331"/>
      <c r="K2145"/>
      <c r="L2145"/>
      <c r="M2145" s="75"/>
      <c r="N2145"/>
      <c r="O2145" s="75"/>
      <c r="P2145" s="60"/>
      <c r="Q2145" s="60"/>
    </row>
    <row r="2146" spans="3:17">
      <c r="C2146"/>
      <c r="D2146"/>
      <c r="E2146"/>
      <c r="F2146" s="331"/>
      <c r="G2146" s="331"/>
      <c r="K2146"/>
      <c r="L2146"/>
      <c r="M2146" s="75"/>
      <c r="N2146"/>
      <c r="O2146" s="75"/>
      <c r="P2146" s="60"/>
      <c r="Q2146" s="60"/>
    </row>
    <row r="2147" spans="3:17">
      <c r="C2147"/>
      <c r="D2147"/>
      <c r="E2147"/>
      <c r="F2147" s="331"/>
      <c r="G2147" s="331"/>
      <c r="K2147"/>
      <c r="L2147"/>
      <c r="M2147" s="75"/>
      <c r="N2147"/>
      <c r="O2147" s="75"/>
      <c r="P2147" s="60"/>
      <c r="Q2147" s="60"/>
    </row>
    <row r="2148" spans="3:17">
      <c r="C2148"/>
      <c r="D2148"/>
      <c r="E2148"/>
      <c r="F2148" s="331"/>
      <c r="G2148" s="331"/>
      <c r="K2148"/>
      <c r="L2148"/>
      <c r="M2148" s="75"/>
      <c r="N2148"/>
      <c r="O2148" s="75"/>
      <c r="P2148" s="60"/>
      <c r="Q2148" s="60"/>
    </row>
    <row r="2149" spans="3:17">
      <c r="C2149"/>
      <c r="D2149"/>
      <c r="E2149"/>
      <c r="F2149" s="331"/>
      <c r="G2149" s="331"/>
      <c r="K2149"/>
      <c r="L2149"/>
      <c r="M2149" s="75"/>
      <c r="N2149"/>
      <c r="O2149" s="75"/>
      <c r="P2149" s="60"/>
      <c r="Q2149" s="60"/>
    </row>
    <row r="2150" spans="3:17">
      <c r="C2150"/>
      <c r="D2150"/>
      <c r="E2150"/>
      <c r="F2150" s="331"/>
      <c r="G2150" s="331"/>
      <c r="K2150"/>
      <c r="L2150"/>
      <c r="M2150" s="75"/>
      <c r="N2150"/>
      <c r="O2150" s="75"/>
      <c r="P2150" s="60"/>
      <c r="Q2150" s="60"/>
    </row>
    <row r="2151" spans="3:17">
      <c r="C2151"/>
      <c r="D2151"/>
      <c r="E2151"/>
      <c r="F2151" s="331"/>
      <c r="G2151" s="331"/>
      <c r="K2151"/>
      <c r="L2151"/>
      <c r="M2151" s="75"/>
      <c r="N2151"/>
      <c r="O2151" s="75"/>
      <c r="P2151" s="60"/>
      <c r="Q2151" s="60"/>
    </row>
    <row r="2152" spans="3:17">
      <c r="C2152"/>
      <c r="D2152"/>
      <c r="E2152"/>
      <c r="F2152" s="331"/>
      <c r="G2152" s="331"/>
      <c r="K2152"/>
      <c r="L2152"/>
      <c r="M2152" s="75"/>
      <c r="N2152"/>
      <c r="O2152" s="75"/>
      <c r="P2152" s="60"/>
      <c r="Q2152" s="60"/>
    </row>
    <row r="2153" spans="3:17">
      <c r="C2153"/>
      <c r="D2153"/>
      <c r="E2153"/>
      <c r="F2153" s="331"/>
      <c r="G2153" s="331"/>
      <c r="K2153"/>
      <c r="L2153"/>
      <c r="M2153" s="75"/>
      <c r="N2153"/>
      <c r="O2153" s="75"/>
      <c r="P2153" s="60"/>
      <c r="Q2153" s="60"/>
    </row>
    <row r="2154" spans="3:17">
      <c r="C2154"/>
      <c r="D2154"/>
      <c r="E2154"/>
      <c r="F2154" s="331"/>
      <c r="G2154" s="331"/>
      <c r="K2154"/>
      <c r="L2154"/>
      <c r="M2154" s="75"/>
      <c r="N2154"/>
      <c r="O2154" s="75"/>
      <c r="P2154" s="60"/>
      <c r="Q2154" s="60"/>
    </row>
    <row r="2155" spans="3:17">
      <c r="C2155"/>
      <c r="D2155"/>
      <c r="E2155"/>
      <c r="F2155" s="331"/>
      <c r="G2155" s="331"/>
      <c r="K2155"/>
      <c r="L2155"/>
      <c r="M2155" s="75"/>
      <c r="N2155"/>
      <c r="O2155" s="75"/>
      <c r="P2155" s="60"/>
      <c r="Q2155" s="60"/>
    </row>
    <row r="2156" spans="3:17">
      <c r="C2156"/>
      <c r="D2156"/>
      <c r="E2156"/>
      <c r="F2156" s="331"/>
      <c r="G2156" s="331"/>
      <c r="K2156"/>
      <c r="L2156"/>
      <c r="M2156" s="75"/>
      <c r="N2156"/>
      <c r="O2156" s="75"/>
      <c r="P2156" s="60"/>
      <c r="Q2156" s="60"/>
    </row>
    <row r="2157" spans="3:17">
      <c r="C2157"/>
      <c r="D2157"/>
      <c r="E2157"/>
      <c r="F2157" s="331"/>
      <c r="G2157" s="331"/>
      <c r="K2157"/>
      <c r="L2157"/>
      <c r="M2157" s="75"/>
      <c r="N2157"/>
      <c r="O2157" s="75"/>
      <c r="P2157" s="60"/>
      <c r="Q2157" s="60"/>
    </row>
    <row r="2158" spans="3:17">
      <c r="C2158"/>
      <c r="D2158"/>
      <c r="E2158"/>
      <c r="F2158" s="331"/>
      <c r="G2158" s="331"/>
      <c r="K2158"/>
      <c r="L2158"/>
      <c r="M2158" s="75"/>
      <c r="N2158"/>
      <c r="O2158" s="75"/>
      <c r="P2158" s="60"/>
      <c r="Q2158" s="60"/>
    </row>
    <row r="2159" spans="3:17">
      <c r="C2159"/>
      <c r="D2159"/>
      <c r="E2159"/>
      <c r="F2159" s="331"/>
      <c r="G2159" s="331"/>
      <c r="K2159"/>
      <c r="L2159"/>
      <c r="M2159" s="75"/>
      <c r="N2159"/>
      <c r="O2159" s="75"/>
      <c r="P2159" s="60"/>
      <c r="Q2159" s="60"/>
    </row>
    <row r="2160" spans="3:17">
      <c r="C2160"/>
      <c r="D2160"/>
      <c r="E2160"/>
      <c r="F2160" s="331"/>
      <c r="G2160" s="331"/>
      <c r="K2160"/>
      <c r="L2160"/>
      <c r="M2160" s="75"/>
      <c r="N2160"/>
      <c r="O2160" s="75"/>
      <c r="P2160" s="60"/>
      <c r="Q2160" s="60"/>
    </row>
    <row r="2161" spans="3:17">
      <c r="C2161"/>
      <c r="D2161"/>
      <c r="E2161"/>
      <c r="F2161" s="331"/>
      <c r="G2161" s="331"/>
      <c r="K2161"/>
      <c r="L2161"/>
      <c r="M2161" s="75"/>
      <c r="N2161"/>
      <c r="O2161" s="75"/>
      <c r="P2161" s="60"/>
      <c r="Q2161" s="60"/>
    </row>
    <row r="2162" spans="3:17">
      <c r="C2162"/>
      <c r="D2162"/>
      <c r="E2162"/>
      <c r="F2162" s="331"/>
      <c r="G2162" s="331"/>
      <c r="K2162"/>
      <c r="L2162"/>
      <c r="M2162" s="75"/>
      <c r="N2162"/>
      <c r="O2162" s="75"/>
      <c r="P2162" s="60"/>
      <c r="Q2162" s="60"/>
    </row>
    <row r="2163" spans="3:17">
      <c r="C2163"/>
      <c r="D2163"/>
      <c r="E2163"/>
      <c r="F2163" s="331"/>
      <c r="G2163" s="331"/>
      <c r="K2163"/>
      <c r="L2163"/>
      <c r="M2163" s="75"/>
      <c r="N2163"/>
      <c r="O2163" s="75"/>
      <c r="P2163" s="60"/>
      <c r="Q2163" s="60"/>
    </row>
    <row r="2164" spans="3:17">
      <c r="C2164"/>
      <c r="D2164"/>
      <c r="E2164"/>
      <c r="F2164" s="331"/>
      <c r="G2164" s="331"/>
      <c r="K2164"/>
      <c r="L2164"/>
      <c r="M2164" s="75"/>
      <c r="N2164"/>
      <c r="O2164" s="75"/>
      <c r="P2164" s="60"/>
      <c r="Q2164" s="60"/>
    </row>
    <row r="2165" spans="3:17">
      <c r="C2165"/>
      <c r="D2165"/>
      <c r="E2165"/>
      <c r="F2165" s="331"/>
      <c r="G2165" s="331"/>
      <c r="K2165"/>
      <c r="L2165"/>
      <c r="M2165" s="75"/>
      <c r="N2165"/>
      <c r="O2165" s="75"/>
      <c r="P2165" s="60"/>
      <c r="Q2165" s="60"/>
    </row>
    <row r="2166" spans="3:17">
      <c r="C2166"/>
      <c r="D2166"/>
      <c r="E2166"/>
      <c r="F2166" s="331"/>
      <c r="G2166" s="331"/>
      <c r="K2166"/>
      <c r="L2166"/>
      <c r="M2166" s="75"/>
      <c r="N2166"/>
      <c r="O2166" s="75"/>
      <c r="P2166" s="60"/>
      <c r="Q2166" s="60"/>
    </row>
    <row r="2167" spans="3:17">
      <c r="C2167"/>
      <c r="D2167"/>
      <c r="E2167"/>
      <c r="F2167" s="331"/>
      <c r="G2167" s="331"/>
      <c r="K2167"/>
      <c r="L2167"/>
      <c r="M2167" s="75"/>
      <c r="N2167"/>
      <c r="O2167" s="75"/>
      <c r="P2167" s="60"/>
      <c r="Q2167" s="60"/>
    </row>
    <row r="2168" spans="3:17">
      <c r="C2168"/>
      <c r="D2168"/>
      <c r="E2168"/>
      <c r="F2168" s="331"/>
      <c r="G2168" s="331"/>
      <c r="K2168"/>
      <c r="L2168"/>
      <c r="M2168" s="75"/>
      <c r="N2168"/>
      <c r="O2168" s="75"/>
      <c r="P2168" s="60"/>
      <c r="Q2168" s="60"/>
    </row>
    <row r="2169" spans="3:17">
      <c r="C2169"/>
      <c r="D2169"/>
      <c r="E2169"/>
      <c r="F2169" s="331"/>
      <c r="G2169" s="331"/>
      <c r="K2169"/>
      <c r="L2169"/>
      <c r="M2169" s="75"/>
      <c r="N2169"/>
      <c r="O2169" s="75"/>
      <c r="P2169" s="60"/>
      <c r="Q2169" s="60"/>
    </row>
    <row r="2170" spans="3:17">
      <c r="C2170"/>
      <c r="D2170"/>
      <c r="E2170"/>
      <c r="F2170" s="331"/>
      <c r="G2170" s="331"/>
      <c r="K2170"/>
      <c r="L2170"/>
      <c r="M2170" s="75"/>
      <c r="N2170"/>
      <c r="O2170" s="75"/>
      <c r="P2170" s="60"/>
      <c r="Q2170" s="60"/>
    </row>
    <row r="2171" spans="3:17">
      <c r="C2171"/>
      <c r="D2171"/>
      <c r="E2171"/>
      <c r="F2171" s="331"/>
      <c r="G2171" s="331"/>
      <c r="K2171"/>
      <c r="L2171"/>
      <c r="M2171" s="75"/>
      <c r="N2171"/>
      <c r="O2171" s="75"/>
      <c r="P2171" s="60"/>
      <c r="Q2171" s="60"/>
    </row>
    <row r="2172" spans="3:17">
      <c r="C2172"/>
      <c r="D2172"/>
      <c r="E2172"/>
      <c r="F2172" s="331"/>
      <c r="G2172" s="331"/>
      <c r="K2172"/>
      <c r="L2172"/>
      <c r="M2172" s="75"/>
      <c r="N2172"/>
      <c r="O2172" s="75"/>
      <c r="P2172" s="60"/>
      <c r="Q2172" s="60"/>
    </row>
    <row r="2173" spans="3:17">
      <c r="C2173"/>
      <c r="D2173"/>
      <c r="E2173"/>
      <c r="F2173" s="331"/>
      <c r="G2173" s="331"/>
      <c r="K2173"/>
      <c r="L2173"/>
      <c r="M2173" s="75"/>
      <c r="N2173"/>
      <c r="O2173" s="75"/>
      <c r="P2173" s="60"/>
      <c r="Q2173" s="60"/>
    </row>
    <row r="2174" spans="3:17">
      <c r="C2174"/>
      <c r="D2174"/>
      <c r="E2174"/>
      <c r="F2174" s="331"/>
      <c r="G2174" s="331"/>
      <c r="K2174"/>
      <c r="L2174"/>
      <c r="M2174" s="75"/>
      <c r="N2174"/>
      <c r="O2174" s="75"/>
      <c r="P2174" s="60"/>
      <c r="Q2174" s="60"/>
    </row>
    <row r="2175" spans="3:17">
      <c r="C2175"/>
      <c r="D2175"/>
      <c r="E2175"/>
      <c r="F2175" s="331"/>
      <c r="G2175" s="331"/>
      <c r="K2175"/>
      <c r="L2175"/>
      <c r="M2175" s="75"/>
      <c r="N2175"/>
      <c r="O2175" s="75"/>
      <c r="P2175" s="60"/>
      <c r="Q2175" s="60"/>
    </row>
    <row r="2176" spans="3:17">
      <c r="C2176"/>
      <c r="D2176"/>
      <c r="E2176"/>
      <c r="F2176" s="331"/>
      <c r="G2176" s="331"/>
      <c r="K2176"/>
      <c r="L2176"/>
      <c r="M2176" s="75"/>
      <c r="N2176"/>
      <c r="O2176" s="75"/>
      <c r="P2176" s="60"/>
      <c r="Q2176" s="60"/>
    </row>
    <row r="2177" spans="3:17">
      <c r="C2177"/>
      <c r="D2177"/>
      <c r="E2177"/>
      <c r="F2177" s="331"/>
      <c r="G2177" s="331"/>
      <c r="K2177"/>
      <c r="L2177"/>
      <c r="M2177" s="75"/>
      <c r="N2177"/>
      <c r="O2177" s="75"/>
      <c r="P2177" s="60"/>
      <c r="Q2177" s="60"/>
    </row>
    <row r="2178" spans="3:17">
      <c r="C2178"/>
      <c r="D2178"/>
      <c r="E2178"/>
      <c r="F2178" s="331"/>
      <c r="G2178" s="331"/>
      <c r="K2178"/>
      <c r="L2178"/>
      <c r="M2178" s="75"/>
      <c r="N2178"/>
      <c r="O2178" s="75"/>
      <c r="P2178" s="60"/>
      <c r="Q2178" s="60"/>
    </row>
    <row r="2179" spans="3:17">
      <c r="C2179"/>
      <c r="D2179"/>
      <c r="E2179"/>
      <c r="F2179" s="331"/>
      <c r="G2179" s="331"/>
      <c r="K2179"/>
      <c r="L2179"/>
      <c r="M2179" s="75"/>
      <c r="N2179"/>
      <c r="O2179" s="75"/>
      <c r="P2179" s="60"/>
      <c r="Q2179" s="60"/>
    </row>
    <row r="2180" spans="3:17">
      <c r="C2180"/>
      <c r="D2180"/>
      <c r="E2180"/>
      <c r="F2180" s="331"/>
      <c r="G2180" s="331"/>
      <c r="K2180"/>
      <c r="L2180"/>
      <c r="M2180" s="75"/>
      <c r="N2180"/>
      <c r="O2180" s="75"/>
      <c r="P2180" s="60"/>
      <c r="Q2180" s="60"/>
    </row>
    <row r="2181" spans="3:17">
      <c r="C2181"/>
      <c r="D2181"/>
      <c r="E2181"/>
      <c r="F2181" s="331"/>
      <c r="G2181" s="331"/>
      <c r="K2181"/>
      <c r="L2181"/>
      <c r="M2181" s="75"/>
      <c r="N2181"/>
      <c r="O2181" s="75"/>
      <c r="P2181" s="60"/>
      <c r="Q2181" s="60"/>
    </row>
    <row r="2182" spans="3:17">
      <c r="C2182"/>
      <c r="D2182"/>
      <c r="E2182"/>
      <c r="F2182" s="331"/>
      <c r="G2182" s="331"/>
      <c r="K2182"/>
      <c r="L2182"/>
      <c r="M2182" s="75"/>
      <c r="N2182"/>
      <c r="O2182" s="75"/>
      <c r="P2182" s="60"/>
      <c r="Q2182" s="60"/>
    </row>
    <row r="2183" spans="3:17">
      <c r="C2183"/>
      <c r="D2183"/>
      <c r="E2183"/>
      <c r="F2183" s="331"/>
      <c r="G2183" s="331"/>
      <c r="K2183"/>
      <c r="L2183"/>
      <c r="M2183" s="75"/>
      <c r="N2183"/>
      <c r="O2183" s="75"/>
      <c r="P2183" s="60"/>
      <c r="Q2183" s="60"/>
    </row>
    <row r="2184" spans="3:17">
      <c r="C2184"/>
      <c r="D2184"/>
      <c r="E2184"/>
      <c r="F2184" s="331"/>
      <c r="G2184" s="331"/>
      <c r="K2184"/>
      <c r="L2184"/>
      <c r="M2184" s="75"/>
      <c r="N2184"/>
      <c r="O2184" s="75"/>
      <c r="P2184" s="60"/>
      <c r="Q2184" s="60"/>
    </row>
    <row r="2185" spans="3:17">
      <c r="C2185"/>
      <c r="D2185"/>
      <c r="E2185"/>
      <c r="F2185" s="331"/>
      <c r="G2185" s="331"/>
      <c r="K2185"/>
      <c r="L2185"/>
      <c r="M2185" s="75"/>
      <c r="N2185"/>
      <c r="O2185" s="75"/>
      <c r="P2185" s="60"/>
      <c r="Q2185" s="60"/>
    </row>
    <row r="2186" spans="3:17">
      <c r="C2186"/>
      <c r="D2186"/>
      <c r="E2186"/>
      <c r="F2186" s="331"/>
      <c r="G2186" s="331"/>
      <c r="K2186"/>
      <c r="L2186"/>
      <c r="M2186" s="75"/>
      <c r="N2186"/>
      <c r="O2186" s="75"/>
      <c r="P2186" s="60"/>
      <c r="Q2186" s="60"/>
    </row>
    <row r="2187" spans="3:17">
      <c r="C2187"/>
      <c r="D2187"/>
      <c r="E2187"/>
      <c r="F2187" s="331"/>
      <c r="G2187" s="331"/>
      <c r="K2187"/>
      <c r="L2187"/>
      <c r="M2187" s="75"/>
      <c r="N2187"/>
      <c r="O2187" s="75"/>
      <c r="P2187" s="60"/>
      <c r="Q2187" s="60"/>
    </row>
    <row r="2188" spans="3:17">
      <c r="C2188"/>
      <c r="D2188"/>
      <c r="E2188"/>
      <c r="F2188" s="331"/>
      <c r="G2188" s="331"/>
      <c r="K2188"/>
      <c r="L2188"/>
      <c r="M2188" s="75"/>
      <c r="N2188"/>
      <c r="O2188" s="75"/>
      <c r="P2188" s="60"/>
      <c r="Q2188" s="60"/>
    </row>
    <row r="2189" spans="3:17">
      <c r="C2189"/>
      <c r="D2189"/>
      <c r="E2189"/>
      <c r="F2189" s="331"/>
      <c r="G2189" s="331"/>
      <c r="K2189"/>
      <c r="L2189"/>
      <c r="M2189" s="75"/>
      <c r="N2189"/>
      <c r="O2189" s="75"/>
      <c r="P2189" s="60"/>
      <c r="Q2189" s="60"/>
    </row>
    <row r="2190" spans="3:17">
      <c r="C2190"/>
      <c r="D2190"/>
      <c r="E2190"/>
      <c r="F2190" s="331"/>
      <c r="G2190" s="331"/>
      <c r="K2190"/>
      <c r="L2190"/>
      <c r="M2190" s="75"/>
      <c r="N2190"/>
      <c r="O2190" s="75"/>
      <c r="P2190" s="60"/>
      <c r="Q2190" s="60"/>
    </row>
    <row r="2191" spans="3:17">
      <c r="C2191"/>
      <c r="D2191"/>
      <c r="E2191"/>
      <c r="F2191" s="331"/>
      <c r="G2191" s="331"/>
      <c r="K2191"/>
      <c r="L2191"/>
      <c r="M2191" s="75"/>
      <c r="N2191"/>
      <c r="O2191" s="75"/>
      <c r="P2191" s="60"/>
      <c r="Q2191" s="60"/>
    </row>
    <row r="2192" spans="3:17">
      <c r="C2192"/>
      <c r="D2192"/>
      <c r="E2192"/>
      <c r="F2192" s="331"/>
      <c r="G2192" s="331"/>
      <c r="K2192"/>
      <c r="L2192"/>
      <c r="M2192" s="75"/>
      <c r="N2192"/>
      <c r="O2192" s="75"/>
      <c r="P2192" s="60"/>
      <c r="Q2192" s="60"/>
    </row>
    <row r="2193" spans="3:17">
      <c r="C2193"/>
      <c r="D2193"/>
      <c r="E2193"/>
      <c r="F2193" s="331"/>
      <c r="G2193" s="331"/>
      <c r="K2193"/>
      <c r="L2193"/>
      <c r="M2193" s="75"/>
      <c r="N2193"/>
      <c r="O2193" s="75"/>
      <c r="P2193" s="60"/>
      <c r="Q2193" s="60"/>
    </row>
    <row r="2194" spans="3:17">
      <c r="C2194"/>
      <c r="D2194"/>
      <c r="E2194"/>
      <c r="F2194" s="331"/>
      <c r="G2194" s="331"/>
      <c r="K2194"/>
      <c r="L2194"/>
      <c r="M2194" s="75"/>
      <c r="N2194"/>
      <c r="O2194" s="75"/>
      <c r="P2194" s="60"/>
      <c r="Q2194" s="60"/>
    </row>
    <row r="2195" spans="3:17">
      <c r="C2195"/>
      <c r="D2195"/>
      <c r="E2195"/>
      <c r="F2195" s="331"/>
      <c r="G2195" s="331"/>
      <c r="K2195"/>
      <c r="L2195"/>
      <c r="M2195" s="75"/>
      <c r="N2195"/>
      <c r="O2195" s="75"/>
      <c r="P2195" s="60"/>
      <c r="Q2195" s="60"/>
    </row>
    <row r="2196" spans="3:17">
      <c r="C2196"/>
      <c r="D2196"/>
      <c r="E2196"/>
      <c r="F2196" s="331"/>
      <c r="G2196" s="331"/>
      <c r="K2196"/>
      <c r="L2196"/>
      <c r="M2196" s="75"/>
      <c r="N2196"/>
      <c r="O2196" s="75"/>
      <c r="P2196" s="60"/>
      <c r="Q2196" s="60"/>
    </row>
    <row r="2197" spans="3:17">
      <c r="C2197"/>
      <c r="D2197"/>
      <c r="E2197"/>
      <c r="F2197" s="331"/>
      <c r="G2197" s="331"/>
      <c r="K2197"/>
      <c r="L2197"/>
      <c r="M2197" s="75"/>
      <c r="N2197"/>
      <c r="O2197" s="75"/>
      <c r="P2197" s="60"/>
      <c r="Q2197" s="60"/>
    </row>
    <row r="2198" spans="3:17">
      <c r="C2198"/>
      <c r="D2198"/>
      <c r="E2198"/>
      <c r="F2198" s="331"/>
      <c r="G2198" s="331"/>
      <c r="K2198"/>
      <c r="L2198"/>
      <c r="M2198" s="75"/>
      <c r="N2198"/>
      <c r="O2198" s="75"/>
      <c r="P2198" s="60"/>
      <c r="Q2198" s="60"/>
    </row>
    <row r="2199" spans="3:17">
      <c r="C2199"/>
      <c r="D2199"/>
      <c r="E2199"/>
      <c r="F2199" s="331"/>
      <c r="G2199" s="331"/>
      <c r="K2199"/>
      <c r="L2199"/>
      <c r="M2199" s="75"/>
      <c r="N2199"/>
      <c r="O2199" s="75"/>
      <c r="P2199" s="60"/>
      <c r="Q2199" s="60"/>
    </row>
    <row r="2200" spans="3:17">
      <c r="C2200"/>
      <c r="D2200"/>
      <c r="E2200"/>
      <c r="F2200" s="331"/>
      <c r="G2200" s="331"/>
      <c r="K2200"/>
      <c r="L2200"/>
      <c r="M2200" s="75"/>
      <c r="N2200"/>
      <c r="O2200" s="75"/>
      <c r="P2200" s="60"/>
      <c r="Q2200" s="60"/>
    </row>
    <row r="2201" spans="3:17">
      <c r="C2201"/>
      <c r="D2201"/>
      <c r="E2201"/>
      <c r="F2201" s="331"/>
      <c r="G2201" s="331"/>
      <c r="K2201"/>
      <c r="L2201"/>
      <c r="M2201" s="75"/>
      <c r="N2201"/>
      <c r="O2201" s="75"/>
      <c r="P2201" s="60"/>
      <c r="Q2201" s="60"/>
    </row>
    <row r="2202" spans="3:17">
      <c r="C2202"/>
      <c r="D2202"/>
      <c r="E2202"/>
      <c r="F2202" s="331"/>
      <c r="G2202" s="331"/>
      <c r="K2202"/>
      <c r="L2202"/>
      <c r="M2202" s="75"/>
      <c r="N2202"/>
      <c r="O2202" s="75"/>
      <c r="P2202" s="60"/>
      <c r="Q2202" s="60"/>
    </row>
    <row r="2203" spans="3:17">
      <c r="C2203"/>
      <c r="D2203"/>
      <c r="E2203"/>
      <c r="F2203" s="331"/>
      <c r="G2203" s="331"/>
      <c r="K2203"/>
      <c r="L2203"/>
      <c r="M2203" s="75"/>
      <c r="N2203"/>
      <c r="O2203" s="75"/>
      <c r="P2203" s="60"/>
      <c r="Q2203" s="60"/>
    </row>
    <row r="2204" spans="3:17">
      <c r="C2204"/>
      <c r="D2204"/>
      <c r="E2204"/>
      <c r="F2204" s="331"/>
      <c r="G2204" s="331"/>
      <c r="K2204"/>
      <c r="L2204"/>
      <c r="M2204" s="75"/>
      <c r="N2204"/>
      <c r="O2204" s="75"/>
      <c r="P2204" s="60"/>
      <c r="Q2204" s="60"/>
    </row>
    <row r="2205" spans="3:17">
      <c r="C2205"/>
      <c r="D2205"/>
      <c r="E2205"/>
      <c r="F2205" s="331"/>
      <c r="G2205" s="331"/>
      <c r="K2205"/>
      <c r="L2205"/>
      <c r="M2205" s="75"/>
      <c r="N2205"/>
      <c r="O2205" s="75"/>
      <c r="P2205" s="60"/>
      <c r="Q2205" s="60"/>
    </row>
    <row r="2206" spans="3:17">
      <c r="C2206"/>
      <c r="D2206"/>
      <c r="E2206"/>
      <c r="F2206" s="331"/>
      <c r="G2206" s="331"/>
      <c r="K2206"/>
      <c r="L2206"/>
      <c r="M2206" s="75"/>
      <c r="N2206"/>
      <c r="O2206" s="75"/>
      <c r="P2206" s="60"/>
      <c r="Q2206" s="60"/>
    </row>
    <row r="2207" spans="3:17">
      <c r="C2207"/>
      <c r="D2207"/>
      <c r="E2207"/>
      <c r="F2207" s="331"/>
      <c r="G2207" s="331"/>
      <c r="K2207"/>
      <c r="L2207"/>
      <c r="M2207" s="75"/>
      <c r="N2207"/>
      <c r="O2207" s="75"/>
      <c r="P2207" s="60"/>
      <c r="Q2207" s="60"/>
    </row>
    <row r="2208" spans="3:17">
      <c r="C2208"/>
      <c r="D2208"/>
      <c r="E2208"/>
      <c r="F2208" s="331"/>
      <c r="G2208" s="331"/>
      <c r="K2208"/>
      <c r="L2208"/>
      <c r="M2208" s="75"/>
      <c r="N2208"/>
      <c r="O2208" s="75"/>
      <c r="P2208" s="60"/>
      <c r="Q2208" s="60"/>
    </row>
    <row r="2209" spans="3:17">
      <c r="C2209"/>
      <c r="D2209"/>
      <c r="E2209"/>
      <c r="F2209" s="331"/>
      <c r="G2209" s="331"/>
      <c r="K2209"/>
      <c r="L2209"/>
      <c r="M2209" s="75"/>
      <c r="N2209"/>
      <c r="O2209" s="75"/>
      <c r="P2209" s="60"/>
      <c r="Q2209" s="60"/>
    </row>
    <row r="2210" spans="3:17">
      <c r="C2210"/>
      <c r="D2210"/>
      <c r="E2210"/>
      <c r="F2210" s="331"/>
      <c r="G2210" s="331"/>
      <c r="K2210"/>
      <c r="L2210"/>
      <c r="M2210" s="75"/>
      <c r="N2210"/>
      <c r="O2210" s="75"/>
      <c r="P2210" s="60"/>
      <c r="Q2210" s="60"/>
    </row>
    <row r="2211" spans="3:17">
      <c r="C2211"/>
      <c r="D2211"/>
      <c r="E2211"/>
      <c r="F2211" s="331"/>
      <c r="G2211" s="331"/>
      <c r="K2211"/>
      <c r="L2211"/>
      <c r="M2211" s="75"/>
      <c r="N2211"/>
      <c r="O2211" s="75"/>
      <c r="P2211" s="60"/>
      <c r="Q2211" s="60"/>
    </row>
    <row r="2212" spans="3:17">
      <c r="C2212"/>
      <c r="D2212"/>
      <c r="E2212"/>
      <c r="F2212" s="331"/>
      <c r="G2212" s="331"/>
      <c r="K2212"/>
      <c r="L2212"/>
      <c r="M2212" s="75"/>
      <c r="N2212"/>
      <c r="O2212" s="75"/>
      <c r="P2212" s="60"/>
      <c r="Q2212" s="60"/>
    </row>
    <row r="2213" spans="3:17">
      <c r="C2213"/>
      <c r="D2213"/>
      <c r="E2213"/>
      <c r="F2213" s="331"/>
      <c r="G2213" s="331"/>
      <c r="K2213"/>
      <c r="L2213"/>
      <c r="M2213" s="75"/>
      <c r="N2213"/>
      <c r="O2213" s="75"/>
      <c r="P2213" s="60"/>
      <c r="Q2213" s="60"/>
    </row>
    <row r="2214" spans="3:17">
      <c r="C2214"/>
      <c r="D2214"/>
      <c r="E2214"/>
      <c r="F2214" s="331"/>
      <c r="G2214" s="331"/>
      <c r="K2214"/>
      <c r="L2214"/>
      <c r="M2214" s="75"/>
      <c r="N2214"/>
      <c r="O2214" s="75"/>
      <c r="P2214" s="60"/>
      <c r="Q2214" s="60"/>
    </row>
    <row r="2215" spans="3:17">
      <c r="C2215"/>
      <c r="D2215"/>
      <c r="E2215"/>
      <c r="F2215" s="331"/>
      <c r="G2215" s="331"/>
      <c r="K2215"/>
      <c r="L2215"/>
      <c r="M2215" s="75"/>
      <c r="N2215"/>
      <c r="O2215" s="75"/>
      <c r="P2215" s="60"/>
      <c r="Q2215" s="60"/>
    </row>
    <row r="2216" spans="3:17">
      <c r="C2216"/>
      <c r="D2216"/>
      <c r="E2216"/>
      <c r="F2216" s="331"/>
      <c r="G2216" s="331"/>
      <c r="K2216"/>
      <c r="L2216"/>
      <c r="M2216" s="75"/>
      <c r="N2216"/>
      <c r="O2216" s="75"/>
      <c r="P2216" s="60"/>
      <c r="Q2216" s="60"/>
    </row>
    <row r="2217" spans="3:17">
      <c r="C2217"/>
      <c r="D2217"/>
      <c r="E2217"/>
      <c r="F2217" s="331"/>
      <c r="G2217" s="331"/>
      <c r="K2217"/>
      <c r="L2217"/>
      <c r="M2217" s="75"/>
      <c r="N2217"/>
      <c r="O2217" s="75"/>
      <c r="P2217" s="60"/>
      <c r="Q2217" s="60"/>
    </row>
    <row r="2218" spans="3:17">
      <c r="C2218"/>
      <c r="D2218"/>
      <c r="E2218"/>
      <c r="F2218" s="331"/>
      <c r="G2218" s="331"/>
      <c r="K2218"/>
      <c r="L2218"/>
      <c r="M2218" s="75"/>
      <c r="N2218"/>
      <c r="O2218" s="75"/>
      <c r="P2218" s="60"/>
      <c r="Q2218" s="60"/>
    </row>
    <row r="2219" spans="3:17">
      <c r="C2219"/>
      <c r="D2219"/>
      <c r="E2219"/>
      <c r="F2219" s="331"/>
      <c r="G2219" s="331"/>
      <c r="K2219"/>
      <c r="L2219"/>
      <c r="M2219" s="75"/>
      <c r="N2219"/>
      <c r="O2219" s="75"/>
      <c r="P2219" s="60"/>
      <c r="Q2219" s="60"/>
    </row>
    <row r="2220" spans="3:17">
      <c r="C2220"/>
      <c r="D2220"/>
      <c r="E2220"/>
      <c r="F2220" s="331"/>
      <c r="G2220" s="331"/>
      <c r="K2220"/>
      <c r="L2220"/>
      <c r="M2220" s="75"/>
      <c r="N2220"/>
      <c r="O2220" s="75"/>
      <c r="P2220" s="60"/>
      <c r="Q2220" s="60"/>
    </row>
    <row r="2221" spans="3:17">
      <c r="C2221"/>
      <c r="D2221"/>
      <c r="E2221"/>
      <c r="F2221" s="331"/>
      <c r="G2221" s="331"/>
      <c r="K2221"/>
      <c r="L2221"/>
      <c r="M2221" s="75"/>
      <c r="N2221"/>
      <c r="O2221" s="75"/>
      <c r="P2221" s="60"/>
      <c r="Q2221" s="60"/>
    </row>
    <row r="2222" spans="3:17">
      <c r="C2222"/>
      <c r="D2222"/>
      <c r="E2222"/>
      <c r="F2222" s="331"/>
      <c r="G2222" s="331"/>
      <c r="K2222"/>
      <c r="L2222"/>
      <c r="M2222" s="75"/>
      <c r="N2222"/>
      <c r="O2222" s="75"/>
      <c r="P2222" s="60"/>
      <c r="Q2222" s="60"/>
    </row>
    <row r="2223" spans="3:17">
      <c r="C2223"/>
      <c r="D2223"/>
      <c r="E2223"/>
      <c r="F2223" s="331"/>
      <c r="G2223" s="331"/>
      <c r="K2223"/>
      <c r="L2223"/>
      <c r="M2223" s="75"/>
      <c r="N2223"/>
      <c r="O2223" s="75"/>
      <c r="P2223" s="60"/>
      <c r="Q2223" s="60"/>
    </row>
    <row r="2224" spans="3:17">
      <c r="C2224"/>
      <c r="D2224"/>
      <c r="E2224"/>
      <c r="F2224" s="331"/>
      <c r="G2224" s="331"/>
      <c r="K2224"/>
      <c r="L2224"/>
      <c r="M2224" s="75"/>
      <c r="N2224"/>
      <c r="O2224" s="75"/>
      <c r="P2224" s="60"/>
      <c r="Q2224" s="60"/>
    </row>
    <row r="2225" spans="3:17">
      <c r="C2225"/>
      <c r="D2225"/>
      <c r="E2225"/>
      <c r="F2225" s="331"/>
      <c r="G2225" s="331"/>
      <c r="K2225"/>
      <c r="L2225"/>
      <c r="M2225" s="75"/>
      <c r="N2225"/>
      <c r="O2225" s="75"/>
      <c r="P2225" s="60"/>
      <c r="Q2225" s="60"/>
    </row>
    <row r="2226" spans="3:17">
      <c r="C2226"/>
      <c r="D2226"/>
      <c r="E2226"/>
      <c r="F2226" s="331"/>
      <c r="G2226" s="331"/>
      <c r="K2226"/>
      <c r="L2226"/>
      <c r="M2226" s="75"/>
      <c r="N2226"/>
      <c r="O2226" s="75"/>
      <c r="P2226" s="60"/>
      <c r="Q2226" s="60"/>
    </row>
    <row r="2227" spans="3:17">
      <c r="C2227"/>
      <c r="D2227"/>
      <c r="E2227"/>
      <c r="F2227" s="331"/>
      <c r="G2227" s="331"/>
      <c r="K2227"/>
      <c r="L2227"/>
      <c r="M2227" s="75"/>
      <c r="N2227"/>
      <c r="O2227" s="75"/>
      <c r="P2227" s="60"/>
      <c r="Q2227" s="60"/>
    </row>
    <row r="2228" spans="3:17">
      <c r="C2228"/>
      <c r="D2228"/>
      <c r="E2228"/>
      <c r="F2228" s="331"/>
      <c r="G2228" s="331"/>
      <c r="K2228"/>
      <c r="L2228"/>
      <c r="M2228" s="75"/>
      <c r="N2228"/>
      <c r="O2228" s="75"/>
      <c r="P2228" s="60"/>
      <c r="Q2228" s="60"/>
    </row>
    <row r="2229" spans="3:17">
      <c r="C2229"/>
      <c r="D2229"/>
      <c r="E2229"/>
      <c r="F2229" s="331"/>
      <c r="G2229" s="331"/>
      <c r="K2229"/>
      <c r="L2229"/>
      <c r="M2229" s="75"/>
      <c r="N2229"/>
      <c r="O2229" s="75"/>
      <c r="P2229" s="60"/>
      <c r="Q2229" s="60"/>
    </row>
    <row r="2230" spans="3:17">
      <c r="C2230"/>
      <c r="D2230"/>
      <c r="E2230"/>
      <c r="F2230" s="331"/>
      <c r="G2230" s="331"/>
      <c r="K2230"/>
      <c r="L2230"/>
      <c r="M2230" s="75"/>
      <c r="N2230"/>
      <c r="O2230" s="75"/>
      <c r="P2230" s="60"/>
      <c r="Q2230" s="60"/>
    </row>
    <row r="2231" spans="3:17">
      <c r="C2231"/>
      <c r="D2231"/>
      <c r="E2231"/>
      <c r="F2231" s="331"/>
      <c r="G2231" s="331"/>
      <c r="K2231"/>
      <c r="L2231"/>
      <c r="M2231" s="75"/>
      <c r="N2231"/>
      <c r="O2231" s="75"/>
      <c r="P2231" s="60"/>
      <c r="Q2231" s="60"/>
    </row>
    <row r="2232" spans="3:17">
      <c r="C2232"/>
      <c r="D2232"/>
      <c r="E2232"/>
      <c r="F2232" s="331"/>
      <c r="G2232" s="331"/>
      <c r="K2232"/>
      <c r="L2232"/>
      <c r="M2232" s="75"/>
      <c r="N2232"/>
      <c r="O2232" s="75"/>
      <c r="P2232" s="60"/>
      <c r="Q2232" s="60"/>
    </row>
    <row r="2233" spans="3:17">
      <c r="C2233"/>
      <c r="D2233"/>
      <c r="E2233"/>
      <c r="F2233" s="331"/>
      <c r="G2233" s="331"/>
      <c r="K2233"/>
      <c r="L2233"/>
      <c r="M2233" s="75"/>
      <c r="N2233"/>
      <c r="O2233" s="75"/>
      <c r="P2233" s="60"/>
      <c r="Q2233" s="60"/>
    </row>
    <row r="2234" spans="3:17">
      <c r="C2234"/>
      <c r="D2234"/>
      <c r="E2234"/>
      <c r="F2234" s="331"/>
      <c r="G2234" s="331"/>
      <c r="K2234"/>
      <c r="L2234"/>
      <c r="M2234" s="75"/>
      <c r="N2234"/>
      <c r="O2234" s="75"/>
      <c r="P2234" s="60"/>
      <c r="Q2234" s="60"/>
    </row>
    <row r="2235" spans="3:17">
      <c r="C2235"/>
      <c r="D2235"/>
      <c r="E2235"/>
      <c r="F2235" s="331"/>
      <c r="G2235" s="331"/>
      <c r="K2235"/>
      <c r="L2235"/>
      <c r="M2235" s="75"/>
      <c r="N2235"/>
      <c r="O2235" s="75"/>
      <c r="P2235" s="60"/>
      <c r="Q2235" s="60"/>
    </row>
    <row r="2236" spans="3:17">
      <c r="C2236"/>
      <c r="D2236"/>
      <c r="E2236"/>
      <c r="F2236" s="331"/>
      <c r="G2236" s="331"/>
      <c r="K2236"/>
      <c r="L2236"/>
      <c r="M2236" s="75"/>
      <c r="N2236"/>
      <c r="O2236" s="75"/>
      <c r="P2236" s="60"/>
      <c r="Q2236" s="60"/>
    </row>
    <row r="2237" spans="3:17">
      <c r="C2237"/>
      <c r="D2237"/>
      <c r="E2237"/>
      <c r="F2237" s="331"/>
      <c r="G2237" s="331"/>
      <c r="K2237"/>
      <c r="L2237"/>
      <c r="M2237" s="75"/>
      <c r="N2237"/>
      <c r="O2237" s="75"/>
      <c r="P2237" s="60"/>
      <c r="Q2237" s="60"/>
    </row>
    <row r="2238" spans="3:17">
      <c r="C2238"/>
      <c r="D2238"/>
      <c r="E2238"/>
      <c r="F2238" s="331"/>
      <c r="G2238" s="331"/>
      <c r="K2238"/>
      <c r="L2238"/>
      <c r="M2238" s="75"/>
      <c r="N2238"/>
      <c r="O2238" s="75"/>
      <c r="P2238" s="60"/>
      <c r="Q2238" s="60"/>
    </row>
    <row r="2239" spans="3:17">
      <c r="C2239"/>
      <c r="D2239"/>
      <c r="E2239"/>
      <c r="F2239" s="331"/>
      <c r="G2239" s="331"/>
      <c r="K2239"/>
      <c r="L2239"/>
      <c r="M2239" s="75"/>
      <c r="N2239"/>
      <c r="O2239" s="75"/>
      <c r="P2239" s="60"/>
      <c r="Q2239" s="60"/>
    </row>
    <row r="2240" spans="3:17">
      <c r="C2240"/>
      <c r="D2240"/>
      <c r="E2240"/>
      <c r="F2240" s="331"/>
      <c r="G2240" s="331"/>
      <c r="K2240"/>
      <c r="L2240"/>
      <c r="M2240" s="75"/>
      <c r="N2240"/>
      <c r="O2240" s="75"/>
      <c r="P2240" s="60"/>
      <c r="Q2240" s="60"/>
    </row>
    <row r="2241" spans="3:17">
      <c r="C2241"/>
      <c r="D2241"/>
      <c r="E2241"/>
      <c r="F2241" s="331"/>
      <c r="G2241" s="331"/>
      <c r="K2241"/>
      <c r="L2241"/>
      <c r="M2241" s="75"/>
      <c r="N2241"/>
      <c r="O2241" s="75"/>
      <c r="P2241" s="60"/>
      <c r="Q2241" s="60"/>
    </row>
    <row r="2242" spans="3:17">
      <c r="C2242"/>
      <c r="D2242"/>
      <c r="E2242"/>
      <c r="F2242" s="331"/>
      <c r="G2242" s="331"/>
      <c r="K2242"/>
      <c r="L2242"/>
      <c r="M2242" s="75"/>
      <c r="N2242"/>
      <c r="O2242" s="75"/>
      <c r="P2242" s="60"/>
      <c r="Q2242" s="60"/>
    </row>
    <row r="2243" spans="3:17">
      <c r="C2243"/>
      <c r="D2243"/>
      <c r="E2243"/>
      <c r="F2243" s="331"/>
      <c r="G2243" s="331"/>
      <c r="K2243"/>
      <c r="L2243"/>
      <c r="M2243" s="75"/>
      <c r="N2243"/>
      <c r="O2243" s="75"/>
      <c r="P2243" s="60"/>
      <c r="Q2243" s="60"/>
    </row>
    <row r="2244" spans="3:17">
      <c r="C2244"/>
      <c r="D2244"/>
      <c r="E2244"/>
      <c r="F2244" s="331"/>
      <c r="G2244" s="331"/>
      <c r="K2244"/>
      <c r="L2244"/>
      <c r="M2244" s="75"/>
      <c r="N2244"/>
      <c r="O2244" s="75"/>
      <c r="P2244" s="60"/>
      <c r="Q2244" s="60"/>
    </row>
    <row r="2245" spans="3:17">
      <c r="C2245"/>
      <c r="D2245"/>
      <c r="E2245"/>
      <c r="F2245" s="331"/>
      <c r="G2245" s="331"/>
      <c r="K2245"/>
      <c r="L2245"/>
      <c r="M2245" s="75"/>
      <c r="N2245"/>
      <c r="O2245" s="75"/>
      <c r="P2245" s="60"/>
      <c r="Q2245" s="60"/>
    </row>
    <row r="2246" spans="3:17">
      <c r="C2246"/>
      <c r="D2246"/>
      <c r="E2246"/>
      <c r="F2246" s="331"/>
      <c r="G2246" s="331"/>
      <c r="K2246"/>
      <c r="L2246"/>
      <c r="M2246" s="75"/>
      <c r="N2246"/>
      <c r="O2246" s="75"/>
      <c r="P2246" s="60"/>
      <c r="Q2246" s="60"/>
    </row>
    <row r="2247" spans="3:17">
      <c r="C2247"/>
      <c r="D2247"/>
      <c r="E2247"/>
      <c r="F2247" s="331"/>
      <c r="G2247" s="331"/>
      <c r="K2247"/>
      <c r="L2247"/>
      <c r="M2247" s="75"/>
      <c r="N2247"/>
      <c r="O2247" s="75"/>
      <c r="P2247" s="60"/>
      <c r="Q2247" s="60"/>
    </row>
    <row r="2248" spans="3:17">
      <c r="C2248"/>
      <c r="D2248"/>
      <c r="E2248"/>
      <c r="F2248" s="331"/>
      <c r="G2248" s="331"/>
      <c r="K2248"/>
      <c r="L2248"/>
      <c r="M2248" s="75"/>
      <c r="N2248"/>
      <c r="O2248" s="75"/>
      <c r="P2248" s="60"/>
      <c r="Q2248" s="60"/>
    </row>
    <row r="2249" spans="3:17">
      <c r="C2249"/>
      <c r="D2249"/>
      <c r="E2249"/>
      <c r="F2249" s="331"/>
      <c r="G2249" s="331"/>
      <c r="K2249"/>
      <c r="L2249"/>
      <c r="M2249" s="75"/>
      <c r="N2249"/>
      <c r="O2249" s="75"/>
      <c r="P2249" s="60"/>
      <c r="Q2249" s="60"/>
    </row>
    <row r="2250" spans="3:17">
      <c r="C2250"/>
      <c r="D2250"/>
      <c r="E2250"/>
      <c r="F2250" s="331"/>
      <c r="G2250" s="331"/>
      <c r="K2250"/>
      <c r="L2250"/>
      <c r="M2250" s="75"/>
      <c r="N2250"/>
      <c r="O2250" s="75"/>
      <c r="P2250" s="60"/>
      <c r="Q2250" s="60"/>
    </row>
    <row r="2251" spans="3:17">
      <c r="C2251"/>
      <c r="D2251"/>
      <c r="E2251"/>
      <c r="F2251" s="331"/>
      <c r="G2251" s="331"/>
      <c r="K2251"/>
      <c r="L2251"/>
      <c r="M2251" s="75"/>
      <c r="N2251"/>
      <c r="O2251" s="75"/>
      <c r="P2251" s="60"/>
      <c r="Q2251" s="60"/>
    </row>
    <row r="2252" spans="3:17">
      <c r="C2252"/>
      <c r="D2252"/>
      <c r="E2252"/>
      <c r="F2252" s="331"/>
      <c r="G2252" s="331"/>
      <c r="K2252"/>
      <c r="L2252"/>
      <c r="M2252" s="75"/>
      <c r="N2252"/>
      <c r="O2252" s="75"/>
      <c r="P2252" s="60"/>
      <c r="Q2252" s="60"/>
    </row>
    <row r="2253" spans="3:17">
      <c r="C2253"/>
      <c r="D2253"/>
      <c r="E2253"/>
      <c r="F2253" s="331"/>
      <c r="G2253" s="331"/>
      <c r="K2253"/>
      <c r="L2253"/>
      <c r="M2253" s="75"/>
      <c r="N2253"/>
      <c r="O2253" s="75"/>
      <c r="P2253" s="60"/>
      <c r="Q2253" s="60"/>
    </row>
    <row r="2254" spans="3:17">
      <c r="C2254"/>
      <c r="D2254"/>
      <c r="E2254"/>
      <c r="F2254" s="331"/>
      <c r="G2254" s="331"/>
      <c r="K2254"/>
      <c r="L2254"/>
      <c r="M2254" s="75"/>
      <c r="N2254"/>
      <c r="O2254" s="75"/>
      <c r="P2254" s="60"/>
      <c r="Q2254" s="60"/>
    </row>
    <row r="2255" spans="3:17">
      <c r="C2255"/>
      <c r="D2255"/>
      <c r="E2255"/>
      <c r="F2255" s="331"/>
      <c r="G2255" s="331"/>
      <c r="K2255"/>
      <c r="L2255"/>
      <c r="M2255" s="75"/>
      <c r="N2255"/>
      <c r="O2255" s="75"/>
      <c r="P2255" s="60"/>
      <c r="Q2255" s="60"/>
    </row>
    <row r="2256" spans="3:17">
      <c r="C2256"/>
      <c r="D2256"/>
      <c r="E2256"/>
      <c r="F2256" s="331"/>
      <c r="G2256" s="331"/>
      <c r="K2256"/>
      <c r="L2256"/>
      <c r="M2256" s="75"/>
      <c r="N2256"/>
      <c r="O2256" s="75"/>
      <c r="P2256" s="60"/>
      <c r="Q2256" s="60"/>
    </row>
    <row r="2257" spans="3:17">
      <c r="C2257"/>
      <c r="D2257"/>
      <c r="E2257"/>
      <c r="F2257" s="331"/>
      <c r="G2257" s="331"/>
      <c r="K2257"/>
      <c r="L2257"/>
      <c r="M2257" s="75"/>
      <c r="N2257"/>
      <c r="O2257" s="75"/>
      <c r="P2257" s="60"/>
      <c r="Q2257" s="60"/>
    </row>
    <row r="2258" spans="3:17">
      <c r="C2258"/>
      <c r="D2258"/>
      <c r="E2258"/>
      <c r="F2258" s="331"/>
      <c r="G2258" s="331"/>
      <c r="K2258"/>
      <c r="L2258"/>
      <c r="M2258" s="75"/>
      <c r="N2258"/>
      <c r="O2258" s="75"/>
      <c r="P2258" s="60"/>
      <c r="Q2258" s="60"/>
    </row>
    <row r="2259" spans="3:17">
      <c r="C2259"/>
      <c r="D2259"/>
      <c r="E2259"/>
      <c r="F2259" s="331"/>
      <c r="G2259" s="331"/>
      <c r="K2259"/>
      <c r="L2259"/>
      <c r="M2259" s="75"/>
      <c r="N2259"/>
      <c r="O2259" s="75"/>
      <c r="P2259" s="60"/>
      <c r="Q2259" s="60"/>
    </row>
    <row r="2260" spans="3:17">
      <c r="C2260"/>
      <c r="D2260"/>
      <c r="E2260"/>
      <c r="F2260" s="331"/>
      <c r="G2260" s="331"/>
      <c r="K2260"/>
      <c r="L2260"/>
      <c r="M2260" s="75"/>
      <c r="N2260"/>
      <c r="O2260" s="75"/>
      <c r="P2260" s="60"/>
      <c r="Q2260" s="60"/>
    </row>
    <row r="2261" spans="3:17">
      <c r="C2261"/>
      <c r="D2261"/>
      <c r="E2261"/>
      <c r="F2261" s="331"/>
      <c r="G2261" s="331"/>
      <c r="K2261"/>
      <c r="L2261"/>
      <c r="M2261" s="75"/>
      <c r="N2261"/>
      <c r="O2261" s="75"/>
      <c r="P2261" s="60"/>
      <c r="Q2261" s="60"/>
    </row>
    <row r="2262" spans="3:17">
      <c r="C2262"/>
      <c r="D2262"/>
      <c r="E2262"/>
      <c r="F2262" s="331"/>
      <c r="G2262" s="331"/>
      <c r="K2262"/>
      <c r="L2262"/>
      <c r="M2262" s="75"/>
      <c r="N2262"/>
      <c r="O2262" s="75"/>
      <c r="P2262" s="60"/>
      <c r="Q2262" s="60"/>
    </row>
    <row r="2263" spans="3:17">
      <c r="C2263"/>
      <c r="D2263"/>
      <c r="E2263"/>
      <c r="F2263" s="331"/>
      <c r="G2263" s="331"/>
      <c r="K2263"/>
      <c r="L2263"/>
      <c r="M2263" s="75"/>
      <c r="N2263"/>
      <c r="O2263" s="75"/>
      <c r="P2263" s="60"/>
      <c r="Q2263" s="60"/>
    </row>
    <row r="2264" spans="3:17">
      <c r="C2264"/>
      <c r="D2264"/>
      <c r="E2264"/>
      <c r="F2264" s="331"/>
      <c r="G2264" s="331"/>
      <c r="K2264"/>
      <c r="L2264"/>
      <c r="M2264" s="75"/>
      <c r="N2264"/>
      <c r="O2264" s="75"/>
      <c r="P2264" s="60"/>
      <c r="Q2264" s="60"/>
    </row>
    <row r="2265" spans="3:17">
      <c r="C2265"/>
      <c r="D2265"/>
      <c r="E2265"/>
      <c r="F2265" s="331"/>
      <c r="G2265" s="331"/>
      <c r="K2265"/>
      <c r="L2265"/>
      <c r="M2265" s="75"/>
      <c r="N2265"/>
      <c r="O2265" s="75"/>
      <c r="P2265" s="60"/>
      <c r="Q2265" s="60"/>
    </row>
    <row r="2266" spans="3:17">
      <c r="C2266"/>
      <c r="D2266"/>
      <c r="E2266"/>
      <c r="F2266" s="331"/>
      <c r="G2266" s="331"/>
      <c r="K2266"/>
      <c r="L2266"/>
      <c r="M2266" s="75"/>
      <c r="N2266"/>
      <c r="O2266" s="75"/>
      <c r="P2266" s="60"/>
      <c r="Q2266" s="60"/>
    </row>
    <row r="2267" spans="3:17">
      <c r="C2267"/>
      <c r="D2267"/>
      <c r="E2267"/>
      <c r="F2267" s="331"/>
      <c r="G2267" s="331"/>
      <c r="K2267"/>
      <c r="L2267"/>
      <c r="M2267" s="75"/>
      <c r="N2267"/>
      <c r="O2267" s="75"/>
      <c r="P2267" s="60"/>
      <c r="Q2267" s="60"/>
    </row>
    <row r="2268" spans="3:17">
      <c r="C2268"/>
      <c r="D2268"/>
      <c r="E2268"/>
      <c r="F2268" s="331"/>
      <c r="G2268" s="331"/>
      <c r="K2268"/>
      <c r="L2268"/>
      <c r="M2268" s="75"/>
      <c r="N2268"/>
      <c r="O2268" s="75"/>
      <c r="P2268" s="60"/>
      <c r="Q2268" s="60"/>
    </row>
    <row r="2269" spans="3:17">
      <c r="C2269"/>
      <c r="D2269"/>
      <c r="E2269"/>
      <c r="F2269" s="331"/>
      <c r="G2269" s="331"/>
      <c r="K2269"/>
      <c r="L2269"/>
      <c r="M2269" s="75"/>
      <c r="N2269"/>
      <c r="O2269" s="75"/>
      <c r="P2269" s="60"/>
      <c r="Q2269" s="60"/>
    </row>
    <row r="2270" spans="3:17">
      <c r="C2270"/>
      <c r="D2270"/>
      <c r="E2270"/>
      <c r="F2270" s="331"/>
      <c r="G2270" s="331"/>
      <c r="K2270"/>
      <c r="L2270"/>
      <c r="M2270" s="75"/>
      <c r="N2270"/>
      <c r="O2270" s="75"/>
      <c r="P2270" s="60"/>
      <c r="Q2270" s="60"/>
    </row>
    <row r="2271" spans="3:17">
      <c r="C2271"/>
      <c r="D2271"/>
      <c r="E2271"/>
      <c r="F2271" s="331"/>
      <c r="G2271" s="331"/>
      <c r="K2271"/>
      <c r="L2271"/>
      <c r="M2271" s="75"/>
      <c r="N2271"/>
      <c r="O2271" s="75"/>
      <c r="P2271" s="60"/>
      <c r="Q2271" s="60"/>
    </row>
    <row r="2272" spans="3:17">
      <c r="C2272"/>
      <c r="D2272"/>
      <c r="E2272"/>
      <c r="F2272" s="331"/>
      <c r="G2272" s="331"/>
      <c r="K2272"/>
      <c r="L2272"/>
      <c r="M2272" s="75"/>
      <c r="N2272"/>
      <c r="O2272" s="75"/>
      <c r="P2272" s="60"/>
      <c r="Q2272" s="60"/>
    </row>
    <row r="2273" spans="3:17">
      <c r="C2273"/>
      <c r="D2273"/>
      <c r="E2273"/>
      <c r="F2273" s="331"/>
      <c r="G2273" s="331"/>
      <c r="K2273"/>
      <c r="L2273"/>
      <c r="M2273" s="75"/>
      <c r="N2273"/>
      <c r="O2273" s="75"/>
      <c r="P2273" s="60"/>
      <c r="Q2273" s="60"/>
    </row>
    <row r="2274" spans="3:17">
      <c r="C2274"/>
      <c r="D2274"/>
      <c r="E2274"/>
      <c r="F2274" s="331"/>
      <c r="G2274" s="331"/>
      <c r="K2274"/>
      <c r="L2274"/>
      <c r="M2274" s="75"/>
      <c r="N2274"/>
      <c r="O2274" s="75"/>
      <c r="P2274" s="60"/>
      <c r="Q2274" s="60"/>
    </row>
    <row r="2275" spans="3:17">
      <c r="C2275"/>
      <c r="D2275"/>
      <c r="E2275"/>
      <c r="F2275" s="331"/>
      <c r="G2275" s="331"/>
      <c r="K2275"/>
      <c r="L2275"/>
      <c r="M2275" s="75"/>
      <c r="N2275"/>
      <c r="O2275" s="75"/>
      <c r="P2275" s="60"/>
      <c r="Q2275" s="60"/>
    </row>
    <row r="2276" spans="3:17">
      <c r="C2276"/>
      <c r="D2276"/>
      <c r="E2276"/>
      <c r="F2276" s="331"/>
      <c r="G2276" s="331"/>
      <c r="K2276"/>
      <c r="L2276"/>
      <c r="M2276" s="75"/>
      <c r="N2276"/>
      <c r="O2276" s="75"/>
      <c r="P2276" s="60"/>
      <c r="Q2276" s="60"/>
    </row>
    <row r="2277" spans="3:17">
      <c r="C2277"/>
      <c r="D2277"/>
      <c r="E2277"/>
      <c r="F2277" s="331"/>
      <c r="G2277" s="331"/>
      <c r="K2277"/>
      <c r="L2277"/>
      <c r="M2277" s="75"/>
      <c r="N2277"/>
      <c r="O2277" s="75"/>
      <c r="P2277" s="60"/>
      <c r="Q2277" s="60"/>
    </row>
    <row r="2278" spans="3:17">
      <c r="C2278"/>
      <c r="D2278"/>
      <c r="E2278"/>
      <c r="F2278" s="331"/>
      <c r="G2278" s="331"/>
      <c r="K2278"/>
      <c r="L2278"/>
      <c r="M2278" s="75"/>
      <c r="N2278"/>
      <c r="O2278" s="75"/>
      <c r="P2278" s="60"/>
      <c r="Q2278" s="60"/>
    </row>
    <row r="2279" spans="3:17">
      <c r="C2279"/>
      <c r="D2279"/>
      <c r="E2279"/>
      <c r="F2279" s="331"/>
      <c r="G2279" s="331"/>
      <c r="K2279"/>
      <c r="L2279"/>
      <c r="M2279" s="75"/>
      <c r="N2279"/>
      <c r="O2279" s="75"/>
      <c r="P2279" s="60"/>
      <c r="Q2279" s="60"/>
    </row>
    <row r="2280" spans="3:17">
      <c r="C2280"/>
      <c r="D2280"/>
      <c r="E2280"/>
      <c r="F2280" s="331"/>
      <c r="G2280" s="331"/>
      <c r="K2280"/>
      <c r="L2280"/>
      <c r="M2280" s="75"/>
      <c r="N2280"/>
      <c r="O2280" s="75"/>
      <c r="P2280" s="60"/>
      <c r="Q2280" s="60"/>
    </row>
    <row r="2281" spans="3:17">
      <c r="C2281"/>
      <c r="D2281"/>
      <c r="E2281"/>
      <c r="F2281" s="331"/>
      <c r="G2281" s="331"/>
      <c r="K2281"/>
      <c r="L2281"/>
      <c r="M2281" s="75"/>
      <c r="N2281"/>
      <c r="O2281" s="75"/>
      <c r="P2281" s="60"/>
      <c r="Q2281" s="60"/>
    </row>
    <row r="2282" spans="3:17">
      <c r="C2282"/>
      <c r="D2282"/>
      <c r="E2282"/>
      <c r="F2282" s="331"/>
      <c r="G2282" s="331"/>
      <c r="K2282"/>
      <c r="L2282"/>
      <c r="M2282" s="75"/>
      <c r="N2282"/>
      <c r="O2282" s="75"/>
      <c r="P2282" s="60"/>
      <c r="Q2282" s="60"/>
    </row>
    <row r="2283" spans="3:17">
      <c r="C2283"/>
      <c r="D2283"/>
      <c r="E2283"/>
      <c r="F2283" s="331"/>
      <c r="G2283" s="331"/>
      <c r="K2283"/>
      <c r="L2283"/>
      <c r="M2283" s="75"/>
      <c r="N2283"/>
      <c r="O2283" s="75"/>
      <c r="P2283" s="60"/>
      <c r="Q2283" s="60"/>
    </row>
    <row r="2284" spans="3:17">
      <c r="C2284"/>
      <c r="D2284"/>
      <c r="E2284"/>
      <c r="F2284" s="331"/>
      <c r="G2284" s="331"/>
      <c r="K2284"/>
      <c r="L2284"/>
      <c r="M2284" s="75"/>
      <c r="N2284"/>
      <c r="O2284" s="75"/>
      <c r="P2284" s="60"/>
      <c r="Q2284" s="60"/>
    </row>
    <row r="2285" spans="3:17">
      <c r="C2285"/>
      <c r="D2285"/>
      <c r="E2285"/>
      <c r="F2285" s="331"/>
      <c r="G2285" s="331"/>
      <c r="K2285"/>
      <c r="L2285"/>
      <c r="M2285" s="75"/>
      <c r="N2285"/>
      <c r="O2285" s="75"/>
      <c r="P2285" s="60"/>
      <c r="Q2285" s="60"/>
    </row>
    <row r="2286" spans="3:17">
      <c r="C2286"/>
      <c r="D2286"/>
      <c r="E2286"/>
      <c r="F2286" s="331"/>
      <c r="G2286" s="331"/>
      <c r="K2286"/>
      <c r="L2286"/>
      <c r="M2286" s="75"/>
      <c r="N2286"/>
      <c r="O2286" s="75"/>
      <c r="P2286" s="60"/>
      <c r="Q2286" s="60"/>
    </row>
    <row r="2287" spans="3:17">
      <c r="C2287"/>
      <c r="D2287"/>
      <c r="E2287"/>
      <c r="F2287" s="331"/>
      <c r="G2287" s="331"/>
      <c r="K2287"/>
      <c r="L2287"/>
      <c r="M2287" s="75"/>
      <c r="N2287"/>
      <c r="O2287" s="75"/>
      <c r="P2287" s="60"/>
      <c r="Q2287" s="60"/>
    </row>
    <row r="2288" spans="3:17">
      <c r="C2288"/>
      <c r="D2288"/>
      <c r="E2288"/>
      <c r="F2288" s="331"/>
      <c r="G2288" s="331"/>
      <c r="K2288"/>
      <c r="L2288"/>
      <c r="M2288" s="75"/>
      <c r="N2288"/>
      <c r="O2288" s="75"/>
      <c r="P2288" s="60"/>
      <c r="Q2288" s="60"/>
    </row>
    <row r="2289" spans="3:17">
      <c r="C2289"/>
      <c r="D2289"/>
      <c r="E2289"/>
      <c r="F2289" s="331"/>
      <c r="G2289" s="331"/>
      <c r="K2289"/>
      <c r="L2289"/>
      <c r="M2289" s="75"/>
      <c r="N2289"/>
      <c r="O2289" s="75"/>
      <c r="P2289" s="60"/>
      <c r="Q2289" s="60"/>
    </row>
    <row r="2290" spans="3:17">
      <c r="C2290"/>
      <c r="D2290"/>
      <c r="E2290"/>
      <c r="F2290" s="331"/>
      <c r="G2290" s="331"/>
      <c r="K2290"/>
      <c r="L2290"/>
      <c r="M2290" s="75"/>
      <c r="N2290"/>
      <c r="O2290" s="75"/>
      <c r="P2290" s="60"/>
      <c r="Q2290" s="60"/>
    </row>
    <row r="2291" spans="3:17">
      <c r="C2291"/>
      <c r="D2291"/>
      <c r="E2291"/>
      <c r="F2291" s="331"/>
      <c r="G2291" s="331"/>
      <c r="K2291"/>
      <c r="L2291"/>
      <c r="M2291" s="75"/>
      <c r="N2291"/>
      <c r="O2291" s="75"/>
      <c r="P2291" s="60"/>
      <c r="Q2291" s="60"/>
    </row>
    <row r="2292" spans="3:17">
      <c r="C2292"/>
      <c r="D2292"/>
      <c r="E2292"/>
      <c r="F2292" s="331"/>
      <c r="G2292" s="331"/>
      <c r="K2292"/>
      <c r="L2292"/>
      <c r="M2292" s="75"/>
      <c r="N2292"/>
      <c r="O2292" s="75"/>
      <c r="P2292" s="60"/>
      <c r="Q2292" s="60"/>
    </row>
    <row r="2293" spans="3:17">
      <c r="C2293"/>
      <c r="D2293"/>
      <c r="E2293"/>
      <c r="F2293" s="331"/>
      <c r="G2293" s="331"/>
      <c r="K2293"/>
      <c r="L2293"/>
      <c r="M2293" s="75"/>
      <c r="N2293"/>
      <c r="O2293" s="75"/>
      <c r="P2293" s="60"/>
      <c r="Q2293" s="60"/>
    </row>
    <row r="2294" spans="3:17">
      <c r="C2294"/>
      <c r="D2294"/>
      <c r="E2294"/>
      <c r="F2294" s="331"/>
      <c r="G2294" s="331"/>
      <c r="K2294"/>
      <c r="L2294"/>
      <c r="M2294" s="75"/>
      <c r="N2294"/>
      <c r="O2294" s="75"/>
      <c r="P2294" s="60"/>
      <c r="Q2294" s="60"/>
    </row>
    <row r="2295" spans="3:17">
      <c r="C2295"/>
      <c r="D2295"/>
      <c r="E2295"/>
      <c r="F2295" s="331"/>
      <c r="G2295" s="331"/>
      <c r="K2295"/>
      <c r="L2295"/>
      <c r="M2295" s="75"/>
      <c r="N2295"/>
      <c r="O2295" s="75"/>
      <c r="P2295" s="60"/>
      <c r="Q2295" s="60"/>
    </row>
    <row r="2296" spans="3:17">
      <c r="C2296"/>
      <c r="D2296"/>
      <c r="E2296"/>
      <c r="F2296" s="331"/>
      <c r="G2296" s="331"/>
      <c r="K2296"/>
      <c r="L2296"/>
      <c r="M2296" s="75"/>
      <c r="N2296"/>
      <c r="O2296" s="75"/>
      <c r="P2296" s="60"/>
      <c r="Q2296" s="60"/>
    </row>
    <row r="2297" spans="3:17">
      <c r="C2297"/>
      <c r="D2297"/>
      <c r="E2297"/>
      <c r="F2297" s="331"/>
      <c r="G2297" s="331"/>
      <c r="K2297"/>
      <c r="L2297"/>
      <c r="M2297" s="75"/>
      <c r="N2297"/>
      <c r="O2297" s="75"/>
      <c r="P2297" s="60"/>
      <c r="Q2297" s="60"/>
    </row>
    <row r="2298" spans="3:17">
      <c r="C2298"/>
      <c r="D2298"/>
      <c r="E2298"/>
      <c r="F2298" s="331"/>
      <c r="G2298" s="331"/>
      <c r="K2298"/>
      <c r="L2298"/>
      <c r="M2298" s="75"/>
      <c r="N2298"/>
      <c r="O2298" s="75"/>
      <c r="P2298" s="60"/>
      <c r="Q2298" s="60"/>
    </row>
    <row r="2299" spans="3:17">
      <c r="C2299"/>
      <c r="D2299"/>
      <c r="E2299"/>
      <c r="F2299" s="331"/>
      <c r="G2299" s="331"/>
      <c r="K2299"/>
      <c r="L2299"/>
      <c r="M2299" s="75"/>
      <c r="N2299"/>
      <c r="O2299" s="75"/>
      <c r="P2299" s="60"/>
      <c r="Q2299" s="60"/>
    </row>
    <row r="2300" spans="3:17">
      <c r="C2300"/>
      <c r="D2300"/>
      <c r="E2300"/>
      <c r="F2300" s="331"/>
      <c r="G2300" s="331"/>
      <c r="K2300"/>
      <c r="L2300"/>
      <c r="M2300" s="75"/>
      <c r="N2300"/>
      <c r="O2300" s="75"/>
      <c r="P2300" s="60"/>
      <c r="Q2300" s="60"/>
    </row>
    <row r="2301" spans="3:17">
      <c r="C2301"/>
      <c r="D2301"/>
      <c r="E2301"/>
      <c r="F2301" s="331"/>
      <c r="G2301" s="331"/>
      <c r="K2301"/>
      <c r="L2301"/>
      <c r="M2301" s="75"/>
      <c r="N2301"/>
      <c r="O2301" s="75"/>
      <c r="P2301" s="60"/>
      <c r="Q2301" s="60"/>
    </row>
    <row r="2302" spans="3:17">
      <c r="C2302"/>
      <c r="D2302"/>
      <c r="E2302"/>
      <c r="F2302" s="331"/>
      <c r="G2302" s="331"/>
      <c r="K2302"/>
      <c r="L2302"/>
      <c r="M2302" s="75"/>
      <c r="N2302"/>
      <c r="O2302" s="75"/>
      <c r="P2302" s="60"/>
      <c r="Q2302" s="60"/>
    </row>
    <row r="2303" spans="3:17">
      <c r="C2303"/>
      <c r="D2303"/>
      <c r="E2303"/>
      <c r="F2303" s="331"/>
      <c r="G2303" s="331"/>
      <c r="K2303"/>
      <c r="L2303"/>
      <c r="M2303" s="75"/>
      <c r="N2303"/>
      <c r="O2303" s="75"/>
      <c r="P2303" s="60"/>
      <c r="Q2303" s="60"/>
    </row>
    <row r="2304" spans="3:17">
      <c r="C2304"/>
      <c r="D2304"/>
      <c r="E2304"/>
      <c r="F2304" s="331"/>
      <c r="G2304" s="331"/>
      <c r="K2304"/>
      <c r="L2304"/>
      <c r="M2304" s="75"/>
      <c r="N2304"/>
      <c r="O2304" s="75"/>
      <c r="P2304" s="60"/>
      <c r="Q2304" s="60"/>
    </row>
    <row r="2305" spans="3:17">
      <c r="C2305"/>
      <c r="D2305"/>
      <c r="E2305"/>
      <c r="F2305" s="331"/>
      <c r="G2305" s="331"/>
      <c r="K2305"/>
      <c r="L2305"/>
      <c r="M2305" s="75"/>
      <c r="N2305"/>
      <c r="O2305" s="75"/>
      <c r="P2305" s="60"/>
      <c r="Q2305" s="60"/>
    </row>
    <row r="2306" spans="3:17">
      <c r="C2306"/>
      <c r="D2306"/>
      <c r="E2306"/>
      <c r="F2306" s="331"/>
      <c r="G2306" s="331"/>
      <c r="K2306"/>
      <c r="L2306"/>
      <c r="M2306" s="75"/>
      <c r="N2306"/>
      <c r="O2306" s="75"/>
      <c r="P2306" s="60"/>
      <c r="Q2306" s="60"/>
    </row>
    <row r="2307" spans="3:17">
      <c r="C2307"/>
      <c r="D2307"/>
      <c r="E2307"/>
      <c r="F2307" s="331"/>
      <c r="G2307" s="331"/>
      <c r="K2307"/>
      <c r="L2307"/>
      <c r="M2307" s="75"/>
      <c r="N2307" s="76"/>
      <c r="O2307" s="75"/>
      <c r="P2307" s="60"/>
      <c r="Q2307" s="60"/>
    </row>
    <row r="2308" spans="3:17">
      <c r="C2308"/>
      <c r="D2308"/>
      <c r="E2308"/>
      <c r="F2308" s="331"/>
      <c r="G2308" s="331"/>
      <c r="K2308"/>
      <c r="L2308"/>
      <c r="M2308" s="75"/>
      <c r="N2308" s="76"/>
      <c r="O2308" s="75"/>
      <c r="P2308" s="60"/>
      <c r="Q2308" s="60"/>
    </row>
    <row r="2309" spans="3:17">
      <c r="C2309"/>
      <c r="D2309"/>
      <c r="E2309"/>
      <c r="F2309" s="331"/>
      <c r="G2309" s="331"/>
      <c r="K2309"/>
      <c r="L2309"/>
      <c r="M2309" s="75"/>
      <c r="N2309" s="76"/>
      <c r="O2309" s="75"/>
      <c r="P2309" s="60"/>
      <c r="Q2309" s="60"/>
    </row>
    <row r="2310" spans="3:17">
      <c r="C2310"/>
      <c r="D2310"/>
      <c r="E2310"/>
      <c r="F2310" s="331"/>
      <c r="G2310" s="331"/>
      <c r="K2310"/>
      <c r="L2310"/>
      <c r="M2310" s="75"/>
      <c r="N2310" s="76"/>
      <c r="O2310" s="75"/>
      <c r="P2310" s="60"/>
      <c r="Q2310" s="60"/>
    </row>
    <row r="2311" spans="3:17">
      <c r="C2311"/>
      <c r="D2311"/>
      <c r="E2311"/>
      <c r="F2311" s="331"/>
      <c r="G2311" s="331"/>
      <c r="K2311"/>
      <c r="L2311"/>
      <c r="M2311" s="75"/>
      <c r="N2311" s="76"/>
      <c r="O2311" s="75"/>
      <c r="P2311" s="60"/>
      <c r="Q2311" s="60"/>
    </row>
    <row r="2312" spans="3:17">
      <c r="C2312"/>
      <c r="D2312"/>
      <c r="E2312"/>
      <c r="F2312" s="331"/>
      <c r="G2312" s="331"/>
      <c r="K2312"/>
      <c r="L2312"/>
      <c r="M2312" s="75"/>
      <c r="N2312" s="76"/>
      <c r="O2312" s="75"/>
      <c r="P2312" s="60"/>
      <c r="Q2312" s="60"/>
    </row>
    <row r="2313" spans="3:17">
      <c r="C2313"/>
      <c r="D2313"/>
      <c r="E2313"/>
      <c r="F2313" s="331"/>
      <c r="G2313" s="331"/>
      <c r="K2313"/>
      <c r="L2313"/>
      <c r="M2313" s="75"/>
      <c r="N2313" s="76"/>
      <c r="O2313" s="75"/>
      <c r="P2313" s="60"/>
      <c r="Q2313" s="60"/>
    </row>
    <row r="2314" spans="3:17">
      <c r="C2314"/>
      <c r="D2314"/>
      <c r="E2314"/>
      <c r="F2314" s="331"/>
      <c r="G2314" s="331"/>
      <c r="K2314"/>
      <c r="L2314"/>
      <c r="M2314" s="75"/>
      <c r="N2314" s="76"/>
      <c r="O2314" s="75"/>
      <c r="P2314" s="60"/>
      <c r="Q2314" s="60"/>
    </row>
    <row r="2315" spans="3:17">
      <c r="C2315"/>
      <c r="D2315"/>
      <c r="E2315"/>
      <c r="F2315" s="331"/>
      <c r="G2315" s="331"/>
      <c r="K2315"/>
      <c r="L2315"/>
      <c r="M2315" s="75"/>
      <c r="N2315" s="76"/>
      <c r="O2315" s="75"/>
      <c r="P2315" s="60"/>
      <c r="Q2315" s="60"/>
    </row>
    <row r="2316" spans="3:17">
      <c r="C2316"/>
      <c r="D2316"/>
      <c r="E2316"/>
      <c r="F2316" s="331"/>
      <c r="G2316" s="331"/>
      <c r="K2316"/>
      <c r="L2316"/>
      <c r="M2316" s="75"/>
      <c r="N2316" s="76"/>
      <c r="O2316" s="75"/>
      <c r="P2316" s="60"/>
      <c r="Q2316" s="60"/>
    </row>
    <row r="2317" spans="3:17">
      <c r="C2317"/>
      <c r="D2317"/>
      <c r="E2317"/>
      <c r="F2317" s="331"/>
      <c r="G2317" s="331"/>
      <c r="K2317"/>
      <c r="L2317"/>
      <c r="M2317" s="75"/>
      <c r="N2317" s="76"/>
      <c r="O2317" s="75"/>
      <c r="P2317" s="60"/>
      <c r="Q2317" s="60"/>
    </row>
    <row r="2318" spans="3:17">
      <c r="C2318"/>
      <c r="D2318"/>
      <c r="E2318"/>
      <c r="F2318" s="331"/>
      <c r="G2318" s="331"/>
      <c r="K2318"/>
      <c r="L2318"/>
      <c r="M2318" s="75"/>
      <c r="N2318" s="76"/>
      <c r="O2318" s="75"/>
      <c r="P2318" s="60"/>
      <c r="Q2318" s="60"/>
    </row>
    <row r="2319" spans="3:17">
      <c r="C2319"/>
      <c r="D2319"/>
      <c r="E2319"/>
      <c r="F2319" s="331"/>
      <c r="G2319" s="331"/>
      <c r="K2319"/>
      <c r="L2319"/>
      <c r="M2319" s="75"/>
      <c r="N2319" s="76"/>
      <c r="O2319" s="75"/>
      <c r="P2319" s="60"/>
      <c r="Q2319" s="60"/>
    </row>
    <row r="2320" spans="3:17">
      <c r="C2320"/>
      <c r="D2320"/>
      <c r="E2320"/>
      <c r="F2320" s="331"/>
      <c r="G2320" s="331"/>
      <c r="K2320"/>
      <c r="L2320"/>
      <c r="M2320" s="75"/>
      <c r="N2320" s="76"/>
      <c r="O2320" s="75"/>
      <c r="P2320" s="60"/>
      <c r="Q2320" s="60"/>
    </row>
    <row r="2321" spans="3:17">
      <c r="C2321"/>
      <c r="D2321"/>
      <c r="E2321"/>
      <c r="F2321" s="331"/>
      <c r="G2321" s="331"/>
      <c r="K2321"/>
      <c r="L2321"/>
      <c r="M2321" s="75"/>
      <c r="N2321" s="76"/>
      <c r="O2321" s="75"/>
      <c r="P2321" s="60"/>
      <c r="Q2321" s="60"/>
    </row>
    <row r="2322" spans="3:17">
      <c r="C2322"/>
      <c r="D2322"/>
      <c r="E2322"/>
      <c r="F2322" s="331"/>
      <c r="G2322" s="331"/>
      <c r="K2322"/>
      <c r="L2322"/>
      <c r="M2322" s="75"/>
      <c r="N2322" s="76"/>
      <c r="O2322" s="75"/>
      <c r="P2322" s="60"/>
      <c r="Q2322" s="60"/>
    </row>
    <row r="2323" spans="3:17">
      <c r="C2323"/>
      <c r="D2323"/>
      <c r="E2323"/>
      <c r="F2323" s="331"/>
      <c r="G2323" s="331"/>
      <c r="K2323"/>
      <c r="L2323"/>
      <c r="M2323" s="75"/>
      <c r="N2323" s="76"/>
      <c r="O2323" s="75"/>
      <c r="P2323" s="60"/>
      <c r="Q2323" s="60"/>
    </row>
    <row r="2324" spans="3:17">
      <c r="C2324"/>
      <c r="D2324"/>
      <c r="E2324"/>
      <c r="F2324" s="331"/>
      <c r="G2324" s="331"/>
      <c r="K2324"/>
      <c r="L2324"/>
      <c r="M2324" s="75"/>
      <c r="N2324" s="76"/>
      <c r="O2324" s="75"/>
      <c r="P2324" s="60"/>
      <c r="Q2324" s="60"/>
    </row>
    <row r="2325" spans="3:17">
      <c r="C2325"/>
      <c r="D2325"/>
      <c r="E2325"/>
      <c r="F2325" s="331"/>
      <c r="G2325" s="331"/>
      <c r="K2325"/>
      <c r="L2325"/>
      <c r="M2325" s="75"/>
      <c r="N2325" s="76"/>
      <c r="O2325" s="75"/>
      <c r="P2325" s="60"/>
      <c r="Q2325" s="60"/>
    </row>
    <row r="2326" spans="3:17">
      <c r="C2326"/>
      <c r="D2326"/>
      <c r="E2326"/>
      <c r="F2326" s="331"/>
      <c r="G2326" s="331"/>
      <c r="K2326"/>
      <c r="L2326"/>
      <c r="M2326" s="75"/>
      <c r="N2326" s="76"/>
      <c r="O2326" s="75"/>
      <c r="P2326" s="60"/>
      <c r="Q2326" s="60"/>
    </row>
    <row r="2327" spans="3:17">
      <c r="C2327"/>
      <c r="D2327"/>
      <c r="E2327"/>
      <c r="F2327" s="331"/>
      <c r="G2327" s="331"/>
      <c r="K2327"/>
      <c r="L2327"/>
      <c r="M2327" s="75"/>
      <c r="N2327" s="76"/>
      <c r="O2327" s="75"/>
      <c r="P2327" s="60"/>
      <c r="Q2327" s="60"/>
    </row>
    <row r="2328" spans="3:17">
      <c r="C2328"/>
      <c r="D2328"/>
      <c r="E2328"/>
      <c r="F2328" s="331"/>
      <c r="G2328" s="331"/>
      <c r="K2328"/>
      <c r="L2328"/>
      <c r="M2328" s="75"/>
      <c r="N2328" s="76"/>
      <c r="O2328" s="75"/>
      <c r="P2328" s="60"/>
      <c r="Q2328" s="60"/>
    </row>
    <row r="2329" spans="3:17">
      <c r="C2329"/>
      <c r="D2329"/>
      <c r="E2329"/>
      <c r="F2329" s="331"/>
      <c r="G2329" s="331"/>
      <c r="K2329"/>
      <c r="L2329"/>
      <c r="M2329" s="75"/>
      <c r="N2329" s="76"/>
      <c r="O2329" s="75"/>
      <c r="P2329" s="60"/>
      <c r="Q2329" s="60"/>
    </row>
    <row r="2330" spans="3:17">
      <c r="C2330"/>
      <c r="D2330"/>
      <c r="E2330"/>
      <c r="F2330" s="331"/>
      <c r="G2330" s="331"/>
      <c r="K2330"/>
      <c r="L2330"/>
      <c r="M2330" s="75"/>
      <c r="N2330" s="76"/>
      <c r="O2330" s="75"/>
      <c r="P2330" s="60"/>
      <c r="Q2330" s="60"/>
    </row>
    <row r="2331" spans="3:17">
      <c r="C2331"/>
      <c r="D2331"/>
      <c r="E2331"/>
      <c r="F2331" s="331"/>
      <c r="G2331" s="331"/>
      <c r="K2331"/>
      <c r="L2331"/>
      <c r="M2331" s="75"/>
      <c r="N2331" s="76"/>
      <c r="O2331" s="75"/>
      <c r="P2331" s="60"/>
      <c r="Q2331" s="60"/>
    </row>
    <row r="2332" spans="3:17">
      <c r="C2332"/>
      <c r="D2332"/>
      <c r="E2332"/>
      <c r="F2332" s="331"/>
      <c r="G2332" s="331"/>
      <c r="K2332"/>
      <c r="L2332"/>
      <c r="M2332" s="75"/>
      <c r="N2332" s="76"/>
      <c r="O2332" s="75"/>
      <c r="P2332" s="60"/>
      <c r="Q2332" s="60"/>
    </row>
    <row r="2333" spans="3:17">
      <c r="C2333"/>
      <c r="D2333"/>
      <c r="E2333"/>
      <c r="F2333" s="331"/>
      <c r="G2333" s="331"/>
      <c r="K2333"/>
      <c r="L2333"/>
      <c r="M2333" s="75"/>
      <c r="N2333" s="76"/>
      <c r="O2333" s="75"/>
      <c r="P2333" s="60"/>
      <c r="Q2333" s="60"/>
    </row>
    <row r="2334" spans="3:17">
      <c r="C2334"/>
      <c r="D2334"/>
      <c r="E2334"/>
      <c r="F2334" s="331"/>
      <c r="G2334" s="331"/>
      <c r="K2334"/>
      <c r="L2334"/>
      <c r="M2334" s="75"/>
      <c r="N2334" s="76"/>
      <c r="O2334" s="75"/>
      <c r="P2334" s="60"/>
      <c r="Q2334" s="60"/>
    </row>
    <row r="2335" spans="3:17">
      <c r="C2335"/>
      <c r="D2335"/>
      <c r="E2335"/>
      <c r="F2335" s="331"/>
      <c r="G2335" s="331"/>
      <c r="K2335"/>
      <c r="L2335"/>
      <c r="M2335" s="75"/>
      <c r="N2335" s="76"/>
      <c r="O2335" s="75"/>
      <c r="P2335" s="60"/>
      <c r="Q2335" s="60"/>
    </row>
    <row r="2336" spans="3:17">
      <c r="C2336"/>
      <c r="D2336"/>
      <c r="E2336"/>
      <c r="F2336" s="331"/>
      <c r="G2336" s="331"/>
      <c r="K2336"/>
      <c r="L2336"/>
      <c r="M2336" s="75"/>
      <c r="N2336" s="76"/>
      <c r="O2336" s="75"/>
      <c r="P2336" s="60"/>
      <c r="Q2336" s="60"/>
    </row>
    <row r="2337" spans="3:17">
      <c r="C2337"/>
      <c r="D2337"/>
      <c r="E2337"/>
      <c r="F2337" s="331"/>
      <c r="G2337" s="331"/>
      <c r="K2337"/>
      <c r="L2337"/>
      <c r="M2337" s="75"/>
      <c r="N2337" s="76"/>
      <c r="O2337" s="75"/>
      <c r="P2337" s="60"/>
      <c r="Q2337" s="60"/>
    </row>
    <row r="2338" spans="3:17">
      <c r="C2338"/>
      <c r="D2338"/>
      <c r="E2338"/>
      <c r="F2338" s="331"/>
      <c r="G2338" s="331"/>
      <c r="K2338"/>
      <c r="L2338"/>
      <c r="M2338" s="75"/>
      <c r="N2338" s="76"/>
      <c r="O2338" s="75"/>
      <c r="P2338" s="60"/>
      <c r="Q2338" s="60"/>
    </row>
    <row r="2339" spans="3:17">
      <c r="C2339"/>
      <c r="D2339"/>
      <c r="E2339"/>
      <c r="F2339" s="331"/>
      <c r="G2339" s="331"/>
      <c r="K2339"/>
      <c r="L2339"/>
      <c r="M2339" s="75"/>
      <c r="N2339" s="76"/>
      <c r="O2339" s="75"/>
      <c r="P2339" s="60"/>
      <c r="Q2339" s="60"/>
    </row>
    <row r="2340" spans="3:17">
      <c r="C2340"/>
      <c r="D2340"/>
      <c r="E2340"/>
      <c r="F2340" s="331"/>
      <c r="G2340" s="331"/>
      <c r="K2340"/>
      <c r="L2340"/>
      <c r="M2340" s="75"/>
      <c r="N2340" s="76"/>
      <c r="O2340" s="75"/>
      <c r="P2340" s="60"/>
      <c r="Q2340" s="60"/>
    </row>
    <row r="2341" spans="3:17">
      <c r="C2341"/>
      <c r="D2341"/>
      <c r="E2341"/>
      <c r="F2341" s="331"/>
      <c r="G2341" s="331"/>
      <c r="K2341"/>
      <c r="L2341"/>
      <c r="M2341" s="75"/>
      <c r="N2341" s="76"/>
      <c r="O2341" s="75"/>
      <c r="P2341" s="60"/>
      <c r="Q2341" s="60"/>
    </row>
    <row r="2342" spans="3:17">
      <c r="C2342"/>
      <c r="D2342"/>
      <c r="E2342"/>
      <c r="F2342" s="331"/>
      <c r="G2342" s="331"/>
      <c r="K2342"/>
      <c r="L2342"/>
      <c r="M2342" s="75"/>
      <c r="N2342" s="76"/>
      <c r="O2342" s="75"/>
      <c r="P2342" s="60"/>
      <c r="Q2342" s="60"/>
    </row>
    <row r="2343" spans="3:17">
      <c r="C2343"/>
      <c r="D2343"/>
      <c r="E2343"/>
      <c r="F2343" s="331"/>
      <c r="G2343" s="331"/>
      <c r="K2343"/>
      <c r="L2343"/>
      <c r="M2343" s="75"/>
      <c r="N2343" s="76"/>
      <c r="O2343" s="75"/>
      <c r="P2343" s="60"/>
      <c r="Q2343" s="60"/>
    </row>
    <row r="2344" spans="3:17">
      <c r="C2344"/>
      <c r="D2344"/>
      <c r="E2344"/>
      <c r="F2344" s="331"/>
      <c r="G2344" s="331"/>
      <c r="K2344"/>
      <c r="L2344"/>
      <c r="M2344" s="75"/>
      <c r="N2344" s="76"/>
      <c r="O2344" s="75"/>
      <c r="P2344" s="60"/>
      <c r="Q2344" s="60"/>
    </row>
    <row r="2345" spans="3:17">
      <c r="C2345"/>
      <c r="D2345"/>
      <c r="E2345"/>
      <c r="F2345" s="331"/>
      <c r="G2345" s="331"/>
      <c r="K2345"/>
      <c r="L2345"/>
      <c r="M2345" s="75"/>
      <c r="N2345" s="76"/>
      <c r="O2345" s="75"/>
      <c r="P2345" s="60"/>
      <c r="Q2345" s="60"/>
    </row>
    <row r="2346" spans="3:17">
      <c r="C2346"/>
      <c r="D2346"/>
      <c r="E2346"/>
      <c r="F2346" s="331"/>
      <c r="G2346" s="331"/>
      <c r="K2346"/>
      <c r="L2346"/>
      <c r="M2346" s="75"/>
      <c r="N2346" s="76"/>
      <c r="O2346" s="75"/>
      <c r="P2346" s="60"/>
      <c r="Q2346" s="60"/>
    </row>
    <row r="2347" spans="3:17">
      <c r="C2347"/>
      <c r="D2347"/>
      <c r="E2347"/>
      <c r="F2347" s="331"/>
      <c r="G2347" s="331"/>
      <c r="K2347"/>
      <c r="L2347"/>
      <c r="M2347" s="75"/>
      <c r="N2347" s="76"/>
      <c r="O2347" s="75"/>
      <c r="P2347" s="60"/>
      <c r="Q2347" s="60"/>
    </row>
    <row r="2348" spans="3:17">
      <c r="C2348"/>
      <c r="D2348"/>
      <c r="E2348"/>
      <c r="F2348" s="331"/>
      <c r="G2348" s="331"/>
      <c r="K2348"/>
      <c r="L2348"/>
      <c r="M2348" s="75"/>
      <c r="N2348" s="76"/>
      <c r="O2348" s="75"/>
      <c r="P2348" s="60"/>
      <c r="Q2348" s="60"/>
    </row>
    <row r="2349" spans="3:17">
      <c r="C2349"/>
      <c r="D2349"/>
      <c r="E2349"/>
      <c r="F2349" s="331"/>
      <c r="G2349" s="331"/>
      <c r="K2349"/>
      <c r="L2349"/>
      <c r="M2349" s="75"/>
      <c r="N2349" s="76"/>
      <c r="O2349" s="75"/>
      <c r="P2349" s="60"/>
      <c r="Q2349" s="60"/>
    </row>
    <row r="2350" spans="3:17">
      <c r="C2350"/>
      <c r="D2350"/>
      <c r="E2350"/>
      <c r="F2350" s="331"/>
      <c r="G2350" s="331"/>
      <c r="K2350"/>
      <c r="L2350"/>
      <c r="M2350" s="75"/>
      <c r="N2350" s="76"/>
      <c r="O2350" s="75"/>
      <c r="P2350" s="60"/>
      <c r="Q2350" s="60"/>
    </row>
    <row r="2351" spans="3:17">
      <c r="C2351"/>
      <c r="D2351"/>
      <c r="E2351"/>
      <c r="F2351" s="331"/>
      <c r="G2351" s="331"/>
      <c r="K2351"/>
      <c r="L2351"/>
      <c r="M2351" s="75"/>
      <c r="N2351" s="76"/>
      <c r="O2351" s="75"/>
      <c r="P2351" s="60"/>
      <c r="Q2351" s="60"/>
    </row>
    <row r="2352" spans="3:17">
      <c r="C2352"/>
      <c r="D2352"/>
      <c r="E2352"/>
      <c r="F2352" s="331"/>
      <c r="G2352" s="331"/>
      <c r="K2352"/>
      <c r="L2352"/>
      <c r="M2352" s="75"/>
      <c r="N2352" s="76"/>
      <c r="O2352" s="75"/>
      <c r="P2352" s="60"/>
      <c r="Q2352" s="60"/>
    </row>
    <row r="2353" spans="3:17">
      <c r="C2353"/>
      <c r="D2353"/>
      <c r="E2353"/>
      <c r="F2353" s="331"/>
      <c r="G2353" s="331"/>
      <c r="K2353"/>
      <c r="L2353"/>
      <c r="M2353" s="75"/>
      <c r="N2353" s="76"/>
      <c r="O2353" s="75"/>
      <c r="P2353" s="60"/>
      <c r="Q2353" s="60"/>
    </row>
    <row r="2354" spans="3:17">
      <c r="C2354"/>
      <c r="D2354"/>
      <c r="E2354"/>
      <c r="F2354" s="331"/>
      <c r="G2354" s="331"/>
      <c r="K2354"/>
      <c r="L2354"/>
      <c r="M2354" s="75"/>
      <c r="N2354" s="76"/>
      <c r="O2354" s="75"/>
      <c r="P2354" s="60"/>
      <c r="Q2354" s="60"/>
    </row>
    <row r="2355" spans="3:17">
      <c r="C2355"/>
      <c r="D2355"/>
      <c r="E2355"/>
      <c r="F2355" s="331"/>
      <c r="G2355" s="331"/>
      <c r="K2355"/>
      <c r="L2355"/>
      <c r="M2355" s="75"/>
      <c r="N2355" s="76"/>
      <c r="O2355" s="75"/>
      <c r="P2355" s="60"/>
      <c r="Q2355" s="60"/>
    </row>
    <row r="2356" spans="3:17">
      <c r="C2356"/>
      <c r="D2356"/>
      <c r="E2356"/>
      <c r="F2356" s="331"/>
      <c r="G2356" s="331"/>
      <c r="K2356"/>
      <c r="L2356"/>
      <c r="M2356" s="75"/>
      <c r="N2356" s="76"/>
      <c r="O2356" s="75"/>
      <c r="P2356" s="60"/>
      <c r="Q2356" s="60"/>
    </row>
    <row r="2357" spans="3:17">
      <c r="C2357"/>
      <c r="D2357"/>
      <c r="E2357"/>
      <c r="F2357" s="331"/>
      <c r="G2357" s="331"/>
      <c r="K2357"/>
      <c r="L2357"/>
      <c r="M2357" s="75"/>
      <c r="N2357" s="76"/>
      <c r="O2357" s="75"/>
      <c r="P2357" s="60"/>
      <c r="Q2357" s="60"/>
    </row>
    <row r="2358" spans="3:17">
      <c r="C2358"/>
      <c r="D2358"/>
      <c r="E2358"/>
      <c r="F2358" s="331"/>
      <c r="G2358" s="331"/>
      <c r="K2358"/>
      <c r="L2358"/>
      <c r="M2358" s="75"/>
      <c r="N2358" s="76"/>
      <c r="O2358" s="75"/>
      <c r="P2358" s="60"/>
      <c r="Q2358" s="60"/>
    </row>
    <row r="2359" spans="3:17">
      <c r="C2359"/>
      <c r="D2359"/>
      <c r="E2359"/>
      <c r="F2359" s="331"/>
      <c r="G2359" s="331"/>
      <c r="K2359"/>
      <c r="L2359"/>
      <c r="M2359" s="75"/>
      <c r="N2359" s="76"/>
      <c r="O2359" s="75"/>
      <c r="P2359" s="60"/>
      <c r="Q2359" s="60"/>
    </row>
    <row r="2360" spans="3:17">
      <c r="C2360"/>
      <c r="D2360"/>
      <c r="E2360"/>
      <c r="F2360" s="331"/>
      <c r="G2360" s="331"/>
      <c r="K2360"/>
      <c r="L2360"/>
      <c r="M2360" s="75"/>
      <c r="N2360" s="76"/>
      <c r="O2360" s="75"/>
      <c r="P2360" s="60"/>
      <c r="Q2360" s="60"/>
    </row>
    <row r="2361" spans="3:17">
      <c r="C2361"/>
      <c r="D2361"/>
      <c r="E2361"/>
      <c r="F2361" s="331"/>
      <c r="G2361" s="331"/>
      <c r="K2361"/>
      <c r="L2361"/>
      <c r="M2361" s="75"/>
      <c r="N2361" s="76"/>
      <c r="O2361" s="75"/>
      <c r="P2361" s="60"/>
      <c r="Q2361" s="60"/>
    </row>
    <row r="2362" spans="3:17">
      <c r="C2362"/>
      <c r="D2362"/>
      <c r="E2362"/>
      <c r="F2362" s="331"/>
      <c r="G2362" s="331"/>
      <c r="K2362"/>
      <c r="L2362"/>
      <c r="M2362" s="75"/>
      <c r="N2362" s="76"/>
      <c r="O2362" s="75"/>
      <c r="P2362" s="60"/>
      <c r="Q2362" s="60"/>
    </row>
    <row r="2363" spans="3:17">
      <c r="C2363"/>
      <c r="D2363"/>
      <c r="E2363"/>
      <c r="F2363" s="331"/>
      <c r="G2363" s="331"/>
      <c r="K2363"/>
      <c r="L2363"/>
      <c r="M2363" s="75"/>
      <c r="N2363" s="76"/>
      <c r="O2363" s="75"/>
      <c r="P2363" s="60"/>
      <c r="Q2363" s="60"/>
    </row>
    <row r="2364" spans="3:17">
      <c r="C2364"/>
      <c r="D2364"/>
      <c r="E2364"/>
      <c r="F2364" s="331"/>
      <c r="G2364" s="331"/>
      <c r="K2364"/>
      <c r="L2364"/>
      <c r="M2364" s="75"/>
      <c r="N2364" s="76"/>
      <c r="O2364" s="75"/>
      <c r="P2364" s="60"/>
      <c r="Q2364" s="60"/>
    </row>
    <row r="2365" spans="3:17">
      <c r="C2365"/>
      <c r="D2365"/>
      <c r="E2365"/>
      <c r="F2365" s="331"/>
      <c r="G2365" s="331"/>
      <c r="K2365"/>
      <c r="L2365"/>
      <c r="M2365" s="75"/>
      <c r="N2365" s="76"/>
      <c r="O2365" s="75"/>
      <c r="P2365" s="60"/>
      <c r="Q2365" s="60"/>
    </row>
    <row r="2366" spans="3:17">
      <c r="C2366"/>
      <c r="D2366"/>
      <c r="E2366"/>
      <c r="F2366" s="331"/>
      <c r="G2366" s="331"/>
      <c r="K2366"/>
      <c r="L2366"/>
      <c r="M2366" s="75"/>
      <c r="N2366" s="76"/>
      <c r="O2366" s="75"/>
      <c r="P2366" s="60"/>
      <c r="Q2366" s="60"/>
    </row>
    <row r="2367" spans="3:17">
      <c r="C2367"/>
      <c r="D2367"/>
      <c r="E2367"/>
      <c r="F2367" s="331"/>
      <c r="G2367" s="331"/>
      <c r="K2367"/>
      <c r="L2367"/>
      <c r="M2367" s="75"/>
      <c r="N2367" s="76"/>
      <c r="O2367" s="75"/>
      <c r="P2367" s="60"/>
      <c r="Q2367" s="60"/>
    </row>
    <row r="2368" spans="3:17">
      <c r="C2368"/>
      <c r="D2368"/>
      <c r="E2368"/>
      <c r="F2368" s="331"/>
      <c r="G2368" s="331"/>
      <c r="K2368"/>
      <c r="L2368"/>
      <c r="M2368" s="75"/>
      <c r="N2368" s="76"/>
      <c r="O2368" s="75"/>
      <c r="P2368" s="60"/>
      <c r="Q2368" s="60"/>
    </row>
    <row r="2369" spans="3:17">
      <c r="C2369"/>
      <c r="D2369"/>
      <c r="E2369"/>
      <c r="F2369" s="331"/>
      <c r="G2369" s="331"/>
      <c r="K2369"/>
      <c r="L2369"/>
      <c r="M2369" s="75"/>
      <c r="N2369" s="76"/>
      <c r="O2369" s="75"/>
      <c r="P2369" s="60"/>
      <c r="Q2369" s="60"/>
    </row>
    <row r="2370" spans="3:17">
      <c r="C2370"/>
      <c r="D2370"/>
      <c r="E2370"/>
      <c r="F2370" s="331"/>
      <c r="G2370" s="331"/>
      <c r="K2370"/>
      <c r="L2370"/>
      <c r="M2370" s="75"/>
      <c r="N2370" s="76"/>
      <c r="O2370" s="75"/>
      <c r="P2370" s="60"/>
      <c r="Q2370" s="60"/>
    </row>
    <row r="2371" spans="3:17">
      <c r="C2371"/>
      <c r="D2371"/>
      <c r="E2371"/>
      <c r="F2371" s="331"/>
      <c r="G2371" s="331"/>
      <c r="K2371"/>
      <c r="L2371"/>
      <c r="M2371" s="75"/>
      <c r="N2371" s="76"/>
      <c r="O2371" s="75"/>
      <c r="P2371" s="60"/>
      <c r="Q2371" s="60"/>
    </row>
    <row r="2372" spans="3:17">
      <c r="C2372"/>
      <c r="D2372"/>
      <c r="E2372"/>
      <c r="F2372" s="331"/>
      <c r="G2372" s="331"/>
      <c r="K2372"/>
      <c r="L2372"/>
      <c r="M2372" s="75"/>
      <c r="N2372" s="76"/>
      <c r="O2372" s="75"/>
      <c r="P2372" s="60"/>
      <c r="Q2372" s="60"/>
    </row>
    <row r="2373" spans="3:17">
      <c r="C2373"/>
      <c r="D2373"/>
      <c r="E2373"/>
      <c r="F2373" s="331"/>
      <c r="G2373" s="331"/>
      <c r="K2373"/>
      <c r="L2373"/>
      <c r="M2373" s="75"/>
      <c r="N2373" s="76"/>
      <c r="O2373" s="75"/>
      <c r="P2373" s="60"/>
      <c r="Q2373" s="60"/>
    </row>
    <row r="2374" spans="3:17">
      <c r="C2374"/>
      <c r="D2374"/>
      <c r="E2374"/>
      <c r="F2374" s="331"/>
      <c r="G2374" s="331"/>
      <c r="K2374"/>
      <c r="L2374"/>
      <c r="M2374" s="75"/>
      <c r="N2374" s="76"/>
      <c r="O2374" s="75"/>
      <c r="P2374" s="60"/>
      <c r="Q2374" s="60"/>
    </row>
    <row r="2375" spans="3:17">
      <c r="C2375"/>
      <c r="D2375"/>
      <c r="E2375"/>
      <c r="F2375" s="331"/>
      <c r="G2375" s="331"/>
      <c r="K2375"/>
      <c r="L2375"/>
      <c r="M2375"/>
      <c r="N2375"/>
      <c r="O2375" s="75"/>
      <c r="P2375" s="60"/>
      <c r="Q2375" s="60"/>
    </row>
    <row r="2376" spans="3:17">
      <c r="C2376"/>
      <c r="D2376"/>
      <c r="E2376"/>
      <c r="F2376" s="331"/>
      <c r="G2376" s="331"/>
      <c r="K2376"/>
      <c r="L2376"/>
      <c r="M2376"/>
      <c r="N2376"/>
      <c r="O2376" s="75"/>
      <c r="P2376" s="60"/>
      <c r="Q2376" s="60"/>
    </row>
    <row r="2377" spans="3:17">
      <c r="C2377"/>
      <c r="D2377"/>
      <c r="E2377"/>
      <c r="F2377" s="331"/>
      <c r="G2377" s="331"/>
      <c r="K2377"/>
      <c r="L2377"/>
      <c r="M2377"/>
      <c r="N2377"/>
      <c r="O2377" s="75"/>
      <c r="P2377" s="60"/>
      <c r="Q2377" s="60"/>
    </row>
    <row r="2378" spans="3:17">
      <c r="C2378"/>
      <c r="D2378"/>
      <c r="E2378"/>
      <c r="F2378" s="331"/>
      <c r="G2378" s="331"/>
      <c r="K2378"/>
      <c r="L2378"/>
      <c r="M2378"/>
      <c r="N2378"/>
      <c r="O2378" s="75"/>
      <c r="P2378" s="60"/>
      <c r="Q2378" s="60"/>
    </row>
    <row r="2379" spans="3:17">
      <c r="C2379"/>
      <c r="D2379"/>
      <c r="E2379"/>
      <c r="F2379" s="331"/>
      <c r="G2379" s="331"/>
      <c r="K2379"/>
      <c r="L2379"/>
      <c r="M2379"/>
      <c r="N2379"/>
      <c r="O2379" s="75"/>
      <c r="P2379" s="60"/>
      <c r="Q2379" s="60"/>
    </row>
    <row r="2380" spans="3:17">
      <c r="C2380"/>
      <c r="D2380"/>
      <c r="E2380"/>
      <c r="F2380" s="331"/>
      <c r="G2380" s="331"/>
      <c r="K2380"/>
      <c r="L2380"/>
      <c r="M2380"/>
      <c r="N2380"/>
      <c r="O2380" s="75"/>
      <c r="P2380" s="60"/>
      <c r="Q2380" s="60"/>
    </row>
    <row r="2381" spans="3:17">
      <c r="C2381"/>
      <c r="D2381"/>
      <c r="E2381"/>
      <c r="F2381" s="331"/>
      <c r="G2381" s="331"/>
      <c r="K2381"/>
      <c r="L2381"/>
      <c r="M2381"/>
      <c r="N2381"/>
      <c r="O2381" s="75"/>
      <c r="P2381" s="60"/>
      <c r="Q2381" s="60"/>
    </row>
    <row r="2382" spans="3:17">
      <c r="C2382"/>
      <c r="D2382"/>
      <c r="E2382"/>
      <c r="F2382" s="331"/>
      <c r="G2382" s="331"/>
      <c r="K2382"/>
      <c r="L2382"/>
      <c r="M2382"/>
      <c r="N2382"/>
      <c r="O2382" s="75"/>
      <c r="P2382" s="60"/>
      <c r="Q2382" s="60"/>
    </row>
    <row r="2383" spans="3:17">
      <c r="C2383"/>
      <c r="D2383"/>
      <c r="E2383"/>
      <c r="F2383" s="331"/>
      <c r="G2383" s="331"/>
      <c r="K2383"/>
      <c r="L2383"/>
      <c r="M2383"/>
      <c r="N2383"/>
      <c r="O2383" s="75"/>
      <c r="P2383" s="60"/>
      <c r="Q2383" s="60"/>
    </row>
    <row r="2384" spans="3:17">
      <c r="C2384"/>
      <c r="D2384"/>
      <c r="E2384"/>
      <c r="F2384" s="331"/>
      <c r="G2384" s="331"/>
      <c r="K2384"/>
      <c r="L2384"/>
      <c r="M2384"/>
      <c r="N2384"/>
      <c r="O2384" s="75"/>
      <c r="P2384" s="60"/>
      <c r="Q2384" s="60"/>
    </row>
    <row r="2385" spans="3:17">
      <c r="C2385"/>
      <c r="D2385"/>
      <c r="E2385"/>
      <c r="F2385" s="331"/>
      <c r="G2385" s="331"/>
      <c r="K2385"/>
      <c r="L2385"/>
      <c r="M2385"/>
      <c r="N2385"/>
      <c r="O2385" s="75"/>
      <c r="P2385" s="60"/>
      <c r="Q2385" s="60"/>
    </row>
    <row r="2386" spans="3:17">
      <c r="C2386"/>
      <c r="D2386"/>
      <c r="E2386"/>
      <c r="F2386" s="331"/>
      <c r="G2386" s="331"/>
      <c r="K2386"/>
      <c r="L2386"/>
      <c r="M2386"/>
      <c r="N2386"/>
      <c r="O2386" s="75"/>
      <c r="P2386" s="60"/>
      <c r="Q2386" s="60"/>
    </row>
    <row r="2387" spans="3:17">
      <c r="C2387"/>
      <c r="D2387"/>
      <c r="E2387"/>
      <c r="F2387" s="331"/>
      <c r="G2387" s="331"/>
      <c r="K2387"/>
      <c r="L2387"/>
      <c r="M2387"/>
      <c r="N2387"/>
      <c r="O2387" s="75"/>
      <c r="P2387" s="60"/>
      <c r="Q2387" s="60"/>
    </row>
    <row r="2388" spans="3:17">
      <c r="C2388"/>
      <c r="D2388"/>
      <c r="E2388"/>
      <c r="F2388" s="331"/>
      <c r="G2388" s="331"/>
      <c r="K2388"/>
      <c r="L2388"/>
      <c r="M2388"/>
      <c r="N2388"/>
      <c r="O2388" s="75"/>
      <c r="P2388" s="60"/>
      <c r="Q2388" s="60"/>
    </row>
    <row r="2389" spans="3:17">
      <c r="C2389"/>
      <c r="D2389"/>
      <c r="E2389"/>
      <c r="F2389" s="331"/>
      <c r="G2389" s="331"/>
      <c r="K2389"/>
      <c r="L2389"/>
      <c r="M2389"/>
      <c r="N2389"/>
      <c r="O2389" s="75"/>
      <c r="P2389" s="60"/>
      <c r="Q2389" s="60"/>
    </row>
    <row r="2390" spans="3:17">
      <c r="C2390"/>
      <c r="D2390"/>
      <c r="E2390"/>
      <c r="F2390" s="331"/>
      <c r="G2390" s="331"/>
      <c r="K2390"/>
      <c r="L2390"/>
      <c r="M2390"/>
      <c r="N2390"/>
      <c r="O2390" s="75"/>
      <c r="P2390" s="60"/>
      <c r="Q2390" s="60"/>
    </row>
    <row r="2391" spans="3:17">
      <c r="C2391"/>
      <c r="D2391"/>
      <c r="E2391"/>
      <c r="F2391" s="331"/>
      <c r="G2391" s="331"/>
      <c r="K2391"/>
      <c r="L2391"/>
      <c r="M2391"/>
      <c r="N2391"/>
      <c r="O2391" s="75"/>
      <c r="P2391" s="60"/>
      <c r="Q2391" s="60"/>
    </row>
    <row r="2392" spans="3:17">
      <c r="C2392"/>
      <c r="D2392"/>
      <c r="E2392"/>
      <c r="F2392" s="331"/>
      <c r="G2392" s="331"/>
      <c r="K2392"/>
      <c r="L2392"/>
      <c r="M2392"/>
      <c r="N2392"/>
      <c r="O2392" s="75"/>
      <c r="P2392" s="60"/>
      <c r="Q2392" s="60"/>
    </row>
    <row r="2393" spans="3:17">
      <c r="C2393"/>
      <c r="D2393"/>
      <c r="E2393"/>
      <c r="F2393" s="331"/>
      <c r="G2393" s="331"/>
      <c r="K2393"/>
      <c r="L2393"/>
      <c r="M2393"/>
      <c r="N2393"/>
      <c r="O2393" s="75"/>
      <c r="P2393" s="60"/>
      <c r="Q2393" s="60"/>
    </row>
    <row r="2394" spans="3:17">
      <c r="C2394"/>
      <c r="D2394"/>
      <c r="E2394"/>
      <c r="F2394" s="331"/>
      <c r="G2394" s="331"/>
      <c r="K2394"/>
      <c r="L2394"/>
      <c r="M2394"/>
      <c r="N2394"/>
      <c r="O2394" s="75"/>
      <c r="P2394" s="60"/>
      <c r="Q2394" s="60"/>
    </row>
    <row r="2395" spans="3:17">
      <c r="C2395"/>
      <c r="D2395"/>
      <c r="E2395"/>
      <c r="F2395" s="331"/>
      <c r="G2395" s="331"/>
      <c r="K2395"/>
      <c r="L2395"/>
      <c r="M2395"/>
      <c r="N2395"/>
      <c r="O2395" s="75"/>
      <c r="P2395" s="60"/>
      <c r="Q2395" s="60"/>
    </row>
    <row r="2396" spans="3:17">
      <c r="C2396"/>
      <c r="D2396"/>
      <c r="E2396"/>
      <c r="F2396" s="331"/>
      <c r="G2396" s="331"/>
      <c r="K2396"/>
      <c r="L2396"/>
      <c r="M2396"/>
      <c r="N2396"/>
      <c r="O2396" s="75"/>
      <c r="P2396" s="60"/>
      <c r="Q2396" s="60"/>
    </row>
    <row r="2397" spans="3:17">
      <c r="C2397"/>
      <c r="D2397"/>
      <c r="E2397"/>
      <c r="F2397" s="331"/>
      <c r="G2397" s="331"/>
      <c r="K2397"/>
      <c r="L2397"/>
      <c r="M2397"/>
      <c r="N2397"/>
      <c r="O2397" s="75"/>
      <c r="P2397" s="60"/>
      <c r="Q2397" s="60"/>
    </row>
    <row r="2398" spans="3:17">
      <c r="C2398"/>
      <c r="D2398"/>
      <c r="E2398"/>
      <c r="F2398" s="331"/>
      <c r="G2398" s="331"/>
      <c r="K2398"/>
      <c r="L2398"/>
      <c r="M2398"/>
      <c r="N2398"/>
      <c r="O2398" s="75"/>
      <c r="P2398" s="60"/>
      <c r="Q2398" s="60"/>
    </row>
    <row r="2399" spans="3:17">
      <c r="C2399"/>
      <c r="D2399"/>
      <c r="E2399"/>
      <c r="F2399" s="331"/>
      <c r="G2399" s="331"/>
      <c r="K2399"/>
      <c r="L2399"/>
      <c r="M2399"/>
      <c r="N2399"/>
      <c r="O2399" s="75"/>
      <c r="P2399" s="60"/>
      <c r="Q2399" s="60"/>
    </row>
    <row r="2400" spans="3:17">
      <c r="C2400"/>
      <c r="D2400"/>
      <c r="E2400"/>
      <c r="F2400" s="331"/>
      <c r="G2400" s="331"/>
      <c r="K2400"/>
      <c r="L2400"/>
      <c r="M2400"/>
      <c r="N2400"/>
      <c r="O2400" s="75"/>
      <c r="P2400" s="60"/>
      <c r="Q2400" s="60"/>
    </row>
    <row r="2401" spans="3:17">
      <c r="C2401"/>
      <c r="D2401"/>
      <c r="E2401"/>
      <c r="F2401" s="331"/>
      <c r="G2401" s="331"/>
      <c r="K2401"/>
      <c r="L2401"/>
      <c r="O2401" s="75"/>
      <c r="P2401" s="60"/>
      <c r="Q2401" s="60"/>
    </row>
    <row r="2402" spans="3:17">
      <c r="C2402"/>
      <c r="D2402"/>
      <c r="E2402"/>
      <c r="F2402" s="331"/>
      <c r="G2402" s="331"/>
      <c r="K2402"/>
      <c r="L2402"/>
      <c r="O2402" s="75"/>
      <c r="P2402" s="60"/>
      <c r="Q2402" s="60"/>
    </row>
    <row r="2403" spans="3:17">
      <c r="C2403"/>
      <c r="D2403"/>
      <c r="E2403"/>
      <c r="F2403" s="331"/>
      <c r="G2403" s="331"/>
      <c r="K2403"/>
      <c r="L2403"/>
      <c r="O2403" s="75"/>
      <c r="P2403" s="60"/>
      <c r="Q2403" s="60"/>
    </row>
    <row r="2404" spans="3:17">
      <c r="C2404"/>
      <c r="D2404"/>
      <c r="E2404"/>
      <c r="F2404" s="331"/>
      <c r="G2404" s="331"/>
      <c r="K2404"/>
      <c r="L2404"/>
      <c r="O2404" s="75"/>
      <c r="P2404" s="60"/>
      <c r="Q2404" s="60"/>
    </row>
    <row r="2405" spans="3:17">
      <c r="C2405"/>
      <c r="D2405"/>
      <c r="E2405"/>
      <c r="F2405" s="331"/>
      <c r="G2405" s="331"/>
      <c r="K2405"/>
      <c r="L2405"/>
      <c r="O2405" s="75"/>
      <c r="P2405" s="60"/>
      <c r="Q2405" s="60"/>
    </row>
    <row r="2406" spans="3:17">
      <c r="C2406"/>
      <c r="D2406"/>
      <c r="E2406"/>
      <c r="F2406" s="331"/>
      <c r="G2406" s="331"/>
      <c r="K2406"/>
      <c r="L2406"/>
      <c r="O2406" s="75"/>
      <c r="P2406" s="60"/>
      <c r="Q2406" s="60"/>
    </row>
    <row r="2407" spans="3:17">
      <c r="C2407"/>
      <c r="D2407"/>
      <c r="E2407"/>
      <c r="F2407" s="331"/>
      <c r="G2407" s="331"/>
      <c r="K2407"/>
      <c r="L2407"/>
      <c r="O2407" s="75"/>
      <c r="P2407" s="60"/>
      <c r="Q2407" s="60"/>
    </row>
    <row r="2408" spans="3:17">
      <c r="C2408"/>
      <c r="D2408"/>
      <c r="E2408"/>
      <c r="F2408" s="331"/>
      <c r="G2408" s="331"/>
      <c r="K2408"/>
      <c r="L2408"/>
      <c r="O2408" s="75"/>
      <c r="P2408" s="60"/>
      <c r="Q2408" s="60"/>
    </row>
    <row r="2409" spans="3:17">
      <c r="C2409"/>
      <c r="D2409"/>
      <c r="E2409"/>
      <c r="F2409" s="331"/>
      <c r="G2409" s="331"/>
      <c r="K2409"/>
      <c r="L2409"/>
      <c r="O2409" s="75"/>
      <c r="P2409" s="60"/>
      <c r="Q2409" s="60"/>
    </row>
    <row r="2410" spans="3:17">
      <c r="C2410"/>
      <c r="D2410"/>
      <c r="E2410"/>
      <c r="F2410" s="331"/>
      <c r="G2410" s="331"/>
      <c r="K2410"/>
      <c r="L2410"/>
      <c r="O2410" s="75"/>
      <c r="P2410" s="60"/>
      <c r="Q2410" s="60"/>
    </row>
    <row r="2411" spans="3:17">
      <c r="C2411"/>
      <c r="D2411"/>
      <c r="E2411"/>
      <c r="F2411" s="331"/>
      <c r="G2411" s="331"/>
      <c r="K2411"/>
      <c r="L2411"/>
      <c r="O2411" s="75"/>
      <c r="P2411" s="60"/>
      <c r="Q2411" s="60"/>
    </row>
    <row r="2412" spans="3:17">
      <c r="C2412"/>
      <c r="D2412"/>
      <c r="E2412"/>
      <c r="F2412" s="331"/>
      <c r="G2412" s="331"/>
      <c r="K2412"/>
      <c r="L2412"/>
      <c r="O2412" s="75"/>
      <c r="P2412" s="60"/>
      <c r="Q2412" s="60"/>
    </row>
    <row r="2413" spans="3:17">
      <c r="C2413"/>
      <c r="D2413"/>
      <c r="E2413"/>
      <c r="F2413" s="331"/>
      <c r="G2413" s="331"/>
      <c r="K2413"/>
      <c r="L2413"/>
      <c r="O2413" s="75"/>
      <c r="P2413" s="60"/>
      <c r="Q2413" s="60"/>
    </row>
    <row r="2414" spans="3:17">
      <c r="C2414"/>
      <c r="D2414"/>
      <c r="E2414"/>
      <c r="F2414" s="331"/>
      <c r="G2414" s="331"/>
      <c r="K2414"/>
      <c r="L2414"/>
      <c r="O2414" s="75"/>
      <c r="P2414" s="60"/>
      <c r="Q2414" s="60"/>
    </row>
    <row r="2415" spans="3:17">
      <c r="C2415"/>
      <c r="D2415"/>
      <c r="E2415"/>
      <c r="F2415" s="331"/>
      <c r="G2415" s="331"/>
      <c r="K2415"/>
      <c r="L2415"/>
      <c r="O2415" s="75"/>
      <c r="P2415" s="60"/>
      <c r="Q2415" s="60"/>
    </row>
    <row r="2416" spans="3:17">
      <c r="C2416"/>
      <c r="D2416"/>
      <c r="E2416"/>
      <c r="F2416" s="331"/>
      <c r="G2416" s="331"/>
      <c r="K2416"/>
      <c r="L2416"/>
      <c r="O2416" s="75"/>
      <c r="P2416" s="60"/>
      <c r="Q2416" s="60"/>
    </row>
    <row r="2417" spans="3:17">
      <c r="C2417"/>
      <c r="D2417"/>
      <c r="E2417"/>
      <c r="F2417" s="331"/>
      <c r="G2417" s="331"/>
      <c r="K2417"/>
      <c r="L2417"/>
      <c r="O2417" s="75"/>
      <c r="P2417" s="60"/>
      <c r="Q2417" s="60"/>
    </row>
    <row r="2418" spans="3:17">
      <c r="C2418"/>
      <c r="D2418"/>
      <c r="E2418"/>
      <c r="F2418" s="331"/>
      <c r="G2418" s="331"/>
      <c r="K2418"/>
      <c r="L2418"/>
      <c r="O2418" s="75"/>
      <c r="P2418" s="60"/>
      <c r="Q2418" s="60"/>
    </row>
    <row r="2419" spans="3:17">
      <c r="C2419"/>
      <c r="D2419"/>
      <c r="E2419"/>
      <c r="F2419" s="331"/>
      <c r="G2419" s="331"/>
      <c r="K2419"/>
      <c r="L2419"/>
      <c r="O2419" s="75"/>
      <c r="P2419" s="60"/>
      <c r="Q2419" s="60"/>
    </row>
    <row r="2420" spans="3:17">
      <c r="C2420"/>
      <c r="D2420"/>
      <c r="E2420"/>
      <c r="F2420" s="331"/>
      <c r="G2420" s="331"/>
      <c r="K2420"/>
      <c r="L2420"/>
      <c r="O2420" s="75"/>
      <c r="P2420" s="60"/>
      <c r="Q2420" s="60"/>
    </row>
    <row r="2421" spans="3:17">
      <c r="C2421"/>
      <c r="D2421"/>
      <c r="E2421"/>
      <c r="F2421" s="331"/>
      <c r="G2421" s="331"/>
      <c r="K2421"/>
      <c r="L2421"/>
      <c r="O2421" s="75"/>
      <c r="P2421" s="60"/>
      <c r="Q2421" s="60"/>
    </row>
    <row r="2422" spans="3:17">
      <c r="C2422"/>
      <c r="D2422"/>
      <c r="E2422"/>
      <c r="F2422" s="331"/>
      <c r="G2422" s="331"/>
      <c r="K2422"/>
      <c r="L2422"/>
      <c r="O2422" s="75"/>
      <c r="P2422" s="60"/>
      <c r="Q2422" s="60"/>
    </row>
    <row r="2423" spans="3:17">
      <c r="C2423"/>
      <c r="D2423"/>
      <c r="E2423"/>
      <c r="F2423" s="331"/>
      <c r="G2423" s="331"/>
      <c r="K2423"/>
      <c r="L2423"/>
      <c r="O2423" s="75"/>
      <c r="P2423" s="60"/>
      <c r="Q2423" s="60"/>
    </row>
    <row r="2424" spans="3:17">
      <c r="C2424"/>
      <c r="D2424"/>
      <c r="E2424"/>
      <c r="F2424" s="331"/>
      <c r="G2424" s="331"/>
      <c r="K2424"/>
      <c r="L2424"/>
      <c r="O2424" s="75"/>
      <c r="P2424" s="60"/>
      <c r="Q2424" s="60"/>
    </row>
    <row r="2425" spans="3:17">
      <c r="C2425"/>
      <c r="D2425"/>
      <c r="E2425"/>
      <c r="F2425" s="331"/>
      <c r="G2425" s="331"/>
      <c r="K2425"/>
      <c r="L2425"/>
      <c r="O2425" s="75"/>
      <c r="P2425" s="60"/>
      <c r="Q2425" s="60"/>
    </row>
    <row r="2426" spans="3:17">
      <c r="C2426"/>
      <c r="D2426"/>
      <c r="E2426"/>
      <c r="F2426" s="331"/>
      <c r="G2426" s="331"/>
      <c r="K2426"/>
      <c r="L2426"/>
      <c r="O2426" s="75"/>
      <c r="P2426" s="60"/>
      <c r="Q2426" s="60"/>
    </row>
    <row r="2427" spans="3:17">
      <c r="C2427"/>
      <c r="D2427"/>
      <c r="E2427"/>
      <c r="F2427" s="331"/>
      <c r="G2427" s="331"/>
      <c r="K2427"/>
      <c r="L2427"/>
      <c r="O2427" s="75"/>
      <c r="P2427" s="60"/>
      <c r="Q2427" s="60"/>
    </row>
    <row r="2428" spans="3:17">
      <c r="C2428"/>
      <c r="D2428"/>
      <c r="E2428"/>
      <c r="F2428" s="331"/>
      <c r="G2428" s="331"/>
      <c r="K2428"/>
      <c r="L2428"/>
      <c r="O2428" s="75"/>
      <c r="P2428" s="60"/>
      <c r="Q2428" s="60"/>
    </row>
    <row r="2429" spans="3:17">
      <c r="C2429"/>
      <c r="D2429"/>
      <c r="E2429"/>
      <c r="F2429" s="331"/>
      <c r="G2429" s="331"/>
      <c r="K2429"/>
      <c r="L2429"/>
      <c r="O2429" s="75"/>
      <c r="P2429" s="60"/>
      <c r="Q2429" s="60"/>
    </row>
    <row r="2430" spans="3:17">
      <c r="C2430"/>
      <c r="D2430"/>
      <c r="E2430"/>
      <c r="F2430" s="331"/>
      <c r="G2430" s="331"/>
      <c r="K2430"/>
      <c r="L2430"/>
      <c r="O2430" s="75"/>
      <c r="P2430" s="60"/>
      <c r="Q2430" s="60"/>
    </row>
    <row r="2431" spans="3:17">
      <c r="C2431"/>
      <c r="D2431"/>
      <c r="E2431"/>
      <c r="F2431" s="331"/>
      <c r="G2431" s="331"/>
      <c r="K2431"/>
      <c r="L2431"/>
      <c r="O2431" s="75"/>
      <c r="P2431" s="60"/>
      <c r="Q2431" s="60"/>
    </row>
    <row r="2432" spans="3:17">
      <c r="C2432"/>
      <c r="D2432"/>
      <c r="E2432"/>
      <c r="F2432" s="331"/>
      <c r="G2432" s="331"/>
      <c r="K2432"/>
      <c r="L2432"/>
      <c r="O2432" s="75"/>
      <c r="P2432" s="60"/>
      <c r="Q2432" s="60"/>
    </row>
    <row r="2433" spans="3:17">
      <c r="C2433"/>
      <c r="D2433"/>
      <c r="E2433"/>
      <c r="F2433" s="331"/>
      <c r="G2433" s="331"/>
      <c r="K2433"/>
      <c r="L2433"/>
      <c r="O2433" s="75"/>
      <c r="P2433" s="60"/>
      <c r="Q2433" s="60"/>
    </row>
    <row r="2434" spans="3:17">
      <c r="C2434"/>
      <c r="D2434"/>
      <c r="E2434"/>
      <c r="F2434" s="331"/>
      <c r="G2434" s="331"/>
      <c r="K2434"/>
      <c r="L2434"/>
      <c r="O2434" s="75"/>
      <c r="P2434" s="60"/>
      <c r="Q2434" s="60"/>
    </row>
    <row r="2435" spans="3:17">
      <c r="C2435"/>
      <c r="D2435"/>
      <c r="E2435"/>
      <c r="F2435" s="331"/>
      <c r="G2435" s="331"/>
      <c r="K2435"/>
      <c r="L2435"/>
      <c r="O2435" s="75"/>
      <c r="P2435" s="60"/>
      <c r="Q2435" s="60"/>
    </row>
    <row r="2436" spans="3:17">
      <c r="C2436"/>
      <c r="D2436"/>
      <c r="E2436"/>
      <c r="F2436" s="331"/>
      <c r="G2436" s="331"/>
      <c r="K2436"/>
      <c r="L2436"/>
      <c r="O2436" s="75"/>
      <c r="P2436" s="60"/>
      <c r="Q2436" s="60"/>
    </row>
    <row r="2437" spans="3:17">
      <c r="C2437"/>
      <c r="D2437"/>
      <c r="E2437"/>
      <c r="F2437" s="331"/>
      <c r="G2437" s="331"/>
      <c r="K2437"/>
      <c r="L2437"/>
      <c r="O2437" s="75"/>
      <c r="P2437" s="60"/>
      <c r="Q2437" s="60"/>
    </row>
    <row r="2438" spans="3:17">
      <c r="C2438"/>
      <c r="D2438"/>
      <c r="E2438"/>
      <c r="F2438" s="331"/>
      <c r="G2438" s="331"/>
      <c r="K2438"/>
      <c r="L2438"/>
      <c r="O2438" s="75"/>
      <c r="P2438" s="60"/>
      <c r="Q2438" s="60"/>
    </row>
    <row r="2439" spans="3:17">
      <c r="C2439"/>
      <c r="D2439"/>
      <c r="E2439"/>
      <c r="F2439" s="331"/>
      <c r="G2439" s="331"/>
      <c r="K2439"/>
      <c r="L2439"/>
      <c r="O2439" s="75"/>
      <c r="P2439" s="60"/>
      <c r="Q2439" s="60"/>
    </row>
    <row r="2440" spans="3:17">
      <c r="C2440"/>
      <c r="D2440"/>
      <c r="E2440"/>
      <c r="F2440" s="331"/>
      <c r="G2440" s="331"/>
      <c r="K2440"/>
      <c r="L2440"/>
      <c r="O2440" s="75"/>
      <c r="P2440" s="60"/>
      <c r="Q2440" s="60"/>
    </row>
    <row r="2441" spans="3:17">
      <c r="C2441"/>
      <c r="D2441"/>
      <c r="E2441"/>
      <c r="F2441" s="331"/>
      <c r="G2441" s="331"/>
      <c r="K2441"/>
      <c r="L2441"/>
      <c r="O2441" s="75"/>
      <c r="P2441" s="60"/>
      <c r="Q2441" s="60"/>
    </row>
    <row r="2442" spans="3:17">
      <c r="C2442"/>
      <c r="D2442"/>
      <c r="E2442"/>
      <c r="F2442" s="331"/>
      <c r="G2442" s="331"/>
      <c r="K2442"/>
      <c r="L2442"/>
      <c r="O2442" s="75"/>
      <c r="P2442" s="60"/>
      <c r="Q2442" s="60"/>
    </row>
    <row r="2443" spans="3:17">
      <c r="C2443"/>
      <c r="D2443"/>
      <c r="E2443"/>
      <c r="F2443" s="331"/>
      <c r="G2443" s="331"/>
      <c r="K2443"/>
      <c r="L2443"/>
      <c r="O2443" s="75"/>
      <c r="P2443" s="60"/>
      <c r="Q2443" s="60"/>
    </row>
    <row r="2444" spans="3:17">
      <c r="C2444"/>
      <c r="D2444"/>
      <c r="E2444"/>
      <c r="F2444" s="331"/>
      <c r="G2444" s="331"/>
      <c r="K2444"/>
      <c r="L2444"/>
      <c r="O2444" s="75"/>
      <c r="P2444" s="60"/>
      <c r="Q2444" s="60"/>
    </row>
    <row r="2445" spans="3:17">
      <c r="C2445"/>
      <c r="D2445"/>
      <c r="E2445"/>
      <c r="F2445" s="331"/>
      <c r="G2445" s="331"/>
      <c r="K2445"/>
      <c r="L2445"/>
      <c r="O2445" s="75"/>
      <c r="P2445" s="60"/>
      <c r="Q2445" s="60"/>
    </row>
    <row r="2446" spans="3:17">
      <c r="C2446"/>
      <c r="D2446"/>
      <c r="E2446"/>
      <c r="F2446" s="331"/>
      <c r="G2446" s="331"/>
      <c r="K2446"/>
      <c r="L2446"/>
      <c r="O2446" s="75"/>
      <c r="P2446" s="60"/>
      <c r="Q2446" s="60"/>
    </row>
    <row r="2447" spans="3:17">
      <c r="C2447"/>
      <c r="D2447"/>
      <c r="E2447"/>
      <c r="F2447" s="331"/>
      <c r="G2447" s="331"/>
      <c r="K2447"/>
      <c r="L2447"/>
      <c r="O2447" s="75"/>
      <c r="P2447" s="60"/>
      <c r="Q2447" s="60"/>
    </row>
    <row r="2448" spans="3:17">
      <c r="C2448"/>
      <c r="D2448"/>
      <c r="E2448"/>
      <c r="F2448" s="331"/>
      <c r="G2448" s="331"/>
      <c r="K2448"/>
      <c r="L2448"/>
      <c r="O2448" s="75"/>
      <c r="P2448" s="60"/>
      <c r="Q2448" s="60"/>
    </row>
    <row r="2449" spans="3:17">
      <c r="C2449"/>
      <c r="D2449"/>
      <c r="E2449"/>
      <c r="F2449" s="331"/>
      <c r="G2449" s="331"/>
      <c r="K2449"/>
      <c r="L2449"/>
      <c r="O2449" s="75"/>
      <c r="P2449" s="60"/>
      <c r="Q2449" s="60"/>
    </row>
    <row r="2450" spans="3:17">
      <c r="C2450"/>
      <c r="D2450"/>
      <c r="E2450"/>
      <c r="F2450" s="331"/>
      <c r="G2450" s="331"/>
      <c r="K2450"/>
      <c r="L2450"/>
      <c r="O2450" s="75"/>
      <c r="P2450" s="60"/>
      <c r="Q2450" s="60"/>
    </row>
    <row r="2451" spans="3:17">
      <c r="C2451"/>
      <c r="D2451"/>
      <c r="E2451"/>
      <c r="F2451" s="331"/>
      <c r="G2451" s="331"/>
      <c r="K2451"/>
      <c r="L2451"/>
      <c r="O2451" s="75"/>
      <c r="P2451" s="60"/>
      <c r="Q2451" s="60"/>
    </row>
    <row r="2452" spans="3:17">
      <c r="C2452"/>
      <c r="D2452"/>
      <c r="E2452"/>
      <c r="F2452" s="331"/>
      <c r="G2452" s="331"/>
      <c r="K2452"/>
      <c r="L2452"/>
      <c r="O2452" s="75"/>
      <c r="P2452" s="60"/>
      <c r="Q2452" s="60"/>
    </row>
    <row r="2453" spans="3:17">
      <c r="C2453"/>
      <c r="D2453"/>
      <c r="E2453"/>
      <c r="F2453" s="331"/>
      <c r="G2453" s="331"/>
      <c r="K2453"/>
      <c r="L2453"/>
      <c r="O2453" s="75"/>
      <c r="P2453" s="60"/>
      <c r="Q2453" s="60"/>
    </row>
    <row r="2454" spans="3:17">
      <c r="C2454"/>
      <c r="D2454"/>
      <c r="E2454"/>
      <c r="F2454" s="331"/>
      <c r="G2454" s="331"/>
      <c r="K2454"/>
      <c r="L2454"/>
      <c r="O2454" s="75"/>
      <c r="P2454" s="60"/>
      <c r="Q2454" s="60"/>
    </row>
    <row r="2455" spans="3:17">
      <c r="C2455"/>
      <c r="D2455"/>
      <c r="E2455"/>
      <c r="F2455" s="331"/>
      <c r="G2455" s="331"/>
      <c r="K2455"/>
      <c r="L2455"/>
      <c r="O2455" s="75"/>
      <c r="P2455" s="60"/>
      <c r="Q2455" s="60"/>
    </row>
    <row r="2456" spans="3:17">
      <c r="C2456"/>
      <c r="D2456"/>
      <c r="E2456"/>
      <c r="F2456" s="331"/>
      <c r="G2456" s="331"/>
      <c r="K2456"/>
      <c r="L2456"/>
      <c r="O2456" s="75"/>
      <c r="P2456" s="60"/>
      <c r="Q2456" s="60"/>
    </row>
    <row r="2457" spans="3:17">
      <c r="C2457"/>
      <c r="D2457"/>
      <c r="E2457"/>
      <c r="F2457" s="331"/>
      <c r="G2457" s="331"/>
      <c r="K2457"/>
      <c r="L2457"/>
      <c r="O2457" s="75"/>
      <c r="P2457" s="60"/>
      <c r="Q2457" s="60"/>
    </row>
    <row r="2458" spans="3:17">
      <c r="C2458"/>
      <c r="D2458"/>
      <c r="E2458"/>
      <c r="F2458" s="331"/>
      <c r="G2458" s="331"/>
      <c r="K2458"/>
      <c r="L2458"/>
      <c r="O2458" s="75"/>
      <c r="P2458" s="60"/>
      <c r="Q2458" s="60"/>
    </row>
    <row r="2459" spans="3:17">
      <c r="C2459"/>
      <c r="D2459"/>
      <c r="E2459"/>
      <c r="F2459" s="331"/>
      <c r="G2459" s="331"/>
      <c r="K2459"/>
      <c r="L2459"/>
      <c r="O2459" s="75"/>
      <c r="P2459" s="60"/>
      <c r="Q2459" s="60"/>
    </row>
    <row r="2460" spans="3:17">
      <c r="C2460"/>
      <c r="D2460"/>
      <c r="E2460"/>
      <c r="F2460" s="331"/>
      <c r="G2460" s="331"/>
      <c r="K2460"/>
      <c r="L2460"/>
      <c r="O2460" s="75"/>
      <c r="P2460" s="60"/>
      <c r="Q2460" s="60"/>
    </row>
    <row r="2461" spans="3:17">
      <c r="C2461"/>
      <c r="D2461"/>
      <c r="E2461"/>
      <c r="F2461" s="331"/>
      <c r="G2461" s="331"/>
      <c r="K2461"/>
      <c r="L2461"/>
      <c r="O2461" s="75"/>
      <c r="P2461" s="60"/>
      <c r="Q2461" s="60"/>
    </row>
    <row r="2462" spans="3:17">
      <c r="C2462"/>
      <c r="D2462"/>
      <c r="E2462"/>
      <c r="F2462" s="331"/>
      <c r="G2462" s="331"/>
      <c r="K2462"/>
      <c r="L2462"/>
      <c r="O2462" s="75"/>
      <c r="P2462" s="60"/>
      <c r="Q2462" s="60"/>
    </row>
    <row r="2463" spans="3:17">
      <c r="C2463"/>
      <c r="D2463"/>
      <c r="E2463"/>
      <c r="F2463" s="331"/>
      <c r="G2463" s="331"/>
      <c r="K2463"/>
      <c r="L2463"/>
      <c r="O2463" s="75"/>
      <c r="P2463" s="60"/>
      <c r="Q2463" s="60"/>
    </row>
    <row r="2464" spans="3:17">
      <c r="C2464"/>
      <c r="D2464"/>
      <c r="E2464"/>
      <c r="F2464" s="331"/>
      <c r="G2464" s="331"/>
      <c r="K2464"/>
      <c r="L2464"/>
      <c r="O2464" s="75"/>
      <c r="P2464" s="60"/>
      <c r="Q2464" s="60"/>
    </row>
    <row r="2465" spans="3:17">
      <c r="C2465"/>
      <c r="D2465"/>
      <c r="E2465"/>
      <c r="F2465" s="331"/>
      <c r="G2465" s="331"/>
      <c r="K2465"/>
      <c r="L2465"/>
      <c r="O2465" s="75"/>
      <c r="P2465" s="60"/>
      <c r="Q2465" s="60"/>
    </row>
    <row r="2466" spans="3:17">
      <c r="C2466"/>
      <c r="D2466"/>
      <c r="E2466"/>
      <c r="F2466" s="331"/>
      <c r="G2466" s="331"/>
      <c r="K2466"/>
      <c r="L2466"/>
      <c r="O2466" s="75"/>
      <c r="P2466" s="60"/>
      <c r="Q2466" s="60"/>
    </row>
    <row r="2467" spans="3:17">
      <c r="C2467"/>
      <c r="D2467"/>
      <c r="E2467"/>
      <c r="F2467" s="331"/>
      <c r="G2467" s="331"/>
      <c r="K2467"/>
      <c r="L2467"/>
      <c r="O2467" s="75"/>
      <c r="P2467" s="60"/>
      <c r="Q2467" s="60"/>
    </row>
    <row r="2468" spans="3:17">
      <c r="C2468"/>
      <c r="D2468"/>
      <c r="E2468"/>
      <c r="F2468" s="331"/>
      <c r="G2468" s="331"/>
      <c r="K2468"/>
      <c r="L2468"/>
      <c r="O2468" s="75"/>
      <c r="P2468" s="60"/>
      <c r="Q2468" s="60"/>
    </row>
    <row r="2469" spans="3:17">
      <c r="C2469"/>
      <c r="D2469"/>
      <c r="E2469"/>
      <c r="F2469" s="331"/>
      <c r="G2469" s="331"/>
      <c r="K2469"/>
      <c r="L2469"/>
      <c r="O2469" s="75"/>
      <c r="P2469" s="60"/>
      <c r="Q2469" s="60"/>
    </row>
    <row r="2470" spans="3:17">
      <c r="C2470"/>
      <c r="D2470"/>
      <c r="E2470"/>
      <c r="F2470" s="331"/>
      <c r="G2470" s="331"/>
      <c r="K2470"/>
      <c r="L2470"/>
      <c r="O2470" s="75"/>
      <c r="P2470" s="60"/>
      <c r="Q2470" s="60"/>
    </row>
    <row r="2471" spans="3:17">
      <c r="C2471"/>
      <c r="D2471"/>
      <c r="E2471"/>
      <c r="F2471" s="331"/>
      <c r="G2471" s="331"/>
      <c r="K2471"/>
      <c r="L2471"/>
      <c r="O2471" s="75"/>
      <c r="P2471" s="60"/>
      <c r="Q2471" s="60"/>
    </row>
    <row r="2472" spans="3:17">
      <c r="C2472"/>
      <c r="D2472"/>
      <c r="E2472"/>
      <c r="F2472" s="331"/>
      <c r="G2472" s="331"/>
      <c r="K2472"/>
      <c r="L2472"/>
      <c r="O2472" s="75"/>
      <c r="P2472" s="60"/>
      <c r="Q2472" s="60"/>
    </row>
    <row r="2473" spans="3:17">
      <c r="C2473"/>
      <c r="D2473"/>
      <c r="E2473"/>
      <c r="F2473" s="331"/>
      <c r="G2473" s="331"/>
      <c r="K2473"/>
      <c r="L2473"/>
      <c r="O2473" s="75"/>
      <c r="P2473" s="60"/>
      <c r="Q2473" s="60"/>
    </row>
    <row r="2474" spans="3:17">
      <c r="C2474"/>
      <c r="D2474"/>
      <c r="E2474"/>
      <c r="F2474" s="331"/>
      <c r="G2474" s="331"/>
      <c r="K2474"/>
      <c r="L2474"/>
      <c r="O2474" s="75"/>
      <c r="P2474" s="60"/>
      <c r="Q2474" s="60"/>
    </row>
    <row r="2475" spans="3:17">
      <c r="C2475"/>
      <c r="D2475"/>
      <c r="E2475"/>
      <c r="F2475" s="331"/>
      <c r="G2475" s="331"/>
      <c r="K2475"/>
      <c r="L2475"/>
      <c r="O2475" s="75"/>
      <c r="P2475" s="60"/>
      <c r="Q2475" s="60"/>
    </row>
    <row r="2476" spans="3:17">
      <c r="C2476"/>
      <c r="D2476"/>
      <c r="E2476"/>
      <c r="F2476" s="331"/>
      <c r="G2476" s="331"/>
      <c r="K2476"/>
      <c r="L2476"/>
      <c r="O2476" s="75"/>
      <c r="P2476" s="60"/>
      <c r="Q2476" s="60"/>
    </row>
    <row r="2477" spans="3:17">
      <c r="C2477"/>
      <c r="D2477"/>
      <c r="E2477"/>
      <c r="F2477" s="331"/>
      <c r="G2477" s="331"/>
      <c r="K2477"/>
      <c r="L2477"/>
      <c r="O2477" s="75"/>
      <c r="P2477" s="60"/>
      <c r="Q2477" s="60"/>
    </row>
    <row r="2478" spans="3:17">
      <c r="C2478"/>
      <c r="D2478"/>
      <c r="E2478"/>
      <c r="F2478" s="331"/>
      <c r="G2478" s="331"/>
      <c r="K2478"/>
      <c r="L2478"/>
      <c r="O2478" s="75"/>
      <c r="P2478" s="60"/>
      <c r="Q2478" s="60"/>
    </row>
    <row r="2479" spans="3:17">
      <c r="C2479"/>
      <c r="D2479"/>
      <c r="E2479"/>
      <c r="F2479" s="331"/>
      <c r="G2479" s="331"/>
      <c r="K2479"/>
      <c r="L2479"/>
      <c r="O2479" s="75"/>
      <c r="P2479" s="60"/>
      <c r="Q2479" s="60"/>
    </row>
    <row r="2480" spans="3:17">
      <c r="C2480"/>
      <c r="D2480"/>
      <c r="E2480"/>
      <c r="F2480" s="331"/>
      <c r="G2480" s="331"/>
      <c r="K2480"/>
      <c r="L2480"/>
      <c r="O2480" s="75"/>
      <c r="P2480" s="60"/>
      <c r="Q2480" s="60"/>
    </row>
    <row r="2481" spans="3:17">
      <c r="C2481"/>
      <c r="D2481"/>
      <c r="E2481"/>
      <c r="F2481" s="331"/>
      <c r="G2481" s="331"/>
      <c r="K2481"/>
      <c r="L2481"/>
      <c r="O2481" s="75"/>
      <c r="P2481" s="60"/>
      <c r="Q2481" s="60"/>
    </row>
    <row r="2482" spans="3:17">
      <c r="C2482"/>
      <c r="D2482"/>
      <c r="E2482"/>
      <c r="F2482" s="331"/>
      <c r="G2482" s="331"/>
      <c r="K2482"/>
      <c r="L2482"/>
      <c r="O2482" s="75"/>
      <c r="P2482" s="60"/>
      <c r="Q2482" s="60"/>
    </row>
    <row r="2483" spans="3:17">
      <c r="C2483"/>
      <c r="D2483"/>
      <c r="E2483"/>
      <c r="F2483" s="331"/>
      <c r="G2483" s="331"/>
      <c r="K2483"/>
      <c r="L2483"/>
      <c r="O2483" s="75"/>
      <c r="P2483" s="60"/>
      <c r="Q2483" s="60"/>
    </row>
    <row r="2484" spans="3:17">
      <c r="C2484"/>
      <c r="D2484"/>
      <c r="E2484"/>
      <c r="F2484" s="331"/>
      <c r="G2484" s="331"/>
      <c r="K2484"/>
      <c r="L2484"/>
      <c r="O2484" s="75"/>
      <c r="P2484" s="60"/>
      <c r="Q2484" s="60"/>
    </row>
    <row r="2485" spans="3:17">
      <c r="C2485"/>
      <c r="D2485"/>
      <c r="E2485"/>
      <c r="F2485" s="331"/>
      <c r="G2485" s="331"/>
      <c r="K2485"/>
      <c r="L2485"/>
      <c r="O2485" s="75"/>
      <c r="P2485" s="60"/>
      <c r="Q2485" s="60"/>
    </row>
    <row r="2486" spans="3:17">
      <c r="C2486"/>
      <c r="D2486"/>
      <c r="E2486"/>
      <c r="F2486" s="331"/>
      <c r="G2486" s="331"/>
      <c r="K2486"/>
      <c r="L2486"/>
      <c r="O2486" s="75"/>
      <c r="P2486" s="60"/>
      <c r="Q2486" s="60"/>
    </row>
    <row r="2487" spans="3:17">
      <c r="C2487"/>
      <c r="D2487"/>
      <c r="E2487"/>
      <c r="F2487" s="331"/>
      <c r="G2487" s="331"/>
      <c r="K2487"/>
      <c r="L2487"/>
      <c r="O2487" s="75"/>
      <c r="P2487" s="60"/>
      <c r="Q2487" s="60"/>
    </row>
    <row r="2488" spans="3:17">
      <c r="C2488"/>
      <c r="D2488"/>
      <c r="E2488"/>
      <c r="F2488" s="331"/>
      <c r="G2488" s="331"/>
      <c r="K2488"/>
      <c r="L2488"/>
      <c r="O2488" s="75"/>
      <c r="P2488" s="60"/>
      <c r="Q2488" s="60"/>
    </row>
    <row r="2489" spans="3:17">
      <c r="C2489"/>
      <c r="D2489"/>
      <c r="E2489"/>
      <c r="F2489" s="331"/>
      <c r="G2489" s="331"/>
      <c r="K2489"/>
      <c r="L2489"/>
      <c r="O2489" s="75"/>
      <c r="P2489" s="60"/>
      <c r="Q2489" s="60"/>
    </row>
    <row r="2490" spans="3:17">
      <c r="C2490"/>
      <c r="D2490"/>
      <c r="E2490"/>
      <c r="F2490" s="331"/>
      <c r="G2490" s="331"/>
      <c r="K2490"/>
      <c r="L2490"/>
      <c r="O2490" s="75"/>
      <c r="P2490" s="60"/>
      <c r="Q2490" s="60"/>
    </row>
    <row r="2491" spans="3:17">
      <c r="C2491"/>
      <c r="D2491"/>
      <c r="E2491"/>
      <c r="F2491" s="331"/>
      <c r="G2491" s="331"/>
      <c r="K2491"/>
      <c r="L2491"/>
      <c r="O2491" s="75"/>
      <c r="P2491" s="60"/>
      <c r="Q2491" s="60"/>
    </row>
    <row r="2492" spans="3:17">
      <c r="C2492"/>
      <c r="D2492"/>
      <c r="E2492"/>
      <c r="F2492" s="331"/>
      <c r="G2492" s="331"/>
      <c r="K2492"/>
      <c r="L2492"/>
      <c r="O2492" s="75"/>
      <c r="P2492" s="60"/>
      <c r="Q2492" s="60"/>
    </row>
    <row r="2493" spans="3:17">
      <c r="C2493"/>
      <c r="D2493"/>
      <c r="E2493"/>
      <c r="F2493" s="331"/>
      <c r="G2493" s="331"/>
      <c r="K2493"/>
      <c r="L2493"/>
      <c r="O2493" s="75"/>
      <c r="P2493" s="60"/>
      <c r="Q2493" s="60"/>
    </row>
    <row r="2494" spans="3:17">
      <c r="C2494"/>
      <c r="D2494"/>
      <c r="E2494"/>
      <c r="F2494" s="331"/>
      <c r="G2494" s="331"/>
      <c r="K2494"/>
      <c r="L2494"/>
      <c r="O2494" s="75"/>
      <c r="P2494" s="60"/>
      <c r="Q2494" s="60"/>
    </row>
    <row r="2495" spans="3:17">
      <c r="C2495"/>
      <c r="D2495"/>
      <c r="E2495"/>
      <c r="F2495" s="331"/>
      <c r="G2495" s="331"/>
      <c r="K2495"/>
      <c r="L2495"/>
      <c r="O2495" s="75"/>
      <c r="P2495" s="60"/>
      <c r="Q2495" s="60"/>
    </row>
    <row r="2496" spans="3:17">
      <c r="C2496"/>
      <c r="D2496"/>
      <c r="E2496"/>
      <c r="F2496" s="331"/>
      <c r="G2496" s="331"/>
      <c r="K2496"/>
      <c r="L2496"/>
      <c r="O2496" s="75"/>
      <c r="P2496" s="60"/>
      <c r="Q2496" s="60"/>
    </row>
    <row r="2497" spans="3:17">
      <c r="C2497"/>
      <c r="D2497"/>
      <c r="E2497"/>
      <c r="F2497" s="331"/>
      <c r="G2497" s="331"/>
      <c r="K2497"/>
      <c r="L2497"/>
      <c r="O2497" s="75"/>
      <c r="P2497" s="60"/>
      <c r="Q2497" s="60"/>
    </row>
    <row r="2498" spans="3:17">
      <c r="C2498"/>
      <c r="D2498"/>
      <c r="E2498"/>
      <c r="F2498" s="331"/>
      <c r="G2498" s="331"/>
      <c r="K2498"/>
      <c r="L2498"/>
      <c r="O2498" s="75"/>
      <c r="P2498" s="60"/>
      <c r="Q2498" s="60"/>
    </row>
    <row r="2499" spans="3:17">
      <c r="C2499"/>
      <c r="D2499"/>
      <c r="E2499"/>
      <c r="F2499" s="331"/>
      <c r="G2499" s="331"/>
      <c r="K2499"/>
      <c r="L2499"/>
      <c r="O2499" s="75"/>
      <c r="P2499" s="60"/>
      <c r="Q2499" s="60"/>
    </row>
    <row r="2500" spans="3:17">
      <c r="C2500"/>
      <c r="D2500"/>
      <c r="E2500"/>
      <c r="F2500" s="331"/>
      <c r="G2500" s="331"/>
      <c r="K2500"/>
      <c r="L2500"/>
      <c r="O2500" s="75"/>
      <c r="P2500" s="60"/>
      <c r="Q2500" s="60"/>
    </row>
    <row r="2501" spans="3:17">
      <c r="C2501"/>
      <c r="D2501"/>
      <c r="E2501"/>
      <c r="F2501" s="331"/>
      <c r="G2501" s="331"/>
      <c r="K2501"/>
      <c r="L2501"/>
      <c r="O2501" s="75"/>
      <c r="P2501" s="60"/>
      <c r="Q2501" s="60"/>
    </row>
    <row r="2502" spans="3:17">
      <c r="C2502"/>
      <c r="D2502"/>
      <c r="E2502"/>
      <c r="F2502" s="331"/>
      <c r="G2502" s="331"/>
      <c r="K2502"/>
      <c r="L2502"/>
      <c r="O2502" s="75"/>
      <c r="P2502" s="60"/>
      <c r="Q2502" s="60"/>
    </row>
    <row r="2503" spans="3:17">
      <c r="C2503"/>
      <c r="D2503"/>
      <c r="E2503"/>
      <c r="F2503" s="331"/>
      <c r="G2503" s="331"/>
      <c r="K2503"/>
      <c r="L2503"/>
      <c r="O2503" s="75"/>
      <c r="P2503" s="60"/>
      <c r="Q2503" s="60"/>
    </row>
    <row r="2504" spans="3:17">
      <c r="C2504"/>
      <c r="D2504"/>
      <c r="E2504"/>
      <c r="F2504" s="331"/>
      <c r="G2504" s="331"/>
      <c r="K2504"/>
      <c r="L2504"/>
      <c r="O2504" s="75"/>
      <c r="P2504" s="60"/>
      <c r="Q2504" s="60"/>
    </row>
    <row r="2505" spans="3:17">
      <c r="C2505"/>
      <c r="D2505"/>
      <c r="E2505"/>
      <c r="F2505" s="331"/>
      <c r="G2505" s="331"/>
      <c r="K2505"/>
      <c r="L2505"/>
      <c r="O2505" s="75"/>
      <c r="P2505" s="60"/>
      <c r="Q2505" s="60"/>
    </row>
    <row r="2506" spans="3:17">
      <c r="C2506"/>
      <c r="D2506"/>
      <c r="E2506"/>
      <c r="F2506" s="331"/>
      <c r="G2506" s="331"/>
      <c r="K2506"/>
      <c r="L2506"/>
      <c r="O2506" s="75"/>
      <c r="P2506" s="60"/>
      <c r="Q2506" s="60"/>
    </row>
    <row r="2507" spans="3:17">
      <c r="C2507"/>
      <c r="D2507"/>
      <c r="E2507"/>
      <c r="F2507" s="331"/>
      <c r="G2507" s="331"/>
      <c r="K2507"/>
      <c r="L2507"/>
      <c r="O2507" s="75"/>
      <c r="P2507" s="60"/>
      <c r="Q2507" s="60"/>
    </row>
    <row r="2508" spans="3:17">
      <c r="C2508"/>
      <c r="D2508"/>
      <c r="E2508"/>
      <c r="F2508" s="331"/>
      <c r="G2508" s="331"/>
      <c r="K2508"/>
      <c r="L2508"/>
      <c r="O2508" s="75"/>
      <c r="P2508" s="60"/>
      <c r="Q2508" s="60"/>
    </row>
    <row r="2509" spans="3:17">
      <c r="C2509"/>
      <c r="D2509"/>
      <c r="E2509"/>
      <c r="F2509" s="331"/>
      <c r="G2509" s="331"/>
      <c r="K2509"/>
      <c r="L2509"/>
      <c r="O2509" s="75"/>
      <c r="P2509" s="60"/>
      <c r="Q2509" s="60"/>
    </row>
    <row r="2510" spans="3:17">
      <c r="C2510"/>
      <c r="D2510"/>
      <c r="E2510"/>
      <c r="F2510" s="331"/>
      <c r="G2510" s="331"/>
      <c r="K2510"/>
      <c r="L2510"/>
      <c r="O2510" s="75"/>
      <c r="P2510" s="60"/>
      <c r="Q2510" s="60"/>
    </row>
    <row r="2511" spans="3:17">
      <c r="C2511"/>
      <c r="D2511"/>
      <c r="E2511"/>
      <c r="F2511" s="331"/>
      <c r="G2511" s="331"/>
      <c r="K2511"/>
      <c r="L2511"/>
      <c r="O2511" s="75"/>
      <c r="P2511" s="60"/>
      <c r="Q2511" s="60"/>
    </row>
    <row r="2512" spans="3:17">
      <c r="C2512"/>
      <c r="D2512"/>
      <c r="E2512"/>
      <c r="F2512" s="331"/>
      <c r="G2512" s="331"/>
      <c r="K2512"/>
      <c r="L2512"/>
      <c r="O2512" s="75"/>
      <c r="P2512" s="60"/>
      <c r="Q2512" s="60"/>
    </row>
    <row r="2513" spans="3:17">
      <c r="C2513"/>
      <c r="D2513"/>
      <c r="E2513"/>
      <c r="F2513" s="331"/>
      <c r="G2513" s="331"/>
      <c r="K2513"/>
      <c r="L2513"/>
      <c r="O2513" s="75"/>
      <c r="P2513" s="60"/>
      <c r="Q2513" s="60"/>
    </row>
    <row r="2514" spans="3:17">
      <c r="C2514"/>
      <c r="D2514"/>
      <c r="E2514"/>
      <c r="F2514" s="331"/>
      <c r="G2514" s="331"/>
      <c r="K2514"/>
      <c r="L2514"/>
      <c r="O2514" s="75"/>
      <c r="P2514" s="60"/>
      <c r="Q2514" s="60"/>
    </row>
    <row r="2515" spans="3:17">
      <c r="C2515"/>
      <c r="D2515"/>
      <c r="E2515"/>
      <c r="F2515" s="331"/>
      <c r="G2515" s="331"/>
      <c r="K2515"/>
      <c r="L2515"/>
      <c r="O2515" s="75"/>
      <c r="P2515" s="60"/>
      <c r="Q2515" s="60"/>
    </row>
    <row r="2516" spans="3:17">
      <c r="C2516"/>
      <c r="D2516"/>
      <c r="E2516"/>
      <c r="F2516" s="331"/>
      <c r="G2516" s="331"/>
      <c r="K2516"/>
      <c r="L2516"/>
      <c r="O2516" s="75"/>
      <c r="P2516" s="60"/>
      <c r="Q2516" s="60"/>
    </row>
    <row r="2517" spans="3:17">
      <c r="C2517"/>
      <c r="D2517"/>
      <c r="E2517"/>
      <c r="F2517" s="331"/>
      <c r="G2517" s="331"/>
      <c r="K2517"/>
      <c r="L2517"/>
      <c r="O2517" s="75"/>
      <c r="P2517" s="60"/>
      <c r="Q2517" s="60"/>
    </row>
    <row r="2518" spans="3:17">
      <c r="C2518"/>
      <c r="D2518"/>
      <c r="E2518"/>
      <c r="F2518" s="331"/>
      <c r="G2518" s="331"/>
      <c r="K2518"/>
      <c r="L2518"/>
      <c r="O2518" s="75"/>
      <c r="P2518" s="60"/>
      <c r="Q2518" s="60"/>
    </row>
    <row r="2519" spans="3:17">
      <c r="C2519"/>
      <c r="D2519"/>
      <c r="E2519"/>
      <c r="F2519" s="331"/>
      <c r="G2519" s="331"/>
      <c r="K2519"/>
      <c r="L2519"/>
      <c r="O2519" s="75"/>
      <c r="P2519" s="60"/>
      <c r="Q2519" s="60"/>
    </row>
    <row r="2520" spans="3:17">
      <c r="C2520"/>
      <c r="D2520"/>
      <c r="E2520"/>
      <c r="F2520" s="331"/>
      <c r="G2520" s="331"/>
      <c r="K2520"/>
      <c r="L2520"/>
      <c r="O2520" s="75"/>
      <c r="P2520" s="60"/>
      <c r="Q2520" s="60"/>
    </row>
    <row r="2521" spans="3:17">
      <c r="C2521"/>
      <c r="D2521"/>
      <c r="E2521"/>
      <c r="F2521" s="331"/>
      <c r="G2521" s="331"/>
      <c r="K2521"/>
      <c r="L2521"/>
      <c r="O2521" s="75"/>
      <c r="P2521" s="60"/>
      <c r="Q2521" s="60"/>
    </row>
    <row r="2522" spans="3:17">
      <c r="C2522"/>
      <c r="D2522"/>
      <c r="E2522"/>
      <c r="F2522" s="331"/>
      <c r="G2522" s="331"/>
      <c r="K2522"/>
      <c r="L2522"/>
      <c r="O2522" s="75"/>
      <c r="P2522" s="60"/>
      <c r="Q2522" s="60"/>
    </row>
    <row r="2523" spans="3:17">
      <c r="C2523"/>
      <c r="D2523"/>
      <c r="E2523"/>
      <c r="F2523" s="331"/>
      <c r="G2523" s="331"/>
      <c r="K2523"/>
      <c r="L2523"/>
      <c r="O2523" s="75"/>
      <c r="P2523" s="60"/>
      <c r="Q2523" s="60"/>
    </row>
    <row r="2524" spans="3:17">
      <c r="C2524"/>
      <c r="D2524"/>
      <c r="E2524"/>
      <c r="F2524" s="331"/>
      <c r="G2524" s="331"/>
      <c r="K2524"/>
      <c r="L2524"/>
      <c r="O2524" s="75"/>
      <c r="P2524" s="60"/>
      <c r="Q2524" s="60"/>
    </row>
    <row r="2525" spans="3:17">
      <c r="C2525"/>
      <c r="D2525"/>
      <c r="E2525"/>
      <c r="F2525" s="331"/>
      <c r="G2525" s="331"/>
      <c r="K2525"/>
      <c r="L2525"/>
      <c r="O2525" s="75"/>
      <c r="P2525" s="60"/>
      <c r="Q2525" s="60"/>
    </row>
    <row r="2526" spans="3:17">
      <c r="C2526"/>
      <c r="D2526"/>
      <c r="E2526"/>
      <c r="F2526" s="331"/>
      <c r="G2526" s="331"/>
      <c r="K2526"/>
      <c r="L2526"/>
      <c r="O2526" s="75"/>
      <c r="P2526" s="60"/>
      <c r="Q2526" s="60"/>
    </row>
    <row r="2527" spans="3:17">
      <c r="C2527"/>
      <c r="D2527"/>
      <c r="E2527"/>
      <c r="F2527" s="331"/>
      <c r="G2527" s="331"/>
      <c r="K2527"/>
      <c r="L2527"/>
      <c r="O2527" s="75"/>
      <c r="P2527" s="60"/>
      <c r="Q2527" s="60"/>
    </row>
    <row r="2528" spans="3:17">
      <c r="C2528"/>
      <c r="D2528"/>
      <c r="E2528"/>
      <c r="F2528" s="331"/>
      <c r="G2528" s="331"/>
      <c r="K2528"/>
      <c r="L2528"/>
      <c r="O2528" s="75"/>
      <c r="P2528" s="60"/>
      <c r="Q2528" s="60"/>
    </row>
    <row r="2529" spans="3:17">
      <c r="C2529"/>
      <c r="D2529"/>
      <c r="E2529"/>
      <c r="F2529" s="331"/>
      <c r="G2529" s="331"/>
      <c r="K2529"/>
      <c r="L2529"/>
      <c r="O2529" s="75"/>
      <c r="P2529" s="60"/>
      <c r="Q2529" s="60"/>
    </row>
    <row r="2530" spans="3:17">
      <c r="C2530"/>
      <c r="D2530"/>
      <c r="E2530"/>
      <c r="F2530" s="331"/>
      <c r="G2530" s="331"/>
      <c r="K2530"/>
      <c r="L2530"/>
      <c r="O2530" s="75"/>
      <c r="P2530" s="60"/>
      <c r="Q2530" s="60"/>
    </row>
    <row r="2531" spans="3:17">
      <c r="C2531"/>
      <c r="D2531"/>
      <c r="E2531"/>
      <c r="F2531" s="331"/>
      <c r="G2531" s="331"/>
      <c r="K2531"/>
      <c r="L2531"/>
      <c r="O2531" s="75"/>
      <c r="P2531" s="60"/>
      <c r="Q2531" s="60"/>
    </row>
    <row r="2532" spans="3:17">
      <c r="C2532"/>
      <c r="D2532"/>
      <c r="E2532"/>
      <c r="F2532" s="331"/>
      <c r="G2532" s="331"/>
      <c r="K2532"/>
      <c r="L2532"/>
      <c r="O2532" s="75"/>
      <c r="P2532" s="60"/>
      <c r="Q2532" s="60"/>
    </row>
    <row r="2533" spans="3:17">
      <c r="C2533"/>
      <c r="D2533"/>
      <c r="E2533"/>
      <c r="F2533" s="331"/>
      <c r="G2533" s="331"/>
      <c r="K2533"/>
      <c r="L2533"/>
      <c r="O2533" s="75"/>
      <c r="P2533" s="60"/>
      <c r="Q2533" s="60"/>
    </row>
    <row r="2534" spans="3:17">
      <c r="C2534"/>
      <c r="D2534"/>
      <c r="E2534"/>
      <c r="F2534" s="331"/>
      <c r="G2534" s="331"/>
      <c r="K2534"/>
      <c r="L2534"/>
      <c r="O2534" s="75"/>
      <c r="P2534" s="60"/>
      <c r="Q2534" s="60"/>
    </row>
    <row r="2535" spans="3:17">
      <c r="C2535"/>
      <c r="D2535"/>
      <c r="E2535"/>
      <c r="F2535" s="331"/>
      <c r="G2535" s="331"/>
      <c r="K2535"/>
      <c r="L2535"/>
      <c r="O2535" s="75"/>
      <c r="P2535" s="60"/>
      <c r="Q2535" s="60"/>
    </row>
    <row r="2536" spans="3:17">
      <c r="C2536"/>
      <c r="D2536"/>
      <c r="E2536"/>
      <c r="F2536" s="331"/>
      <c r="G2536" s="331"/>
      <c r="K2536"/>
      <c r="L2536"/>
      <c r="O2536" s="75"/>
      <c r="P2536" s="60"/>
      <c r="Q2536" s="60"/>
    </row>
    <row r="2537" spans="3:17">
      <c r="C2537"/>
      <c r="D2537"/>
      <c r="E2537"/>
      <c r="F2537" s="331"/>
      <c r="G2537" s="331"/>
      <c r="K2537"/>
      <c r="L2537"/>
      <c r="O2537" s="75"/>
      <c r="P2537" s="60"/>
      <c r="Q2537" s="60"/>
    </row>
    <row r="2538" spans="3:17">
      <c r="C2538"/>
      <c r="D2538"/>
      <c r="E2538"/>
      <c r="F2538" s="331"/>
      <c r="G2538" s="331"/>
      <c r="K2538"/>
      <c r="L2538"/>
      <c r="O2538" s="75"/>
      <c r="P2538" s="60"/>
      <c r="Q2538" s="60"/>
    </row>
    <row r="2539" spans="3:17">
      <c r="C2539"/>
      <c r="D2539"/>
      <c r="E2539"/>
      <c r="F2539" s="331"/>
      <c r="G2539" s="331"/>
      <c r="K2539"/>
      <c r="L2539"/>
      <c r="O2539" s="75"/>
      <c r="P2539" s="60"/>
      <c r="Q2539" s="60"/>
    </row>
    <row r="2540" spans="3:17">
      <c r="C2540"/>
      <c r="D2540"/>
      <c r="E2540"/>
      <c r="F2540" s="331"/>
      <c r="G2540" s="331"/>
      <c r="K2540"/>
      <c r="L2540"/>
      <c r="O2540" s="75"/>
      <c r="P2540" s="60"/>
      <c r="Q2540" s="60"/>
    </row>
    <row r="2541" spans="3:17">
      <c r="C2541"/>
      <c r="D2541"/>
      <c r="E2541"/>
      <c r="F2541" s="331"/>
      <c r="G2541" s="331"/>
      <c r="K2541"/>
      <c r="L2541"/>
      <c r="O2541" s="75"/>
      <c r="P2541" s="60"/>
      <c r="Q2541" s="60"/>
    </row>
    <row r="2542" spans="3:17">
      <c r="C2542"/>
      <c r="D2542"/>
      <c r="E2542"/>
      <c r="F2542" s="331"/>
      <c r="G2542" s="331"/>
      <c r="K2542"/>
      <c r="L2542"/>
      <c r="O2542" s="75"/>
      <c r="P2542" s="60"/>
      <c r="Q2542" s="60"/>
    </row>
    <row r="2543" spans="3:17">
      <c r="C2543"/>
      <c r="D2543"/>
      <c r="E2543"/>
      <c r="F2543" s="331"/>
      <c r="G2543" s="331"/>
      <c r="K2543"/>
      <c r="L2543"/>
      <c r="O2543" s="75"/>
      <c r="P2543" s="60"/>
      <c r="Q2543" s="60"/>
    </row>
    <row r="2544" spans="3:17">
      <c r="C2544"/>
      <c r="D2544"/>
      <c r="E2544"/>
      <c r="F2544" s="331"/>
      <c r="G2544" s="331"/>
      <c r="K2544"/>
      <c r="L2544"/>
      <c r="O2544" s="75"/>
      <c r="P2544" s="60"/>
      <c r="Q2544" s="60"/>
    </row>
    <row r="2545" spans="3:17">
      <c r="C2545"/>
      <c r="D2545"/>
      <c r="E2545"/>
      <c r="F2545" s="331"/>
      <c r="G2545" s="331"/>
      <c r="K2545"/>
      <c r="L2545"/>
      <c r="O2545" s="75"/>
      <c r="P2545" s="60"/>
      <c r="Q2545" s="60"/>
    </row>
    <row r="2546" spans="3:17">
      <c r="C2546"/>
      <c r="D2546"/>
      <c r="E2546"/>
      <c r="F2546" s="331"/>
      <c r="G2546" s="331"/>
      <c r="K2546"/>
      <c r="L2546"/>
      <c r="O2546" s="75"/>
      <c r="P2546" s="60"/>
      <c r="Q2546" s="60"/>
    </row>
    <row r="2547" spans="3:17">
      <c r="C2547"/>
      <c r="D2547"/>
      <c r="E2547"/>
      <c r="F2547" s="331"/>
      <c r="G2547" s="331"/>
      <c r="K2547"/>
      <c r="L2547"/>
      <c r="O2547" s="75"/>
      <c r="P2547" s="60"/>
      <c r="Q2547" s="60"/>
    </row>
    <row r="2548" spans="3:17">
      <c r="C2548"/>
      <c r="D2548"/>
      <c r="E2548"/>
      <c r="F2548" s="331"/>
      <c r="G2548" s="331"/>
      <c r="K2548"/>
      <c r="L2548"/>
      <c r="O2548" s="75"/>
      <c r="P2548" s="60"/>
      <c r="Q2548" s="60"/>
    </row>
    <row r="2549" spans="3:17">
      <c r="C2549"/>
      <c r="D2549"/>
      <c r="E2549"/>
      <c r="F2549" s="331"/>
      <c r="G2549" s="331"/>
      <c r="K2549"/>
      <c r="L2549"/>
      <c r="O2549" s="75"/>
      <c r="P2549" s="60"/>
      <c r="Q2549" s="60"/>
    </row>
    <row r="2550" spans="3:17">
      <c r="C2550"/>
      <c r="D2550"/>
      <c r="E2550"/>
      <c r="F2550" s="331"/>
      <c r="G2550" s="331"/>
      <c r="K2550"/>
      <c r="L2550"/>
      <c r="O2550" s="75"/>
      <c r="P2550" s="60"/>
      <c r="Q2550" s="60"/>
    </row>
    <row r="2551" spans="3:17">
      <c r="C2551"/>
      <c r="D2551"/>
      <c r="E2551"/>
      <c r="F2551" s="331"/>
      <c r="G2551" s="331"/>
      <c r="K2551"/>
      <c r="L2551"/>
      <c r="O2551" s="75"/>
      <c r="P2551" s="60"/>
      <c r="Q2551" s="60"/>
    </row>
    <row r="2552" spans="3:17">
      <c r="C2552"/>
      <c r="D2552"/>
      <c r="E2552"/>
      <c r="F2552" s="331"/>
      <c r="G2552" s="331"/>
      <c r="K2552"/>
      <c r="L2552"/>
      <c r="O2552" s="75"/>
      <c r="P2552" s="60"/>
      <c r="Q2552" s="60"/>
    </row>
    <row r="2553" spans="3:17">
      <c r="C2553"/>
      <c r="D2553"/>
      <c r="E2553"/>
      <c r="F2553" s="331"/>
      <c r="G2553" s="331"/>
      <c r="K2553"/>
      <c r="L2553"/>
      <c r="O2553" s="75"/>
      <c r="P2553" s="60"/>
      <c r="Q2553" s="60"/>
    </row>
    <row r="2554" spans="3:17">
      <c r="C2554"/>
      <c r="D2554"/>
      <c r="E2554"/>
      <c r="F2554" s="331"/>
      <c r="G2554" s="331"/>
      <c r="K2554"/>
      <c r="L2554"/>
      <c r="O2554" s="75"/>
      <c r="P2554" s="60"/>
      <c r="Q2554" s="60"/>
    </row>
    <row r="2555" spans="3:17">
      <c r="C2555"/>
      <c r="D2555"/>
      <c r="E2555"/>
      <c r="F2555" s="331"/>
      <c r="G2555" s="331"/>
      <c r="K2555"/>
      <c r="L2555"/>
      <c r="O2555" s="75"/>
      <c r="P2555" s="60"/>
      <c r="Q2555" s="60"/>
    </row>
    <row r="2556" spans="3:17">
      <c r="C2556"/>
      <c r="D2556"/>
      <c r="E2556"/>
      <c r="F2556" s="331"/>
      <c r="G2556" s="331"/>
      <c r="K2556"/>
      <c r="L2556"/>
      <c r="O2556" s="75"/>
      <c r="P2556" s="60"/>
      <c r="Q2556" s="60"/>
    </row>
    <row r="2557" spans="3:17">
      <c r="C2557"/>
      <c r="D2557"/>
      <c r="E2557"/>
      <c r="F2557" s="331"/>
      <c r="G2557" s="331"/>
      <c r="K2557"/>
      <c r="L2557"/>
      <c r="O2557" s="75"/>
      <c r="P2557" s="60"/>
      <c r="Q2557" s="60"/>
    </row>
    <row r="2558" spans="3:17">
      <c r="C2558"/>
      <c r="D2558"/>
      <c r="E2558"/>
      <c r="F2558" s="331"/>
      <c r="G2558" s="331"/>
      <c r="K2558"/>
      <c r="L2558"/>
      <c r="O2558" s="75"/>
      <c r="P2558" s="60"/>
      <c r="Q2558" s="60"/>
    </row>
    <row r="2559" spans="3:17">
      <c r="C2559"/>
      <c r="D2559"/>
      <c r="E2559"/>
      <c r="F2559" s="331"/>
      <c r="G2559" s="331"/>
      <c r="K2559"/>
      <c r="L2559"/>
      <c r="O2559" s="75"/>
      <c r="P2559" s="60"/>
      <c r="Q2559" s="60"/>
    </row>
    <row r="2560" spans="3:17">
      <c r="C2560"/>
      <c r="D2560"/>
      <c r="E2560"/>
      <c r="F2560" s="331"/>
      <c r="G2560" s="331"/>
      <c r="K2560"/>
      <c r="L2560"/>
      <c r="O2560" s="75"/>
      <c r="P2560" s="60"/>
      <c r="Q2560" s="60"/>
    </row>
    <row r="2561" spans="3:17">
      <c r="C2561"/>
      <c r="D2561"/>
      <c r="E2561"/>
      <c r="F2561" s="331"/>
      <c r="G2561" s="331"/>
      <c r="K2561"/>
      <c r="L2561"/>
      <c r="O2561" s="75"/>
      <c r="P2561" s="60"/>
      <c r="Q2561" s="60"/>
    </row>
    <row r="2562" spans="3:17">
      <c r="C2562"/>
      <c r="D2562"/>
      <c r="E2562"/>
      <c r="F2562" s="331"/>
      <c r="G2562" s="331"/>
      <c r="K2562"/>
      <c r="L2562"/>
      <c r="O2562" s="75"/>
      <c r="P2562" s="60"/>
      <c r="Q2562" s="60"/>
    </row>
    <row r="2563" spans="3:17">
      <c r="C2563"/>
      <c r="D2563"/>
      <c r="E2563"/>
      <c r="F2563" s="331"/>
      <c r="G2563" s="331"/>
      <c r="K2563"/>
      <c r="L2563"/>
      <c r="O2563" s="75"/>
      <c r="P2563" s="60"/>
      <c r="Q2563" s="60"/>
    </row>
    <row r="2564" spans="3:17">
      <c r="C2564"/>
      <c r="D2564"/>
      <c r="E2564"/>
      <c r="F2564" s="331"/>
      <c r="G2564" s="331"/>
      <c r="K2564"/>
      <c r="L2564"/>
      <c r="O2564" s="75"/>
      <c r="P2564" s="60"/>
      <c r="Q2564" s="60"/>
    </row>
    <row r="2565" spans="3:17">
      <c r="C2565"/>
      <c r="D2565"/>
      <c r="E2565"/>
      <c r="F2565" s="331"/>
      <c r="G2565" s="331"/>
      <c r="K2565"/>
      <c r="L2565"/>
      <c r="O2565" s="75"/>
      <c r="P2565" s="60"/>
      <c r="Q2565" s="60"/>
    </row>
    <row r="2566" spans="3:17">
      <c r="C2566"/>
      <c r="D2566"/>
      <c r="E2566"/>
      <c r="F2566" s="331"/>
      <c r="G2566" s="331"/>
      <c r="K2566"/>
      <c r="L2566"/>
      <c r="O2566" s="75"/>
      <c r="P2566" s="60"/>
      <c r="Q2566" s="60"/>
    </row>
    <row r="2567" spans="3:17">
      <c r="C2567"/>
      <c r="D2567"/>
      <c r="E2567"/>
      <c r="F2567" s="331"/>
      <c r="G2567" s="331"/>
      <c r="K2567"/>
      <c r="L2567"/>
      <c r="O2567" s="75"/>
      <c r="P2567" s="60"/>
      <c r="Q2567" s="60"/>
    </row>
    <row r="2568" spans="3:17">
      <c r="C2568"/>
      <c r="D2568"/>
      <c r="E2568"/>
      <c r="F2568" s="331"/>
      <c r="G2568" s="331"/>
      <c r="K2568"/>
      <c r="L2568"/>
      <c r="O2568" s="75"/>
      <c r="P2568" s="60"/>
      <c r="Q2568" s="60"/>
    </row>
    <row r="2569" spans="3:17">
      <c r="C2569"/>
      <c r="D2569"/>
      <c r="E2569"/>
      <c r="F2569" s="331"/>
      <c r="G2569" s="331"/>
      <c r="K2569"/>
      <c r="L2569"/>
      <c r="O2569" s="75"/>
      <c r="P2569" s="60"/>
      <c r="Q2569" s="60"/>
    </row>
    <row r="2570" spans="3:17">
      <c r="C2570"/>
      <c r="D2570"/>
      <c r="E2570"/>
      <c r="F2570" s="331"/>
      <c r="G2570" s="331"/>
      <c r="K2570"/>
      <c r="L2570"/>
      <c r="O2570" s="75"/>
      <c r="P2570" s="60"/>
      <c r="Q2570" s="60"/>
    </row>
    <row r="2571" spans="3:17">
      <c r="C2571"/>
      <c r="D2571"/>
      <c r="E2571"/>
      <c r="F2571" s="331"/>
      <c r="G2571" s="331"/>
      <c r="K2571"/>
      <c r="L2571"/>
      <c r="O2571" s="75"/>
      <c r="P2571" s="60"/>
      <c r="Q2571" s="60"/>
    </row>
    <row r="2572" spans="3:17">
      <c r="C2572"/>
      <c r="D2572"/>
      <c r="E2572"/>
      <c r="F2572" s="331"/>
      <c r="G2572" s="331"/>
      <c r="K2572"/>
      <c r="L2572"/>
      <c r="O2572" s="75"/>
      <c r="P2572" s="60"/>
      <c r="Q2572" s="60"/>
    </row>
    <row r="2573" spans="3:17">
      <c r="C2573"/>
      <c r="D2573"/>
      <c r="E2573"/>
      <c r="F2573" s="331"/>
      <c r="G2573" s="331"/>
      <c r="K2573"/>
      <c r="L2573"/>
      <c r="O2573" s="75"/>
      <c r="P2573" s="60"/>
      <c r="Q2573" s="60"/>
    </row>
    <row r="2574" spans="3:17">
      <c r="C2574"/>
      <c r="D2574"/>
      <c r="E2574"/>
      <c r="F2574" s="331"/>
      <c r="G2574" s="331"/>
      <c r="K2574"/>
      <c r="L2574"/>
      <c r="O2574" s="75"/>
      <c r="P2574" s="60"/>
      <c r="Q2574" s="60"/>
    </row>
    <row r="2575" spans="3:17">
      <c r="C2575"/>
      <c r="D2575"/>
      <c r="E2575"/>
      <c r="F2575" s="331"/>
      <c r="G2575" s="331"/>
      <c r="K2575"/>
      <c r="L2575"/>
      <c r="O2575" s="75"/>
      <c r="P2575" s="60"/>
      <c r="Q2575" s="60"/>
    </row>
    <row r="2576" spans="3:17">
      <c r="C2576"/>
      <c r="D2576"/>
      <c r="E2576"/>
      <c r="F2576" s="331"/>
      <c r="G2576" s="331"/>
      <c r="K2576"/>
      <c r="L2576"/>
      <c r="O2576" s="75"/>
      <c r="P2576" s="60"/>
      <c r="Q2576" s="60"/>
    </row>
    <row r="2577" spans="3:17">
      <c r="C2577"/>
      <c r="D2577"/>
      <c r="E2577"/>
      <c r="F2577" s="331"/>
      <c r="G2577" s="331"/>
      <c r="K2577"/>
      <c r="L2577"/>
      <c r="O2577" s="75"/>
      <c r="P2577" s="60"/>
      <c r="Q2577" s="60"/>
    </row>
    <row r="2578" spans="3:17">
      <c r="C2578"/>
      <c r="D2578"/>
      <c r="E2578"/>
      <c r="F2578" s="331"/>
      <c r="G2578" s="331"/>
      <c r="K2578"/>
      <c r="L2578"/>
      <c r="O2578" s="75"/>
      <c r="P2578" s="60"/>
      <c r="Q2578" s="60"/>
    </row>
    <row r="2579" spans="3:17">
      <c r="C2579"/>
      <c r="D2579"/>
      <c r="E2579"/>
      <c r="F2579" s="331"/>
      <c r="G2579" s="331"/>
      <c r="K2579"/>
      <c r="L2579"/>
      <c r="O2579" s="75"/>
      <c r="P2579" s="60"/>
      <c r="Q2579" s="60"/>
    </row>
    <row r="2580" spans="3:17">
      <c r="C2580"/>
      <c r="D2580"/>
      <c r="E2580"/>
      <c r="F2580" s="331"/>
      <c r="G2580" s="331"/>
      <c r="K2580"/>
      <c r="L2580"/>
      <c r="O2580" s="75"/>
      <c r="P2580" s="60"/>
      <c r="Q2580" s="60"/>
    </row>
    <row r="2581" spans="3:17">
      <c r="C2581"/>
      <c r="D2581"/>
      <c r="E2581"/>
      <c r="F2581" s="331"/>
      <c r="G2581" s="331"/>
      <c r="K2581"/>
      <c r="L2581"/>
      <c r="O2581" s="75"/>
      <c r="P2581" s="60"/>
      <c r="Q2581" s="60"/>
    </row>
    <row r="2582" spans="3:17">
      <c r="C2582"/>
      <c r="D2582"/>
      <c r="E2582"/>
      <c r="F2582" s="331"/>
      <c r="G2582" s="331"/>
      <c r="K2582"/>
      <c r="L2582"/>
      <c r="O2582" s="75"/>
      <c r="P2582" s="60"/>
      <c r="Q2582" s="60"/>
    </row>
    <row r="2583" spans="3:17">
      <c r="C2583"/>
      <c r="D2583"/>
      <c r="E2583"/>
      <c r="F2583" s="331"/>
      <c r="G2583" s="331"/>
      <c r="K2583"/>
      <c r="L2583"/>
      <c r="O2583" s="75"/>
      <c r="P2583" s="60"/>
      <c r="Q2583" s="60"/>
    </row>
    <row r="2584" spans="3:17">
      <c r="C2584"/>
      <c r="D2584"/>
      <c r="E2584"/>
      <c r="F2584" s="331"/>
      <c r="G2584" s="331"/>
      <c r="K2584"/>
      <c r="L2584"/>
      <c r="O2584" s="75"/>
      <c r="P2584" s="60"/>
      <c r="Q2584" s="60"/>
    </row>
    <row r="2585" spans="3:17">
      <c r="C2585"/>
      <c r="D2585"/>
      <c r="E2585"/>
      <c r="F2585" s="331"/>
      <c r="G2585" s="331"/>
      <c r="K2585"/>
      <c r="L2585"/>
      <c r="O2585" s="75"/>
      <c r="P2585" s="60"/>
      <c r="Q2585" s="60"/>
    </row>
    <row r="2586" spans="3:17">
      <c r="C2586"/>
      <c r="D2586"/>
      <c r="E2586"/>
      <c r="F2586" s="331"/>
      <c r="G2586" s="331"/>
      <c r="K2586"/>
      <c r="L2586"/>
      <c r="O2586" s="75"/>
      <c r="P2586" s="60"/>
      <c r="Q2586" s="60"/>
    </row>
    <row r="2587" spans="3:17">
      <c r="C2587"/>
      <c r="D2587"/>
      <c r="E2587"/>
      <c r="F2587" s="331"/>
      <c r="G2587" s="331"/>
      <c r="K2587"/>
      <c r="L2587"/>
      <c r="O2587" s="75"/>
      <c r="P2587" s="60"/>
      <c r="Q2587" s="60"/>
    </row>
    <row r="2588" spans="3:17">
      <c r="C2588"/>
      <c r="D2588"/>
      <c r="E2588"/>
      <c r="F2588" s="331"/>
      <c r="G2588" s="331"/>
      <c r="K2588"/>
      <c r="L2588"/>
      <c r="O2588" s="75"/>
      <c r="P2588" s="60"/>
      <c r="Q2588" s="60"/>
    </row>
    <row r="2589" spans="3:17">
      <c r="C2589"/>
      <c r="D2589"/>
      <c r="E2589"/>
      <c r="F2589" s="331"/>
      <c r="G2589" s="331"/>
      <c r="K2589"/>
      <c r="L2589"/>
      <c r="O2589" s="75"/>
      <c r="P2589" s="60"/>
      <c r="Q2589" s="60"/>
    </row>
    <row r="2590" spans="3:17">
      <c r="C2590"/>
      <c r="D2590"/>
      <c r="E2590"/>
      <c r="F2590" s="331"/>
      <c r="G2590" s="331"/>
      <c r="K2590"/>
      <c r="L2590"/>
      <c r="O2590" s="75"/>
      <c r="P2590" s="60"/>
      <c r="Q2590" s="60"/>
    </row>
    <row r="2591" spans="3:17">
      <c r="C2591"/>
      <c r="D2591"/>
      <c r="E2591"/>
      <c r="F2591" s="331"/>
      <c r="G2591" s="331"/>
      <c r="K2591"/>
      <c r="L2591"/>
      <c r="O2591" s="75"/>
      <c r="P2591" s="60"/>
      <c r="Q2591" s="60"/>
    </row>
    <row r="2592" spans="3:17">
      <c r="C2592"/>
      <c r="D2592"/>
      <c r="E2592"/>
      <c r="F2592" s="331"/>
      <c r="G2592" s="331"/>
      <c r="K2592"/>
      <c r="L2592"/>
      <c r="O2592" s="75"/>
      <c r="P2592" s="60"/>
      <c r="Q2592" s="60"/>
    </row>
    <row r="2593" spans="3:17">
      <c r="C2593"/>
      <c r="D2593"/>
      <c r="E2593"/>
      <c r="F2593" s="331"/>
      <c r="G2593" s="331"/>
      <c r="K2593"/>
      <c r="L2593"/>
      <c r="O2593" s="75"/>
      <c r="P2593" s="60"/>
      <c r="Q2593" s="60"/>
    </row>
    <row r="2594" spans="3:17">
      <c r="C2594"/>
      <c r="D2594"/>
      <c r="E2594"/>
      <c r="F2594" s="331"/>
      <c r="G2594" s="331"/>
      <c r="K2594"/>
      <c r="L2594"/>
      <c r="O2594" s="75"/>
      <c r="P2594" s="60"/>
      <c r="Q2594" s="60"/>
    </row>
    <row r="2595" spans="3:17">
      <c r="C2595"/>
      <c r="D2595"/>
      <c r="E2595"/>
      <c r="F2595" s="331"/>
      <c r="G2595" s="331"/>
      <c r="K2595"/>
      <c r="L2595"/>
      <c r="O2595" s="75"/>
      <c r="P2595" s="60"/>
      <c r="Q2595" s="60"/>
    </row>
    <row r="2596" spans="3:17">
      <c r="C2596"/>
      <c r="D2596"/>
      <c r="E2596"/>
      <c r="F2596" s="331"/>
      <c r="G2596" s="331"/>
      <c r="K2596"/>
      <c r="L2596"/>
      <c r="O2596" s="75"/>
      <c r="P2596" s="60"/>
      <c r="Q2596" s="60"/>
    </row>
    <row r="2597" spans="3:17">
      <c r="C2597"/>
      <c r="D2597"/>
      <c r="E2597"/>
      <c r="F2597" s="331"/>
      <c r="G2597" s="331"/>
      <c r="K2597"/>
      <c r="L2597"/>
      <c r="O2597" s="75"/>
      <c r="P2597" s="60"/>
      <c r="Q2597" s="60"/>
    </row>
    <row r="2598" spans="3:17">
      <c r="C2598"/>
      <c r="D2598"/>
      <c r="E2598"/>
      <c r="F2598" s="331"/>
      <c r="G2598" s="331"/>
      <c r="K2598"/>
      <c r="L2598"/>
      <c r="O2598" s="75"/>
      <c r="P2598" s="60"/>
      <c r="Q2598" s="60"/>
    </row>
    <row r="2599" spans="3:17">
      <c r="C2599"/>
      <c r="D2599"/>
      <c r="E2599"/>
      <c r="F2599" s="331"/>
      <c r="G2599" s="331"/>
      <c r="K2599"/>
      <c r="L2599"/>
      <c r="O2599" s="75"/>
      <c r="P2599" s="60"/>
      <c r="Q2599" s="60"/>
    </row>
    <row r="2600" spans="3:17">
      <c r="C2600"/>
      <c r="D2600"/>
      <c r="E2600"/>
      <c r="F2600" s="331"/>
      <c r="G2600" s="331"/>
      <c r="K2600"/>
      <c r="L2600"/>
      <c r="O2600" s="75"/>
      <c r="P2600" s="60"/>
      <c r="Q2600" s="60"/>
    </row>
    <row r="2601" spans="3:17">
      <c r="C2601"/>
      <c r="D2601"/>
      <c r="E2601"/>
      <c r="F2601" s="331"/>
      <c r="G2601" s="331"/>
      <c r="K2601"/>
      <c r="L2601"/>
      <c r="O2601" s="75"/>
      <c r="P2601" s="60"/>
      <c r="Q2601" s="60"/>
    </row>
    <row r="2602" spans="3:17">
      <c r="C2602"/>
      <c r="D2602"/>
      <c r="E2602"/>
      <c r="F2602" s="331"/>
      <c r="G2602" s="331"/>
      <c r="K2602"/>
      <c r="L2602"/>
      <c r="O2602" s="75"/>
      <c r="P2602" s="60"/>
      <c r="Q2602" s="60"/>
    </row>
    <row r="2603" spans="3:17">
      <c r="C2603"/>
      <c r="D2603"/>
      <c r="E2603"/>
      <c r="F2603" s="331"/>
      <c r="G2603" s="331"/>
      <c r="K2603"/>
      <c r="L2603"/>
      <c r="O2603" s="75"/>
      <c r="P2603" s="60"/>
      <c r="Q2603" s="60"/>
    </row>
    <row r="2604" spans="3:17">
      <c r="C2604"/>
      <c r="D2604"/>
      <c r="E2604"/>
      <c r="F2604" s="331"/>
      <c r="G2604" s="331"/>
      <c r="K2604"/>
      <c r="L2604"/>
      <c r="O2604" s="75"/>
      <c r="P2604" s="60"/>
      <c r="Q2604" s="60"/>
    </row>
    <row r="2605" spans="3:17">
      <c r="C2605"/>
      <c r="D2605"/>
      <c r="E2605"/>
      <c r="F2605" s="331"/>
      <c r="G2605" s="331"/>
      <c r="K2605"/>
      <c r="L2605"/>
      <c r="O2605" s="75"/>
      <c r="P2605" s="60"/>
      <c r="Q2605" s="60"/>
    </row>
    <row r="2606" spans="3:17">
      <c r="C2606"/>
      <c r="D2606"/>
      <c r="E2606"/>
      <c r="F2606" s="331"/>
      <c r="G2606" s="331"/>
      <c r="K2606"/>
      <c r="L2606"/>
      <c r="O2606" s="75"/>
      <c r="P2606" s="60"/>
      <c r="Q2606" s="60"/>
    </row>
    <row r="2607" spans="3:17">
      <c r="C2607"/>
      <c r="D2607"/>
      <c r="E2607"/>
      <c r="F2607" s="331"/>
      <c r="G2607" s="331"/>
      <c r="K2607"/>
      <c r="L2607"/>
      <c r="O2607" s="75"/>
      <c r="P2607" s="60"/>
      <c r="Q2607" s="60"/>
    </row>
    <row r="2608" spans="3:17">
      <c r="C2608"/>
      <c r="D2608"/>
      <c r="E2608"/>
      <c r="F2608" s="331"/>
      <c r="G2608" s="331"/>
      <c r="K2608"/>
      <c r="L2608"/>
      <c r="O2608" s="75"/>
      <c r="P2608" s="60"/>
      <c r="Q2608" s="60"/>
    </row>
    <row r="2609" spans="3:17">
      <c r="C2609"/>
      <c r="D2609"/>
      <c r="E2609"/>
      <c r="F2609" s="331"/>
      <c r="G2609" s="331"/>
      <c r="K2609"/>
      <c r="L2609"/>
      <c r="O2609" s="75"/>
      <c r="P2609" s="60"/>
      <c r="Q2609" s="60"/>
    </row>
    <row r="2610" spans="3:17">
      <c r="C2610"/>
      <c r="D2610"/>
      <c r="E2610"/>
      <c r="F2610" s="331"/>
      <c r="G2610" s="331"/>
      <c r="K2610"/>
      <c r="L2610"/>
      <c r="O2610" s="75"/>
      <c r="P2610" s="60"/>
      <c r="Q2610" s="60"/>
    </row>
    <row r="2611" spans="3:17">
      <c r="C2611"/>
      <c r="D2611"/>
      <c r="E2611"/>
      <c r="F2611" s="331"/>
      <c r="G2611" s="331"/>
      <c r="K2611"/>
      <c r="L2611"/>
      <c r="O2611" s="75"/>
      <c r="P2611" s="60"/>
      <c r="Q2611" s="60"/>
    </row>
    <row r="2612" spans="3:17">
      <c r="C2612"/>
      <c r="D2612"/>
      <c r="E2612"/>
      <c r="F2612" s="331"/>
      <c r="G2612" s="331"/>
      <c r="K2612"/>
      <c r="L2612"/>
      <c r="O2612" s="75"/>
      <c r="P2612" s="60"/>
      <c r="Q2612" s="60"/>
    </row>
    <row r="2613" spans="3:17">
      <c r="C2613"/>
      <c r="D2613"/>
      <c r="E2613"/>
      <c r="F2613" s="331"/>
      <c r="G2613" s="331"/>
      <c r="K2613"/>
      <c r="L2613"/>
      <c r="O2613" s="75"/>
      <c r="P2613" s="60"/>
      <c r="Q2613" s="60"/>
    </row>
    <row r="2614" spans="3:17">
      <c r="C2614"/>
      <c r="D2614"/>
      <c r="E2614"/>
      <c r="F2614" s="331"/>
      <c r="G2614" s="331"/>
      <c r="K2614"/>
      <c r="L2614"/>
      <c r="O2614" s="75"/>
      <c r="P2614" s="60"/>
      <c r="Q2614" s="60"/>
    </row>
    <row r="2615" spans="3:17">
      <c r="C2615"/>
      <c r="D2615"/>
      <c r="E2615"/>
      <c r="F2615" s="331"/>
      <c r="G2615" s="331"/>
      <c r="K2615"/>
      <c r="L2615"/>
      <c r="O2615" s="75"/>
      <c r="P2615" s="60"/>
      <c r="Q2615" s="60"/>
    </row>
    <row r="2616" spans="3:17">
      <c r="C2616"/>
      <c r="D2616"/>
      <c r="E2616"/>
      <c r="F2616" s="331"/>
      <c r="G2616" s="331"/>
      <c r="K2616"/>
      <c r="L2616"/>
      <c r="O2616" s="75"/>
      <c r="P2616" s="60"/>
      <c r="Q2616" s="60"/>
    </row>
    <row r="2617" spans="3:17">
      <c r="C2617"/>
      <c r="D2617"/>
      <c r="E2617"/>
      <c r="F2617" s="331"/>
      <c r="G2617" s="331"/>
      <c r="K2617"/>
      <c r="L2617"/>
      <c r="O2617" s="75"/>
      <c r="P2617" s="60"/>
      <c r="Q2617" s="60"/>
    </row>
    <row r="2618" spans="3:17">
      <c r="C2618"/>
      <c r="D2618"/>
      <c r="E2618"/>
      <c r="F2618" s="331"/>
      <c r="G2618" s="331"/>
      <c r="K2618"/>
      <c r="L2618"/>
      <c r="O2618" s="75"/>
      <c r="P2618" s="60"/>
      <c r="Q2618" s="60"/>
    </row>
    <row r="2619" spans="3:17">
      <c r="C2619"/>
      <c r="D2619"/>
      <c r="E2619"/>
      <c r="F2619" s="331"/>
      <c r="G2619" s="331"/>
      <c r="K2619"/>
      <c r="L2619"/>
      <c r="O2619" s="75"/>
      <c r="P2619" s="60"/>
      <c r="Q2619" s="60"/>
    </row>
    <row r="2620" spans="3:17">
      <c r="C2620"/>
      <c r="D2620"/>
      <c r="E2620"/>
      <c r="F2620" s="331"/>
      <c r="G2620" s="331"/>
      <c r="K2620"/>
      <c r="L2620"/>
      <c r="O2620" s="75"/>
      <c r="P2620" s="60"/>
      <c r="Q2620" s="60"/>
    </row>
    <row r="2621" spans="3:17">
      <c r="C2621"/>
      <c r="D2621"/>
      <c r="E2621"/>
      <c r="F2621" s="331"/>
      <c r="G2621" s="331"/>
      <c r="K2621"/>
      <c r="L2621"/>
      <c r="O2621" s="75"/>
      <c r="P2621" s="60"/>
      <c r="Q2621" s="60"/>
    </row>
    <row r="2622" spans="3:17">
      <c r="C2622"/>
      <c r="D2622"/>
      <c r="E2622"/>
      <c r="F2622" s="331"/>
      <c r="G2622" s="331"/>
      <c r="K2622"/>
      <c r="L2622"/>
      <c r="O2622" s="75"/>
      <c r="P2622" s="60"/>
      <c r="Q2622" s="60"/>
    </row>
    <row r="2623" spans="3:17">
      <c r="C2623"/>
      <c r="D2623"/>
      <c r="E2623"/>
      <c r="F2623" s="331"/>
      <c r="G2623" s="331"/>
      <c r="K2623"/>
      <c r="L2623"/>
      <c r="O2623" s="75"/>
      <c r="P2623" s="60"/>
      <c r="Q2623" s="60"/>
    </row>
    <row r="2624" spans="3:17">
      <c r="C2624"/>
      <c r="D2624"/>
      <c r="E2624"/>
      <c r="F2624" s="331"/>
      <c r="G2624" s="331"/>
      <c r="K2624"/>
      <c r="L2624"/>
      <c r="O2624" s="75"/>
      <c r="P2624" s="60"/>
      <c r="Q2624" s="60"/>
    </row>
    <row r="2625" spans="3:17">
      <c r="C2625"/>
      <c r="D2625"/>
      <c r="E2625"/>
      <c r="F2625" s="331"/>
      <c r="G2625" s="331"/>
      <c r="K2625"/>
      <c r="L2625"/>
      <c r="O2625" s="75"/>
      <c r="P2625" s="60"/>
      <c r="Q2625" s="60"/>
    </row>
    <row r="2626" spans="3:17">
      <c r="C2626"/>
      <c r="D2626"/>
      <c r="E2626"/>
      <c r="F2626" s="331"/>
      <c r="G2626" s="331"/>
      <c r="K2626"/>
      <c r="L2626"/>
      <c r="O2626" s="75"/>
      <c r="P2626" s="60"/>
      <c r="Q2626" s="60"/>
    </row>
    <row r="2627" spans="3:17">
      <c r="C2627"/>
      <c r="D2627"/>
      <c r="E2627"/>
      <c r="F2627" s="331"/>
      <c r="G2627" s="331"/>
      <c r="K2627"/>
      <c r="L2627"/>
      <c r="O2627" s="75"/>
      <c r="P2627" s="60"/>
      <c r="Q2627" s="60"/>
    </row>
    <row r="2628" spans="3:17">
      <c r="C2628"/>
      <c r="D2628"/>
      <c r="E2628"/>
      <c r="F2628" s="331"/>
      <c r="G2628" s="331"/>
      <c r="K2628"/>
      <c r="L2628"/>
      <c r="O2628" s="75"/>
      <c r="P2628" s="60"/>
      <c r="Q2628" s="60"/>
    </row>
    <row r="2629" spans="3:17">
      <c r="C2629"/>
      <c r="D2629"/>
      <c r="E2629"/>
      <c r="F2629" s="331"/>
      <c r="G2629" s="331"/>
      <c r="K2629"/>
      <c r="L2629"/>
      <c r="O2629" s="75"/>
      <c r="P2629" s="60"/>
      <c r="Q2629" s="60"/>
    </row>
    <row r="2630" spans="3:17">
      <c r="C2630"/>
      <c r="D2630"/>
      <c r="E2630"/>
      <c r="F2630" s="331"/>
      <c r="G2630" s="331"/>
      <c r="K2630"/>
      <c r="L2630"/>
      <c r="O2630" s="75"/>
      <c r="P2630" s="60"/>
      <c r="Q2630" s="60"/>
    </row>
    <row r="2631" spans="3:17">
      <c r="C2631"/>
      <c r="D2631"/>
      <c r="E2631"/>
      <c r="F2631" s="331"/>
      <c r="G2631" s="331"/>
      <c r="K2631"/>
      <c r="L2631"/>
      <c r="O2631" s="75"/>
      <c r="P2631" s="60"/>
      <c r="Q2631" s="60"/>
    </row>
    <row r="2632" spans="3:17">
      <c r="C2632"/>
      <c r="D2632"/>
      <c r="E2632"/>
      <c r="F2632" s="331"/>
      <c r="G2632" s="331"/>
      <c r="K2632"/>
      <c r="L2632"/>
      <c r="O2632" s="75"/>
      <c r="P2632" s="60"/>
      <c r="Q2632" s="60"/>
    </row>
    <row r="2633" spans="3:17">
      <c r="C2633"/>
      <c r="D2633"/>
      <c r="E2633"/>
      <c r="F2633" s="331"/>
      <c r="G2633" s="331"/>
      <c r="K2633"/>
      <c r="L2633"/>
      <c r="O2633" s="75"/>
      <c r="P2633" s="60"/>
      <c r="Q2633" s="60"/>
    </row>
    <row r="2634" spans="3:17">
      <c r="C2634"/>
      <c r="D2634"/>
      <c r="E2634"/>
      <c r="F2634" s="331"/>
      <c r="G2634" s="331"/>
      <c r="K2634"/>
      <c r="L2634"/>
      <c r="O2634" s="75"/>
      <c r="P2634" s="60"/>
      <c r="Q2634" s="60"/>
    </row>
    <row r="2635" spans="3:17">
      <c r="C2635"/>
      <c r="D2635"/>
      <c r="E2635"/>
      <c r="F2635" s="331"/>
      <c r="G2635" s="331"/>
      <c r="K2635"/>
      <c r="L2635"/>
      <c r="O2635" s="75"/>
      <c r="P2635" s="60"/>
      <c r="Q2635" s="60"/>
    </row>
    <row r="2636" spans="3:17">
      <c r="C2636"/>
      <c r="D2636"/>
      <c r="E2636"/>
      <c r="F2636" s="331"/>
      <c r="G2636" s="331"/>
      <c r="K2636"/>
      <c r="L2636"/>
      <c r="O2636" s="75"/>
      <c r="P2636" s="60"/>
      <c r="Q2636" s="60"/>
    </row>
    <row r="2637" spans="3:17">
      <c r="C2637"/>
      <c r="D2637"/>
      <c r="E2637"/>
      <c r="F2637" s="331"/>
      <c r="G2637" s="331"/>
      <c r="K2637"/>
      <c r="L2637"/>
      <c r="O2637" s="75"/>
      <c r="P2637" s="60"/>
      <c r="Q2637" s="60"/>
    </row>
    <row r="2638" spans="3:17">
      <c r="C2638"/>
      <c r="D2638"/>
      <c r="E2638"/>
      <c r="F2638" s="331"/>
      <c r="G2638" s="331"/>
      <c r="K2638"/>
      <c r="L2638"/>
      <c r="O2638" s="75"/>
      <c r="P2638" s="60"/>
      <c r="Q2638" s="60"/>
    </row>
    <row r="2639" spans="3:17">
      <c r="C2639"/>
      <c r="D2639"/>
      <c r="E2639"/>
      <c r="F2639" s="331"/>
      <c r="G2639" s="331"/>
      <c r="K2639"/>
      <c r="L2639"/>
      <c r="O2639" s="75"/>
      <c r="P2639" s="60"/>
      <c r="Q2639" s="60"/>
    </row>
    <row r="2640" spans="3:17">
      <c r="C2640"/>
      <c r="D2640"/>
      <c r="E2640"/>
      <c r="F2640" s="331"/>
      <c r="G2640" s="331"/>
      <c r="K2640"/>
      <c r="L2640"/>
      <c r="O2640" s="75"/>
      <c r="P2640" s="60"/>
      <c r="Q2640" s="60"/>
    </row>
    <row r="2641" spans="3:17">
      <c r="C2641"/>
      <c r="D2641"/>
      <c r="E2641"/>
      <c r="F2641" s="331"/>
      <c r="G2641" s="331"/>
      <c r="K2641"/>
      <c r="L2641"/>
      <c r="O2641" s="75"/>
      <c r="P2641" s="60"/>
      <c r="Q2641" s="60"/>
    </row>
    <row r="2642" spans="3:17">
      <c r="C2642"/>
      <c r="D2642"/>
      <c r="E2642"/>
      <c r="F2642" s="331"/>
      <c r="G2642" s="331"/>
      <c r="K2642"/>
      <c r="L2642"/>
      <c r="O2642" s="75"/>
      <c r="P2642" s="60"/>
      <c r="Q2642" s="60"/>
    </row>
    <row r="2643" spans="3:17">
      <c r="C2643"/>
      <c r="D2643"/>
      <c r="E2643"/>
      <c r="F2643" s="331"/>
      <c r="G2643" s="331"/>
      <c r="K2643"/>
      <c r="L2643"/>
      <c r="O2643" s="75"/>
      <c r="P2643" s="60"/>
      <c r="Q2643" s="60"/>
    </row>
    <row r="2644" spans="3:17">
      <c r="C2644"/>
      <c r="D2644"/>
      <c r="E2644"/>
      <c r="F2644" s="331"/>
      <c r="G2644" s="331"/>
      <c r="K2644"/>
      <c r="L2644"/>
      <c r="O2644" s="75"/>
      <c r="P2644" s="60"/>
      <c r="Q2644" s="60"/>
    </row>
    <row r="2645" spans="3:17">
      <c r="C2645"/>
      <c r="D2645"/>
      <c r="E2645"/>
      <c r="F2645" s="331"/>
      <c r="G2645" s="331"/>
      <c r="K2645"/>
      <c r="L2645"/>
      <c r="O2645" s="75"/>
      <c r="P2645" s="60"/>
      <c r="Q2645" s="60"/>
    </row>
    <row r="2646" spans="3:17">
      <c r="C2646"/>
      <c r="D2646"/>
      <c r="E2646"/>
      <c r="F2646" s="331"/>
      <c r="G2646" s="331"/>
      <c r="K2646"/>
      <c r="L2646"/>
      <c r="O2646" s="75"/>
      <c r="P2646" s="60"/>
      <c r="Q2646" s="60"/>
    </row>
    <row r="2647" spans="3:17">
      <c r="C2647"/>
      <c r="D2647"/>
      <c r="E2647"/>
      <c r="F2647" s="331"/>
      <c r="G2647" s="331"/>
      <c r="K2647"/>
      <c r="L2647"/>
      <c r="O2647" s="75"/>
      <c r="P2647" s="60"/>
      <c r="Q2647" s="60"/>
    </row>
    <row r="2648" spans="3:17">
      <c r="C2648"/>
      <c r="D2648"/>
      <c r="E2648"/>
      <c r="F2648" s="331"/>
      <c r="G2648" s="331"/>
      <c r="K2648"/>
      <c r="L2648"/>
      <c r="O2648" s="75"/>
      <c r="P2648" s="60"/>
      <c r="Q2648" s="60"/>
    </row>
    <row r="2649" spans="3:17">
      <c r="C2649"/>
      <c r="D2649"/>
      <c r="E2649"/>
      <c r="F2649" s="331"/>
      <c r="G2649" s="331"/>
      <c r="K2649"/>
      <c r="L2649"/>
      <c r="O2649" s="75"/>
      <c r="P2649" s="60"/>
      <c r="Q2649" s="60"/>
    </row>
    <row r="2650" spans="3:17">
      <c r="C2650"/>
      <c r="D2650"/>
      <c r="E2650"/>
      <c r="F2650" s="331"/>
      <c r="G2650" s="331"/>
      <c r="K2650"/>
      <c r="L2650"/>
      <c r="O2650" s="75"/>
      <c r="P2650" s="60"/>
      <c r="Q2650" s="60"/>
    </row>
    <row r="2651" spans="3:17">
      <c r="C2651"/>
      <c r="D2651"/>
      <c r="E2651"/>
      <c r="F2651" s="331"/>
      <c r="G2651" s="331"/>
      <c r="K2651"/>
      <c r="L2651"/>
      <c r="O2651" s="75"/>
      <c r="P2651" s="60"/>
      <c r="Q2651" s="60"/>
    </row>
    <row r="2652" spans="3:17">
      <c r="C2652"/>
      <c r="D2652"/>
      <c r="E2652"/>
      <c r="F2652" s="331"/>
      <c r="G2652" s="331"/>
      <c r="K2652"/>
      <c r="L2652"/>
      <c r="O2652" s="75"/>
      <c r="P2652" s="60"/>
      <c r="Q2652" s="60"/>
    </row>
    <row r="2653" spans="3:17">
      <c r="C2653"/>
      <c r="D2653"/>
      <c r="E2653"/>
      <c r="F2653" s="331"/>
      <c r="G2653" s="331"/>
      <c r="K2653"/>
      <c r="L2653"/>
      <c r="O2653" s="75"/>
      <c r="P2653" s="60"/>
      <c r="Q2653" s="60"/>
    </row>
    <row r="2654" spans="3:17">
      <c r="C2654"/>
      <c r="D2654"/>
      <c r="E2654"/>
      <c r="F2654" s="331"/>
      <c r="G2654" s="331"/>
      <c r="K2654"/>
      <c r="L2654"/>
      <c r="O2654" s="75"/>
      <c r="P2654" s="60"/>
      <c r="Q2654" s="60"/>
    </row>
    <row r="2655" spans="3:17">
      <c r="C2655"/>
      <c r="D2655"/>
      <c r="E2655"/>
      <c r="F2655" s="331"/>
      <c r="G2655" s="331"/>
      <c r="K2655"/>
      <c r="L2655"/>
      <c r="O2655" s="75"/>
      <c r="P2655" s="60"/>
      <c r="Q2655" s="60"/>
    </row>
    <row r="2656" spans="3:17">
      <c r="C2656"/>
      <c r="D2656"/>
      <c r="E2656"/>
      <c r="F2656" s="331"/>
      <c r="G2656" s="331"/>
      <c r="K2656"/>
      <c r="L2656"/>
      <c r="O2656" s="75"/>
      <c r="P2656" s="60"/>
      <c r="Q2656" s="60"/>
    </row>
    <row r="2657" spans="3:17">
      <c r="C2657"/>
      <c r="D2657"/>
      <c r="E2657"/>
      <c r="F2657" s="331"/>
      <c r="G2657" s="331"/>
      <c r="K2657"/>
      <c r="L2657"/>
      <c r="O2657" s="75"/>
      <c r="P2657" s="60"/>
      <c r="Q2657" s="60"/>
    </row>
    <row r="2658" spans="3:17">
      <c r="C2658"/>
      <c r="D2658"/>
      <c r="E2658"/>
      <c r="F2658" s="331"/>
      <c r="G2658" s="331"/>
      <c r="K2658"/>
      <c r="L2658"/>
      <c r="O2658" s="75"/>
      <c r="P2658" s="60"/>
      <c r="Q2658" s="60"/>
    </row>
    <row r="2659" spans="3:17">
      <c r="C2659"/>
      <c r="D2659"/>
      <c r="E2659"/>
      <c r="F2659" s="331"/>
      <c r="G2659" s="331"/>
      <c r="K2659"/>
      <c r="L2659"/>
      <c r="O2659" s="75"/>
      <c r="P2659" s="60"/>
      <c r="Q2659" s="60"/>
    </row>
    <row r="2660" spans="3:17">
      <c r="C2660"/>
      <c r="D2660"/>
      <c r="E2660"/>
      <c r="F2660" s="331"/>
      <c r="G2660" s="331"/>
      <c r="K2660"/>
      <c r="L2660"/>
      <c r="O2660" s="75"/>
      <c r="P2660" s="60"/>
      <c r="Q2660" s="60"/>
    </row>
    <row r="2661" spans="3:17">
      <c r="C2661"/>
      <c r="D2661"/>
      <c r="E2661"/>
      <c r="F2661" s="331"/>
      <c r="G2661" s="331"/>
      <c r="K2661"/>
      <c r="L2661"/>
      <c r="O2661" s="75"/>
      <c r="P2661" s="60"/>
      <c r="Q2661" s="60"/>
    </row>
    <row r="2662" spans="3:17">
      <c r="C2662"/>
      <c r="D2662"/>
      <c r="E2662"/>
      <c r="F2662" s="331"/>
      <c r="G2662" s="331"/>
      <c r="K2662"/>
      <c r="L2662"/>
      <c r="O2662" s="75"/>
      <c r="P2662" s="60"/>
      <c r="Q2662" s="60"/>
    </row>
    <row r="2663" spans="3:17">
      <c r="C2663"/>
      <c r="D2663"/>
      <c r="E2663"/>
      <c r="F2663" s="331"/>
      <c r="G2663" s="331"/>
      <c r="K2663"/>
      <c r="L2663"/>
      <c r="O2663" s="75"/>
      <c r="P2663" s="60"/>
      <c r="Q2663" s="60"/>
    </row>
    <row r="2664" spans="3:17">
      <c r="C2664"/>
      <c r="D2664"/>
      <c r="E2664"/>
      <c r="F2664" s="331"/>
      <c r="G2664" s="331"/>
      <c r="K2664"/>
      <c r="L2664"/>
      <c r="O2664" s="75"/>
      <c r="P2664" s="60"/>
      <c r="Q2664" s="60"/>
    </row>
    <row r="2665" spans="3:17">
      <c r="C2665"/>
      <c r="D2665"/>
      <c r="E2665"/>
      <c r="F2665" s="331"/>
      <c r="G2665" s="331"/>
      <c r="K2665"/>
      <c r="L2665"/>
      <c r="O2665" s="75"/>
      <c r="P2665" s="60"/>
      <c r="Q2665" s="60"/>
    </row>
    <row r="2666" spans="3:17">
      <c r="C2666"/>
      <c r="D2666"/>
      <c r="E2666"/>
      <c r="F2666" s="331"/>
      <c r="G2666" s="331"/>
      <c r="K2666"/>
      <c r="L2666"/>
      <c r="O2666" s="75"/>
      <c r="P2666" s="60"/>
      <c r="Q2666" s="60"/>
    </row>
    <row r="2667" spans="3:17">
      <c r="C2667"/>
      <c r="D2667"/>
      <c r="E2667"/>
      <c r="F2667" s="331"/>
      <c r="G2667" s="331"/>
      <c r="K2667"/>
      <c r="L2667"/>
      <c r="O2667" s="75"/>
      <c r="P2667" s="60"/>
      <c r="Q2667" s="60"/>
    </row>
    <row r="2668" spans="3:17">
      <c r="C2668"/>
      <c r="D2668"/>
      <c r="E2668"/>
      <c r="F2668" s="331"/>
      <c r="G2668" s="331"/>
      <c r="K2668"/>
      <c r="L2668"/>
      <c r="O2668" s="75"/>
      <c r="P2668" s="60"/>
      <c r="Q2668" s="60"/>
    </row>
    <row r="2669" spans="3:17">
      <c r="C2669"/>
      <c r="D2669"/>
      <c r="E2669"/>
      <c r="F2669" s="331"/>
      <c r="G2669" s="331"/>
      <c r="K2669"/>
      <c r="L2669"/>
      <c r="O2669" s="75"/>
      <c r="P2669" s="60"/>
      <c r="Q2669" s="60"/>
    </row>
    <row r="2670" spans="3:17">
      <c r="C2670"/>
      <c r="D2670"/>
      <c r="E2670"/>
      <c r="F2670" s="331"/>
      <c r="G2670" s="331"/>
      <c r="K2670"/>
      <c r="L2670"/>
      <c r="O2670" s="75"/>
      <c r="P2670" s="60"/>
      <c r="Q2670" s="60"/>
    </row>
    <row r="2671" spans="3:17">
      <c r="C2671"/>
      <c r="D2671"/>
      <c r="E2671"/>
      <c r="F2671" s="331"/>
      <c r="G2671" s="331"/>
      <c r="K2671"/>
      <c r="L2671"/>
      <c r="O2671" s="75"/>
      <c r="P2671" s="60"/>
      <c r="Q2671" s="60"/>
    </row>
    <row r="2672" spans="3:17">
      <c r="C2672"/>
      <c r="D2672"/>
      <c r="E2672"/>
      <c r="F2672" s="331"/>
      <c r="G2672" s="331"/>
      <c r="K2672"/>
      <c r="L2672"/>
      <c r="O2672" s="75"/>
      <c r="P2672" s="60"/>
      <c r="Q2672" s="60"/>
    </row>
    <row r="2673" spans="3:17">
      <c r="C2673"/>
      <c r="D2673"/>
      <c r="E2673"/>
      <c r="F2673" s="331"/>
      <c r="G2673" s="331"/>
      <c r="K2673"/>
      <c r="L2673"/>
      <c r="O2673" s="75"/>
      <c r="P2673" s="60"/>
      <c r="Q2673" s="60"/>
    </row>
    <row r="2674" spans="3:17">
      <c r="C2674"/>
      <c r="D2674"/>
      <c r="E2674"/>
      <c r="F2674" s="331"/>
      <c r="G2674" s="331"/>
      <c r="K2674"/>
      <c r="L2674"/>
      <c r="O2674" s="75"/>
      <c r="P2674" s="60"/>
      <c r="Q2674" s="60"/>
    </row>
    <row r="2675" spans="3:17">
      <c r="C2675"/>
      <c r="D2675"/>
      <c r="E2675"/>
      <c r="F2675" s="331"/>
      <c r="G2675" s="331"/>
      <c r="K2675"/>
      <c r="L2675"/>
      <c r="O2675" s="75"/>
      <c r="P2675" s="60"/>
      <c r="Q2675" s="60"/>
    </row>
    <row r="2676" spans="3:17">
      <c r="C2676"/>
      <c r="D2676"/>
      <c r="E2676"/>
      <c r="F2676" s="331"/>
      <c r="G2676" s="331"/>
      <c r="K2676"/>
      <c r="L2676"/>
      <c r="O2676" s="75"/>
      <c r="P2676" s="60"/>
      <c r="Q2676" s="60"/>
    </row>
    <row r="2677" spans="3:17">
      <c r="C2677"/>
      <c r="D2677"/>
      <c r="E2677"/>
      <c r="F2677" s="331"/>
      <c r="G2677" s="331"/>
      <c r="K2677"/>
      <c r="L2677"/>
      <c r="O2677" s="75"/>
      <c r="P2677" s="60"/>
      <c r="Q2677" s="60"/>
    </row>
    <row r="2678" spans="3:17">
      <c r="C2678"/>
      <c r="D2678"/>
      <c r="E2678"/>
      <c r="F2678" s="331"/>
      <c r="G2678" s="331"/>
      <c r="K2678"/>
      <c r="L2678"/>
      <c r="O2678" s="75"/>
      <c r="P2678" s="60"/>
      <c r="Q2678" s="60"/>
    </row>
    <row r="2679" spans="3:17">
      <c r="C2679"/>
      <c r="D2679"/>
      <c r="E2679"/>
      <c r="F2679" s="331"/>
      <c r="G2679" s="331"/>
      <c r="K2679"/>
      <c r="L2679"/>
      <c r="O2679" s="75"/>
      <c r="P2679" s="60"/>
      <c r="Q2679" s="60"/>
    </row>
    <row r="2680" spans="3:17">
      <c r="C2680"/>
      <c r="D2680"/>
      <c r="E2680"/>
      <c r="F2680" s="331"/>
      <c r="G2680" s="331"/>
      <c r="K2680"/>
      <c r="L2680"/>
      <c r="O2680" s="75"/>
      <c r="P2680" s="60"/>
      <c r="Q2680" s="60"/>
    </row>
    <row r="2681" spans="3:17">
      <c r="C2681"/>
      <c r="D2681"/>
      <c r="E2681"/>
      <c r="F2681" s="331"/>
      <c r="G2681" s="331"/>
      <c r="K2681"/>
      <c r="L2681"/>
      <c r="O2681" s="75"/>
      <c r="P2681" s="60"/>
      <c r="Q2681" s="60"/>
    </row>
    <row r="2682" spans="3:17">
      <c r="C2682"/>
      <c r="D2682"/>
      <c r="E2682"/>
      <c r="F2682" s="331"/>
      <c r="G2682" s="331"/>
      <c r="K2682"/>
      <c r="L2682"/>
      <c r="O2682" s="75"/>
      <c r="P2682" s="60"/>
      <c r="Q2682" s="60"/>
    </row>
    <row r="2683" spans="3:17">
      <c r="C2683"/>
      <c r="D2683"/>
      <c r="E2683"/>
      <c r="F2683" s="331"/>
      <c r="G2683" s="331"/>
      <c r="K2683"/>
      <c r="L2683"/>
      <c r="O2683" s="75"/>
      <c r="P2683" s="60"/>
      <c r="Q2683" s="60"/>
    </row>
    <row r="2684" spans="3:17">
      <c r="C2684"/>
      <c r="D2684"/>
      <c r="E2684"/>
      <c r="F2684" s="331"/>
      <c r="G2684" s="331"/>
      <c r="K2684"/>
      <c r="L2684"/>
      <c r="O2684" s="75"/>
      <c r="P2684" s="60"/>
      <c r="Q2684" s="60"/>
    </row>
    <row r="2685" spans="3:17">
      <c r="C2685"/>
      <c r="D2685"/>
      <c r="E2685"/>
      <c r="F2685" s="331"/>
      <c r="G2685" s="331"/>
      <c r="K2685"/>
      <c r="L2685"/>
      <c r="O2685" s="75"/>
      <c r="P2685" s="60"/>
      <c r="Q2685" s="60"/>
    </row>
    <row r="2686" spans="3:17">
      <c r="C2686"/>
      <c r="D2686"/>
      <c r="E2686"/>
      <c r="F2686" s="331"/>
      <c r="G2686" s="331"/>
      <c r="K2686"/>
      <c r="L2686"/>
      <c r="O2686" s="75"/>
      <c r="P2686" s="60"/>
      <c r="Q2686" s="60"/>
    </row>
    <row r="2687" spans="3:17">
      <c r="C2687"/>
      <c r="D2687"/>
      <c r="E2687"/>
      <c r="F2687" s="331"/>
      <c r="G2687" s="331"/>
      <c r="K2687"/>
      <c r="L2687"/>
      <c r="O2687" s="75"/>
      <c r="P2687" s="60"/>
      <c r="Q2687" s="60"/>
    </row>
    <row r="2688" spans="3:17">
      <c r="C2688"/>
      <c r="D2688"/>
      <c r="E2688"/>
      <c r="F2688" s="331"/>
      <c r="G2688" s="331"/>
      <c r="K2688"/>
      <c r="L2688"/>
      <c r="O2688" s="75"/>
      <c r="P2688" s="60"/>
      <c r="Q2688" s="60"/>
    </row>
    <row r="2689" spans="3:17">
      <c r="C2689"/>
      <c r="D2689"/>
      <c r="E2689"/>
      <c r="F2689" s="331"/>
      <c r="G2689" s="331"/>
      <c r="K2689"/>
      <c r="L2689"/>
      <c r="O2689" s="75"/>
      <c r="P2689" s="60"/>
      <c r="Q2689" s="60"/>
    </row>
    <row r="2690" spans="3:17">
      <c r="C2690"/>
      <c r="D2690"/>
      <c r="E2690"/>
      <c r="F2690" s="331"/>
      <c r="G2690" s="331"/>
      <c r="K2690"/>
      <c r="L2690"/>
      <c r="O2690" s="75"/>
      <c r="P2690" s="60"/>
      <c r="Q2690" s="60"/>
    </row>
    <row r="2691" spans="3:17">
      <c r="C2691"/>
      <c r="D2691"/>
      <c r="E2691"/>
      <c r="F2691" s="331"/>
      <c r="G2691" s="331"/>
      <c r="K2691"/>
      <c r="L2691"/>
      <c r="O2691" s="75"/>
      <c r="P2691" s="60"/>
      <c r="Q2691" s="60"/>
    </row>
    <row r="2692" spans="3:17">
      <c r="C2692"/>
      <c r="D2692"/>
      <c r="E2692"/>
      <c r="F2692" s="331"/>
      <c r="G2692" s="331"/>
      <c r="K2692"/>
      <c r="L2692"/>
      <c r="O2692" s="75"/>
      <c r="P2692" s="60"/>
      <c r="Q2692" s="60"/>
    </row>
    <row r="2693" spans="3:17">
      <c r="C2693"/>
      <c r="D2693"/>
      <c r="E2693"/>
      <c r="F2693" s="331"/>
      <c r="G2693" s="331"/>
      <c r="K2693"/>
      <c r="L2693"/>
      <c r="O2693" s="75"/>
      <c r="P2693" s="60"/>
      <c r="Q2693" s="60"/>
    </row>
    <row r="2694" spans="3:17">
      <c r="C2694"/>
      <c r="D2694"/>
      <c r="E2694"/>
      <c r="F2694" s="331"/>
      <c r="G2694" s="331"/>
      <c r="K2694"/>
      <c r="L2694"/>
      <c r="O2694" s="75"/>
      <c r="P2694" s="60"/>
      <c r="Q2694" s="60"/>
    </row>
    <row r="2695" spans="3:17">
      <c r="C2695"/>
      <c r="D2695"/>
      <c r="E2695"/>
      <c r="F2695" s="331"/>
      <c r="G2695" s="331"/>
      <c r="K2695"/>
      <c r="L2695"/>
      <c r="O2695" s="75"/>
      <c r="P2695" s="60"/>
      <c r="Q2695" s="60"/>
    </row>
    <row r="2696" spans="3:17">
      <c r="C2696"/>
      <c r="D2696"/>
      <c r="E2696"/>
      <c r="F2696" s="331"/>
      <c r="G2696" s="331"/>
      <c r="K2696"/>
      <c r="L2696"/>
      <c r="O2696" s="75"/>
      <c r="P2696" s="60"/>
      <c r="Q2696" s="60"/>
    </row>
    <row r="2697" spans="3:17">
      <c r="C2697"/>
      <c r="D2697"/>
      <c r="E2697"/>
      <c r="F2697" s="331"/>
      <c r="G2697" s="331"/>
      <c r="K2697"/>
      <c r="L2697"/>
      <c r="O2697" s="75"/>
      <c r="P2697" s="60"/>
      <c r="Q2697" s="60"/>
    </row>
    <row r="2698" spans="3:17">
      <c r="C2698"/>
      <c r="D2698"/>
      <c r="E2698"/>
      <c r="F2698" s="331"/>
      <c r="G2698" s="331"/>
      <c r="K2698"/>
      <c r="L2698"/>
      <c r="O2698" s="75"/>
      <c r="P2698" s="60"/>
      <c r="Q2698" s="60"/>
    </row>
    <row r="2699" spans="3:17">
      <c r="C2699"/>
      <c r="D2699"/>
      <c r="E2699"/>
      <c r="F2699" s="331"/>
      <c r="G2699" s="331"/>
      <c r="K2699"/>
      <c r="L2699"/>
      <c r="O2699" s="75"/>
      <c r="P2699" s="60"/>
      <c r="Q2699" s="60"/>
    </row>
    <row r="2700" spans="3:17">
      <c r="C2700"/>
      <c r="D2700"/>
      <c r="E2700"/>
      <c r="F2700" s="331"/>
      <c r="G2700" s="331"/>
      <c r="K2700"/>
      <c r="L2700"/>
      <c r="O2700" s="75"/>
      <c r="P2700" s="60"/>
      <c r="Q2700" s="60"/>
    </row>
    <row r="2701" spans="3:17">
      <c r="C2701"/>
      <c r="D2701"/>
      <c r="E2701"/>
      <c r="F2701" s="331"/>
      <c r="G2701" s="331"/>
      <c r="K2701"/>
      <c r="L2701"/>
      <c r="O2701" s="75"/>
      <c r="P2701" s="60"/>
      <c r="Q2701" s="60"/>
    </row>
    <row r="2702" spans="3:17">
      <c r="C2702"/>
      <c r="D2702"/>
      <c r="E2702"/>
      <c r="F2702" s="331"/>
      <c r="G2702" s="331"/>
      <c r="K2702"/>
      <c r="L2702"/>
      <c r="O2702" s="75"/>
      <c r="P2702" s="60"/>
      <c r="Q2702" s="60"/>
    </row>
    <row r="2703" spans="3:17">
      <c r="C2703"/>
      <c r="D2703"/>
      <c r="E2703"/>
      <c r="F2703" s="331"/>
      <c r="G2703" s="331"/>
      <c r="K2703"/>
      <c r="L2703"/>
      <c r="O2703" s="75"/>
      <c r="P2703" s="60"/>
      <c r="Q2703" s="60"/>
    </row>
    <row r="2704" spans="3:17">
      <c r="C2704"/>
      <c r="D2704"/>
      <c r="E2704"/>
      <c r="F2704" s="331"/>
      <c r="G2704" s="331"/>
      <c r="K2704"/>
      <c r="L2704"/>
      <c r="O2704" s="75"/>
      <c r="P2704" s="60"/>
      <c r="Q2704" s="60"/>
    </row>
    <row r="2705" spans="3:17">
      <c r="C2705"/>
      <c r="D2705"/>
      <c r="E2705"/>
      <c r="F2705" s="331"/>
      <c r="G2705" s="331"/>
      <c r="K2705"/>
      <c r="L2705"/>
      <c r="O2705" s="75"/>
      <c r="P2705" s="60"/>
      <c r="Q2705" s="60"/>
    </row>
    <row r="2706" spans="3:17">
      <c r="C2706"/>
      <c r="D2706"/>
      <c r="E2706"/>
      <c r="F2706" s="331"/>
      <c r="G2706" s="331"/>
      <c r="K2706"/>
      <c r="L2706"/>
      <c r="O2706" s="75"/>
      <c r="P2706" s="60"/>
      <c r="Q2706" s="60"/>
    </row>
    <row r="2707" spans="3:17">
      <c r="C2707"/>
      <c r="D2707"/>
      <c r="E2707"/>
      <c r="F2707" s="331"/>
      <c r="G2707" s="331"/>
      <c r="K2707"/>
      <c r="L2707"/>
      <c r="O2707" s="75"/>
      <c r="P2707" s="60"/>
      <c r="Q2707" s="60"/>
    </row>
    <row r="2708" spans="3:17">
      <c r="C2708"/>
      <c r="D2708"/>
      <c r="E2708"/>
      <c r="F2708" s="331"/>
      <c r="G2708" s="331"/>
      <c r="K2708"/>
      <c r="L2708"/>
      <c r="O2708" s="75"/>
      <c r="P2708" s="60"/>
      <c r="Q2708" s="60"/>
    </row>
    <row r="2709" spans="3:17">
      <c r="C2709"/>
      <c r="D2709"/>
      <c r="E2709"/>
      <c r="F2709" s="331"/>
      <c r="G2709" s="331"/>
      <c r="K2709"/>
      <c r="L2709"/>
      <c r="O2709" s="75"/>
      <c r="P2709" s="60"/>
      <c r="Q2709" s="60"/>
    </row>
    <row r="2710" spans="3:17">
      <c r="C2710"/>
      <c r="D2710"/>
      <c r="E2710"/>
      <c r="F2710" s="331"/>
      <c r="G2710" s="331"/>
      <c r="K2710"/>
      <c r="L2710"/>
      <c r="O2710" s="75"/>
      <c r="P2710" s="60"/>
      <c r="Q2710" s="60"/>
    </row>
    <row r="2711" spans="3:17">
      <c r="C2711"/>
      <c r="D2711"/>
      <c r="E2711"/>
      <c r="F2711" s="331"/>
      <c r="G2711" s="331"/>
      <c r="K2711"/>
      <c r="L2711"/>
      <c r="O2711" s="75"/>
      <c r="P2711" s="60"/>
      <c r="Q2711" s="60"/>
    </row>
    <row r="2712" spans="3:17">
      <c r="C2712"/>
      <c r="D2712"/>
      <c r="E2712"/>
      <c r="F2712" s="331"/>
      <c r="G2712" s="331"/>
      <c r="K2712"/>
      <c r="L2712"/>
      <c r="O2712" s="75"/>
      <c r="P2712" s="60"/>
      <c r="Q2712" s="60"/>
    </row>
    <row r="2713" spans="3:17">
      <c r="C2713"/>
      <c r="D2713"/>
      <c r="E2713"/>
      <c r="F2713" s="331"/>
      <c r="G2713" s="331"/>
      <c r="K2713"/>
      <c r="L2713"/>
      <c r="O2713" s="75"/>
      <c r="P2713" s="60"/>
      <c r="Q2713" s="60"/>
    </row>
    <row r="2714" spans="3:17">
      <c r="C2714"/>
      <c r="D2714"/>
      <c r="E2714"/>
      <c r="F2714" s="331"/>
      <c r="G2714" s="331"/>
      <c r="K2714"/>
      <c r="L2714"/>
      <c r="O2714" s="75"/>
      <c r="P2714" s="60"/>
      <c r="Q2714" s="60"/>
    </row>
    <row r="2715" spans="3:17">
      <c r="C2715"/>
      <c r="D2715"/>
      <c r="E2715"/>
      <c r="F2715" s="331"/>
      <c r="G2715" s="331"/>
      <c r="K2715"/>
      <c r="L2715"/>
      <c r="O2715" s="75"/>
      <c r="P2715" s="60"/>
      <c r="Q2715" s="60"/>
    </row>
    <row r="2716" spans="3:17">
      <c r="C2716"/>
      <c r="D2716"/>
      <c r="E2716"/>
      <c r="F2716" s="331"/>
      <c r="G2716" s="331"/>
      <c r="K2716"/>
      <c r="L2716"/>
      <c r="O2716" s="75"/>
      <c r="P2716" s="60"/>
      <c r="Q2716" s="60"/>
    </row>
    <row r="2717" spans="3:17">
      <c r="C2717"/>
      <c r="D2717"/>
      <c r="E2717"/>
      <c r="F2717" s="331"/>
      <c r="G2717" s="331"/>
      <c r="K2717"/>
      <c r="L2717"/>
      <c r="O2717" s="75"/>
      <c r="P2717" s="60"/>
      <c r="Q2717" s="60"/>
    </row>
    <row r="2718" spans="3:17">
      <c r="C2718"/>
      <c r="D2718"/>
      <c r="E2718"/>
      <c r="F2718" s="331"/>
      <c r="G2718" s="331"/>
      <c r="K2718"/>
      <c r="L2718"/>
      <c r="O2718" s="75"/>
      <c r="P2718" s="60"/>
      <c r="Q2718" s="60"/>
    </row>
    <row r="2719" spans="3:17">
      <c r="C2719"/>
      <c r="D2719"/>
      <c r="E2719"/>
      <c r="F2719" s="331"/>
      <c r="G2719" s="331"/>
      <c r="K2719"/>
      <c r="L2719"/>
      <c r="O2719" s="75"/>
      <c r="P2719" s="60"/>
      <c r="Q2719" s="60"/>
    </row>
    <row r="2720" spans="3:17">
      <c r="C2720"/>
      <c r="D2720"/>
      <c r="E2720"/>
      <c r="F2720" s="331"/>
      <c r="G2720" s="331"/>
      <c r="K2720"/>
      <c r="L2720"/>
      <c r="O2720" s="75"/>
      <c r="P2720" s="60"/>
      <c r="Q2720" s="60"/>
    </row>
    <row r="2721" spans="3:17">
      <c r="C2721"/>
      <c r="D2721"/>
      <c r="E2721"/>
      <c r="F2721" s="331"/>
      <c r="G2721" s="331"/>
      <c r="K2721"/>
      <c r="L2721"/>
      <c r="O2721" s="75"/>
      <c r="P2721" s="60"/>
      <c r="Q2721" s="60"/>
    </row>
    <row r="2722" spans="3:17">
      <c r="C2722"/>
      <c r="D2722"/>
      <c r="E2722"/>
      <c r="F2722" s="331"/>
      <c r="G2722" s="331"/>
      <c r="K2722"/>
      <c r="L2722"/>
      <c r="O2722" s="75"/>
      <c r="P2722" s="60"/>
      <c r="Q2722" s="60"/>
    </row>
    <row r="2723" spans="3:17">
      <c r="C2723"/>
      <c r="D2723"/>
      <c r="E2723"/>
      <c r="F2723" s="331"/>
      <c r="G2723" s="331"/>
      <c r="K2723"/>
      <c r="L2723"/>
      <c r="O2723" s="75"/>
      <c r="P2723" s="60"/>
      <c r="Q2723" s="60"/>
    </row>
    <row r="2724" spans="3:17">
      <c r="C2724"/>
      <c r="D2724"/>
      <c r="E2724"/>
      <c r="F2724" s="331"/>
      <c r="G2724" s="331"/>
      <c r="K2724"/>
      <c r="L2724"/>
      <c r="O2724" s="75"/>
      <c r="P2724" s="60"/>
      <c r="Q2724" s="60"/>
    </row>
    <row r="2725" spans="3:17">
      <c r="C2725"/>
      <c r="D2725"/>
      <c r="E2725"/>
      <c r="F2725" s="331"/>
      <c r="G2725" s="331"/>
      <c r="K2725"/>
      <c r="L2725"/>
      <c r="O2725" s="75"/>
      <c r="P2725" s="60"/>
      <c r="Q2725" s="60"/>
    </row>
    <row r="2726" spans="3:17">
      <c r="C2726"/>
      <c r="D2726"/>
      <c r="E2726"/>
      <c r="F2726" s="331"/>
      <c r="G2726" s="331"/>
      <c r="K2726"/>
      <c r="L2726"/>
      <c r="O2726" s="75"/>
      <c r="P2726" s="60"/>
      <c r="Q2726" s="60"/>
    </row>
    <row r="2727" spans="3:17">
      <c r="C2727"/>
      <c r="D2727"/>
      <c r="E2727"/>
      <c r="F2727" s="331"/>
      <c r="G2727" s="331"/>
      <c r="K2727"/>
      <c r="L2727"/>
      <c r="O2727" s="75"/>
      <c r="P2727" s="60"/>
      <c r="Q2727" s="60"/>
    </row>
    <row r="2728" spans="3:17">
      <c r="C2728"/>
      <c r="D2728"/>
      <c r="E2728"/>
      <c r="F2728" s="331"/>
      <c r="G2728" s="331"/>
      <c r="K2728"/>
      <c r="L2728"/>
      <c r="O2728" s="75"/>
      <c r="P2728" s="60"/>
      <c r="Q2728" s="60"/>
    </row>
    <row r="2729" spans="3:17">
      <c r="C2729"/>
      <c r="D2729"/>
      <c r="E2729"/>
      <c r="F2729" s="331"/>
      <c r="G2729" s="331"/>
      <c r="K2729"/>
      <c r="L2729"/>
      <c r="O2729" s="75"/>
      <c r="P2729" s="60"/>
      <c r="Q2729" s="60"/>
    </row>
    <row r="2730" spans="3:17">
      <c r="C2730"/>
      <c r="D2730"/>
      <c r="E2730"/>
      <c r="F2730" s="331"/>
      <c r="G2730" s="331"/>
      <c r="K2730"/>
      <c r="L2730"/>
      <c r="O2730" s="75"/>
      <c r="P2730" s="60"/>
      <c r="Q2730" s="60"/>
    </row>
    <row r="2731" spans="3:17">
      <c r="C2731"/>
      <c r="D2731"/>
      <c r="E2731"/>
      <c r="F2731" s="331"/>
      <c r="G2731" s="331"/>
      <c r="K2731"/>
      <c r="L2731"/>
      <c r="O2731" s="75"/>
      <c r="P2731" s="60"/>
      <c r="Q2731" s="60"/>
    </row>
    <row r="2732" spans="3:17">
      <c r="C2732"/>
      <c r="D2732"/>
      <c r="E2732"/>
      <c r="F2732" s="331"/>
      <c r="G2732" s="331"/>
      <c r="K2732"/>
      <c r="L2732"/>
      <c r="O2732" s="75"/>
      <c r="P2732" s="60"/>
      <c r="Q2732" s="60"/>
    </row>
    <row r="2733" spans="3:17">
      <c r="C2733"/>
      <c r="D2733"/>
      <c r="E2733"/>
      <c r="F2733" s="331"/>
      <c r="G2733" s="331"/>
      <c r="K2733"/>
      <c r="L2733"/>
      <c r="O2733" s="75"/>
      <c r="P2733" s="60"/>
      <c r="Q2733" s="60"/>
    </row>
    <row r="2734" spans="3:17">
      <c r="C2734"/>
      <c r="D2734"/>
      <c r="E2734"/>
      <c r="F2734" s="331"/>
      <c r="G2734" s="331"/>
      <c r="K2734"/>
      <c r="L2734"/>
      <c r="O2734" s="75"/>
      <c r="P2734" s="60"/>
      <c r="Q2734" s="60"/>
    </row>
    <row r="2735" spans="3:17">
      <c r="C2735"/>
      <c r="D2735"/>
      <c r="E2735"/>
      <c r="F2735" s="331"/>
      <c r="G2735" s="331"/>
      <c r="K2735"/>
      <c r="L2735"/>
      <c r="O2735" s="75"/>
      <c r="P2735" s="60"/>
      <c r="Q2735" s="60"/>
    </row>
    <row r="2736" spans="3:17">
      <c r="C2736"/>
      <c r="D2736"/>
      <c r="E2736"/>
      <c r="F2736" s="331"/>
      <c r="G2736" s="331"/>
      <c r="K2736"/>
      <c r="L2736"/>
      <c r="O2736" s="75"/>
      <c r="P2736" s="60"/>
      <c r="Q2736" s="60"/>
    </row>
    <row r="2737" spans="3:17">
      <c r="C2737"/>
      <c r="D2737"/>
      <c r="E2737"/>
      <c r="F2737" s="331"/>
      <c r="G2737" s="331"/>
      <c r="K2737"/>
      <c r="L2737"/>
      <c r="O2737" s="75"/>
      <c r="P2737" s="60"/>
      <c r="Q2737" s="60"/>
    </row>
    <row r="2738" spans="3:17">
      <c r="C2738"/>
      <c r="D2738"/>
      <c r="E2738"/>
      <c r="F2738" s="331"/>
      <c r="G2738" s="331"/>
      <c r="K2738"/>
      <c r="L2738"/>
      <c r="O2738" s="75"/>
      <c r="P2738" s="60"/>
      <c r="Q2738" s="60"/>
    </row>
    <row r="2739" spans="3:17">
      <c r="C2739"/>
      <c r="D2739"/>
      <c r="E2739"/>
      <c r="F2739" s="331"/>
      <c r="G2739" s="331"/>
      <c r="K2739"/>
      <c r="L2739"/>
      <c r="O2739" s="75"/>
      <c r="P2739" s="60"/>
      <c r="Q2739" s="60"/>
    </row>
    <row r="2740" spans="3:17">
      <c r="C2740"/>
      <c r="D2740"/>
      <c r="E2740"/>
      <c r="F2740" s="331"/>
      <c r="G2740" s="331"/>
      <c r="K2740"/>
      <c r="L2740"/>
      <c r="O2740" s="75"/>
      <c r="P2740" s="60"/>
      <c r="Q2740" s="60"/>
    </row>
    <row r="2741" spans="3:17">
      <c r="C2741"/>
      <c r="D2741"/>
      <c r="E2741"/>
      <c r="F2741" s="331"/>
      <c r="G2741" s="331"/>
      <c r="K2741"/>
      <c r="L2741"/>
      <c r="O2741" s="75"/>
      <c r="P2741" s="60"/>
      <c r="Q2741" s="60"/>
    </row>
    <row r="2742" spans="3:17">
      <c r="C2742"/>
      <c r="D2742"/>
      <c r="E2742"/>
      <c r="F2742" s="331"/>
      <c r="G2742" s="331"/>
      <c r="K2742"/>
      <c r="L2742"/>
      <c r="O2742" s="75"/>
      <c r="P2742" s="60"/>
      <c r="Q2742" s="60"/>
    </row>
    <row r="2743" spans="3:17">
      <c r="C2743"/>
      <c r="D2743"/>
      <c r="E2743"/>
      <c r="F2743" s="331"/>
      <c r="G2743" s="331"/>
      <c r="K2743"/>
      <c r="L2743"/>
      <c r="O2743" s="75"/>
      <c r="P2743" s="60"/>
      <c r="Q2743" s="60"/>
    </row>
    <row r="2744" spans="3:17">
      <c r="C2744"/>
      <c r="D2744"/>
      <c r="E2744"/>
      <c r="F2744" s="331"/>
      <c r="G2744" s="331"/>
      <c r="K2744"/>
      <c r="L2744"/>
      <c r="O2744" s="75"/>
      <c r="P2744" s="60"/>
      <c r="Q2744" s="60"/>
    </row>
    <row r="2745" spans="3:17">
      <c r="C2745"/>
      <c r="D2745"/>
      <c r="E2745"/>
      <c r="F2745" s="331"/>
      <c r="G2745" s="331"/>
      <c r="K2745"/>
      <c r="L2745"/>
      <c r="O2745" s="75"/>
      <c r="P2745" s="60"/>
      <c r="Q2745" s="60"/>
    </row>
    <row r="2746" spans="3:17">
      <c r="C2746"/>
      <c r="D2746"/>
      <c r="E2746"/>
      <c r="F2746" s="331"/>
      <c r="G2746" s="331"/>
      <c r="K2746"/>
      <c r="L2746"/>
      <c r="O2746" s="75"/>
      <c r="P2746" s="60"/>
      <c r="Q2746" s="60"/>
    </row>
    <row r="2747" spans="3:17">
      <c r="C2747"/>
      <c r="D2747"/>
      <c r="E2747"/>
      <c r="F2747" s="331"/>
      <c r="G2747" s="331"/>
      <c r="K2747"/>
      <c r="L2747"/>
      <c r="O2747" s="75"/>
      <c r="P2747" s="60"/>
      <c r="Q2747" s="60"/>
    </row>
    <row r="2748" spans="3:17">
      <c r="C2748"/>
      <c r="D2748"/>
      <c r="E2748"/>
      <c r="F2748" s="331"/>
      <c r="G2748" s="331"/>
      <c r="K2748"/>
      <c r="L2748"/>
      <c r="O2748" s="75"/>
      <c r="P2748" s="60"/>
      <c r="Q2748" s="60"/>
    </row>
    <row r="2749" spans="3:17">
      <c r="C2749"/>
      <c r="D2749"/>
      <c r="E2749"/>
      <c r="F2749" s="331"/>
      <c r="G2749" s="331"/>
      <c r="K2749"/>
      <c r="L2749"/>
      <c r="O2749" s="75"/>
      <c r="P2749" s="60"/>
      <c r="Q2749" s="60"/>
    </row>
    <row r="2750" spans="3:17">
      <c r="C2750"/>
      <c r="D2750"/>
      <c r="E2750"/>
      <c r="F2750" s="331"/>
      <c r="G2750" s="331"/>
      <c r="K2750"/>
      <c r="L2750"/>
      <c r="O2750" s="75"/>
      <c r="P2750" s="60"/>
      <c r="Q2750" s="60"/>
    </row>
    <row r="2751" spans="3:17">
      <c r="C2751"/>
      <c r="D2751"/>
      <c r="E2751"/>
      <c r="F2751" s="331"/>
      <c r="G2751" s="331"/>
      <c r="K2751"/>
      <c r="L2751"/>
      <c r="O2751" s="75"/>
      <c r="P2751" s="60"/>
      <c r="Q2751" s="60"/>
    </row>
    <row r="2752" spans="3:17">
      <c r="C2752"/>
      <c r="D2752"/>
      <c r="E2752"/>
      <c r="F2752" s="331"/>
      <c r="G2752" s="331"/>
      <c r="K2752"/>
      <c r="L2752"/>
      <c r="O2752" s="75"/>
      <c r="P2752" s="60"/>
      <c r="Q2752" s="60"/>
    </row>
    <row r="2753" spans="3:17">
      <c r="C2753"/>
      <c r="D2753"/>
      <c r="E2753"/>
      <c r="F2753" s="331"/>
      <c r="G2753" s="331"/>
      <c r="K2753"/>
      <c r="L2753"/>
      <c r="O2753" s="75"/>
      <c r="P2753" s="60"/>
      <c r="Q2753" s="60"/>
    </row>
    <row r="2754" spans="3:17">
      <c r="C2754"/>
      <c r="D2754"/>
      <c r="E2754"/>
      <c r="F2754" s="331"/>
      <c r="G2754" s="331"/>
      <c r="K2754"/>
      <c r="L2754"/>
      <c r="O2754" s="75"/>
      <c r="P2754" s="60"/>
      <c r="Q2754" s="60"/>
    </row>
    <row r="2755" spans="3:17">
      <c r="C2755"/>
      <c r="D2755"/>
      <c r="E2755"/>
      <c r="F2755" s="331"/>
      <c r="G2755" s="331"/>
      <c r="K2755"/>
      <c r="L2755"/>
      <c r="O2755" s="75"/>
      <c r="P2755" s="60"/>
      <c r="Q2755" s="60"/>
    </row>
    <row r="2756" spans="3:17">
      <c r="C2756"/>
      <c r="D2756"/>
      <c r="E2756"/>
      <c r="F2756" s="331"/>
      <c r="G2756" s="331"/>
      <c r="K2756"/>
      <c r="L2756"/>
      <c r="O2756" s="75"/>
      <c r="P2756" s="60"/>
      <c r="Q2756" s="60"/>
    </row>
    <row r="2757" spans="3:17">
      <c r="C2757"/>
      <c r="D2757"/>
      <c r="E2757"/>
      <c r="F2757" s="331"/>
      <c r="G2757" s="331"/>
      <c r="K2757"/>
      <c r="L2757"/>
      <c r="O2757" s="75"/>
      <c r="P2757" s="60"/>
      <c r="Q2757" s="60"/>
    </row>
    <row r="2758" spans="3:17">
      <c r="C2758"/>
      <c r="D2758"/>
      <c r="E2758"/>
      <c r="F2758" s="331"/>
      <c r="G2758" s="331"/>
      <c r="K2758"/>
      <c r="L2758"/>
      <c r="O2758" s="75"/>
      <c r="P2758" s="60"/>
      <c r="Q2758" s="60"/>
    </row>
    <row r="2759" spans="3:17">
      <c r="C2759"/>
      <c r="D2759"/>
      <c r="E2759"/>
      <c r="F2759" s="331"/>
      <c r="G2759" s="331"/>
      <c r="K2759"/>
      <c r="L2759"/>
      <c r="O2759" s="75"/>
      <c r="P2759" s="60"/>
      <c r="Q2759" s="60"/>
    </row>
    <row r="2760" spans="3:17">
      <c r="C2760"/>
      <c r="D2760"/>
      <c r="E2760"/>
      <c r="F2760" s="331"/>
      <c r="G2760" s="331"/>
      <c r="K2760"/>
      <c r="L2760"/>
      <c r="O2760" s="75"/>
      <c r="P2760" s="60"/>
      <c r="Q2760" s="60"/>
    </row>
    <row r="2761" spans="3:17">
      <c r="C2761"/>
      <c r="D2761"/>
      <c r="E2761"/>
      <c r="F2761" s="331"/>
      <c r="G2761" s="331"/>
      <c r="K2761"/>
      <c r="L2761"/>
      <c r="O2761" s="75"/>
      <c r="P2761" s="60"/>
      <c r="Q2761" s="60"/>
    </row>
    <row r="2762" spans="3:17">
      <c r="C2762"/>
      <c r="D2762"/>
      <c r="E2762"/>
      <c r="F2762" s="331"/>
      <c r="G2762" s="331"/>
      <c r="K2762"/>
      <c r="L2762"/>
      <c r="O2762" s="75"/>
      <c r="P2762" s="60"/>
      <c r="Q2762" s="60"/>
    </row>
    <row r="2763" spans="3:17">
      <c r="C2763"/>
      <c r="D2763"/>
      <c r="E2763"/>
      <c r="F2763" s="331"/>
      <c r="G2763" s="331"/>
      <c r="K2763"/>
      <c r="L2763"/>
      <c r="O2763" s="75"/>
      <c r="P2763" s="60"/>
      <c r="Q2763" s="60"/>
    </row>
    <row r="2764" spans="3:17">
      <c r="C2764"/>
      <c r="D2764"/>
      <c r="E2764"/>
      <c r="F2764" s="331"/>
      <c r="G2764" s="331"/>
      <c r="K2764"/>
      <c r="L2764"/>
      <c r="O2764" s="75"/>
      <c r="P2764" s="60"/>
      <c r="Q2764" s="60"/>
    </row>
    <row r="2765" spans="3:17">
      <c r="C2765"/>
      <c r="D2765"/>
      <c r="E2765"/>
      <c r="F2765" s="331"/>
      <c r="G2765" s="331"/>
      <c r="K2765"/>
      <c r="L2765"/>
      <c r="O2765" s="75"/>
      <c r="P2765" s="60"/>
      <c r="Q2765" s="60"/>
    </row>
    <row r="2766" spans="3:17">
      <c r="C2766"/>
      <c r="D2766"/>
      <c r="E2766"/>
      <c r="F2766" s="331"/>
      <c r="G2766" s="331"/>
      <c r="K2766"/>
      <c r="L2766"/>
      <c r="O2766" s="75"/>
      <c r="P2766" s="60"/>
      <c r="Q2766" s="60"/>
    </row>
    <row r="2767" spans="3:17">
      <c r="C2767"/>
      <c r="D2767"/>
      <c r="E2767"/>
      <c r="F2767" s="331"/>
      <c r="G2767" s="331"/>
      <c r="K2767"/>
      <c r="L2767"/>
      <c r="O2767" s="75"/>
      <c r="P2767" s="60"/>
      <c r="Q2767" s="60"/>
    </row>
    <row r="2768" spans="3:17">
      <c r="C2768"/>
      <c r="D2768"/>
      <c r="E2768"/>
      <c r="F2768" s="331"/>
      <c r="G2768" s="331"/>
      <c r="K2768"/>
      <c r="L2768"/>
      <c r="O2768" s="75"/>
      <c r="P2768" s="60"/>
      <c r="Q2768" s="60"/>
    </row>
    <row r="2769" spans="3:17">
      <c r="C2769"/>
      <c r="D2769"/>
      <c r="E2769"/>
      <c r="F2769" s="331"/>
      <c r="G2769" s="331"/>
      <c r="K2769"/>
      <c r="L2769"/>
      <c r="O2769" s="75"/>
      <c r="P2769" s="60"/>
      <c r="Q2769" s="60"/>
    </row>
    <row r="2770" spans="3:17">
      <c r="C2770"/>
      <c r="D2770"/>
      <c r="E2770"/>
      <c r="F2770" s="331"/>
      <c r="G2770" s="331"/>
      <c r="K2770"/>
      <c r="L2770"/>
      <c r="O2770" s="75"/>
      <c r="P2770" s="60"/>
      <c r="Q2770" s="60"/>
    </row>
    <row r="2771" spans="3:17">
      <c r="C2771"/>
      <c r="D2771"/>
      <c r="E2771"/>
      <c r="F2771" s="331"/>
      <c r="G2771" s="331"/>
      <c r="K2771"/>
      <c r="L2771"/>
      <c r="O2771" s="75"/>
      <c r="P2771" s="60"/>
      <c r="Q2771" s="60"/>
    </row>
    <row r="2772" spans="3:17">
      <c r="C2772"/>
      <c r="D2772"/>
      <c r="E2772"/>
      <c r="F2772" s="331"/>
      <c r="G2772" s="331"/>
      <c r="K2772"/>
      <c r="L2772"/>
      <c r="O2772" s="75"/>
      <c r="P2772" s="60"/>
      <c r="Q2772" s="60"/>
    </row>
    <row r="2773" spans="3:17">
      <c r="C2773"/>
      <c r="D2773"/>
      <c r="E2773"/>
      <c r="F2773" s="331"/>
      <c r="G2773" s="331"/>
      <c r="K2773"/>
      <c r="L2773"/>
      <c r="O2773" s="75"/>
      <c r="P2773" s="60"/>
      <c r="Q2773" s="60"/>
    </row>
    <row r="2774" spans="3:17">
      <c r="C2774"/>
      <c r="D2774"/>
      <c r="E2774"/>
      <c r="F2774" s="331"/>
      <c r="G2774" s="331"/>
      <c r="K2774"/>
      <c r="L2774"/>
      <c r="O2774" s="75"/>
      <c r="P2774" s="60"/>
      <c r="Q2774" s="60"/>
    </row>
    <row r="2775" spans="3:17">
      <c r="C2775"/>
      <c r="D2775"/>
      <c r="E2775"/>
      <c r="F2775" s="331"/>
      <c r="G2775" s="331"/>
      <c r="K2775"/>
      <c r="L2775"/>
      <c r="O2775" s="75"/>
      <c r="P2775" s="60"/>
      <c r="Q2775" s="60"/>
    </row>
    <row r="2776" spans="3:17">
      <c r="C2776"/>
      <c r="D2776"/>
      <c r="E2776"/>
      <c r="F2776" s="331"/>
      <c r="G2776" s="331"/>
      <c r="K2776"/>
      <c r="L2776"/>
      <c r="O2776" s="75"/>
      <c r="P2776" s="60"/>
      <c r="Q2776" s="60"/>
    </row>
    <row r="2777" spans="3:17">
      <c r="C2777"/>
      <c r="D2777"/>
      <c r="E2777"/>
      <c r="F2777" s="331"/>
      <c r="G2777" s="331"/>
      <c r="K2777"/>
      <c r="L2777"/>
      <c r="O2777" s="75"/>
      <c r="P2777" s="60"/>
      <c r="Q2777" s="60"/>
    </row>
    <row r="2778" spans="3:17">
      <c r="C2778"/>
      <c r="D2778"/>
      <c r="E2778"/>
      <c r="F2778" s="331"/>
      <c r="G2778" s="331"/>
      <c r="K2778"/>
      <c r="L2778"/>
      <c r="O2778" s="75"/>
      <c r="P2778" s="60"/>
      <c r="Q2778" s="60"/>
    </row>
    <row r="2779" spans="3:17">
      <c r="C2779"/>
      <c r="D2779"/>
      <c r="E2779"/>
      <c r="F2779" s="331"/>
      <c r="G2779" s="331"/>
      <c r="K2779"/>
      <c r="L2779"/>
      <c r="O2779" s="75"/>
      <c r="P2779" s="60"/>
      <c r="Q2779" s="60"/>
    </row>
    <row r="2780" spans="3:17">
      <c r="C2780"/>
      <c r="D2780"/>
      <c r="E2780"/>
      <c r="F2780" s="331"/>
      <c r="G2780" s="331"/>
      <c r="K2780"/>
      <c r="L2780"/>
      <c r="O2780" s="75"/>
      <c r="P2780" s="60"/>
      <c r="Q2780" s="60"/>
    </row>
    <row r="2781" spans="3:17">
      <c r="C2781"/>
      <c r="D2781"/>
      <c r="E2781"/>
      <c r="F2781" s="331"/>
      <c r="G2781" s="331"/>
      <c r="K2781"/>
      <c r="L2781"/>
      <c r="O2781" s="75"/>
      <c r="P2781" s="60"/>
      <c r="Q2781" s="60"/>
    </row>
    <row r="2782" spans="3:17">
      <c r="C2782"/>
      <c r="D2782"/>
      <c r="E2782"/>
      <c r="F2782" s="331"/>
      <c r="G2782" s="331"/>
      <c r="K2782"/>
      <c r="L2782"/>
      <c r="O2782" s="75"/>
      <c r="P2782" s="60"/>
      <c r="Q2782" s="60"/>
    </row>
    <row r="2783" spans="3:17">
      <c r="C2783"/>
      <c r="D2783"/>
      <c r="E2783"/>
      <c r="F2783" s="331"/>
      <c r="G2783" s="331"/>
      <c r="K2783"/>
      <c r="L2783"/>
      <c r="O2783" s="75"/>
      <c r="P2783" s="60"/>
      <c r="Q2783" s="60"/>
    </row>
    <row r="2784" spans="3:17">
      <c r="C2784"/>
      <c r="D2784"/>
      <c r="E2784"/>
      <c r="F2784" s="331"/>
      <c r="G2784" s="331"/>
      <c r="K2784"/>
      <c r="L2784"/>
      <c r="O2784" s="75"/>
      <c r="P2784" s="60"/>
      <c r="Q2784" s="60"/>
    </row>
    <row r="2785" spans="3:17">
      <c r="C2785"/>
      <c r="D2785"/>
      <c r="E2785"/>
      <c r="F2785" s="331"/>
      <c r="G2785" s="331"/>
      <c r="K2785"/>
      <c r="L2785"/>
      <c r="O2785" s="75"/>
      <c r="P2785" s="60"/>
      <c r="Q2785" s="60"/>
    </row>
    <row r="2786" spans="3:17">
      <c r="C2786"/>
      <c r="D2786"/>
      <c r="E2786"/>
      <c r="F2786" s="331"/>
      <c r="G2786" s="331"/>
      <c r="K2786"/>
      <c r="L2786"/>
      <c r="O2786" s="75"/>
      <c r="P2786" s="60"/>
      <c r="Q2786" s="60"/>
    </row>
    <row r="2787" spans="3:17">
      <c r="C2787"/>
      <c r="D2787"/>
      <c r="E2787"/>
      <c r="F2787" s="331"/>
      <c r="G2787" s="331"/>
      <c r="K2787"/>
      <c r="L2787"/>
      <c r="O2787" s="75"/>
      <c r="P2787" s="60"/>
      <c r="Q2787" s="60"/>
    </row>
    <row r="2788" spans="3:17">
      <c r="C2788"/>
      <c r="D2788"/>
      <c r="E2788"/>
      <c r="F2788" s="331"/>
      <c r="G2788" s="331"/>
      <c r="K2788"/>
      <c r="L2788"/>
      <c r="O2788" s="75"/>
      <c r="P2788" s="60"/>
      <c r="Q2788" s="60"/>
    </row>
    <row r="2789" spans="3:17">
      <c r="C2789"/>
      <c r="D2789"/>
      <c r="E2789"/>
      <c r="F2789" s="331"/>
      <c r="G2789" s="331"/>
      <c r="K2789"/>
      <c r="L2789"/>
      <c r="O2789" s="75"/>
      <c r="P2789" s="60"/>
      <c r="Q2789" s="60"/>
    </row>
    <row r="2790" spans="3:17">
      <c r="C2790"/>
      <c r="D2790"/>
      <c r="E2790"/>
      <c r="F2790" s="331"/>
      <c r="G2790" s="331"/>
      <c r="K2790"/>
      <c r="L2790"/>
      <c r="M2790"/>
      <c r="N2790"/>
      <c r="O2790" s="75"/>
      <c r="P2790" s="60"/>
      <c r="Q2790" s="60"/>
    </row>
    <row r="2791" spans="3:17">
      <c r="C2791"/>
      <c r="D2791"/>
      <c r="E2791"/>
      <c r="F2791" s="331"/>
      <c r="G2791" s="331"/>
      <c r="K2791"/>
      <c r="L2791"/>
      <c r="M2791"/>
      <c r="N2791"/>
      <c r="O2791" s="75"/>
      <c r="P2791" s="60"/>
      <c r="Q2791" s="60"/>
    </row>
    <row r="2792" spans="3:17">
      <c r="C2792"/>
      <c r="D2792"/>
      <c r="E2792"/>
      <c r="F2792" s="331"/>
      <c r="G2792" s="331"/>
      <c r="K2792"/>
      <c r="L2792"/>
      <c r="M2792"/>
      <c r="N2792"/>
      <c r="O2792" s="75"/>
      <c r="P2792" s="60"/>
      <c r="Q2792" s="60"/>
    </row>
    <row r="2793" spans="3:17">
      <c r="C2793"/>
      <c r="D2793"/>
      <c r="E2793"/>
      <c r="F2793" s="331"/>
      <c r="G2793" s="331"/>
      <c r="K2793"/>
      <c r="L2793"/>
      <c r="M2793"/>
      <c r="N2793"/>
      <c r="O2793" s="75"/>
      <c r="P2793" s="60"/>
      <c r="Q2793" s="60"/>
    </row>
    <row r="2794" spans="3:17">
      <c r="C2794"/>
      <c r="D2794"/>
      <c r="E2794"/>
      <c r="F2794" s="331"/>
      <c r="G2794" s="331"/>
      <c r="K2794"/>
      <c r="L2794"/>
      <c r="M2794"/>
      <c r="N2794"/>
      <c r="O2794" s="75"/>
      <c r="P2794" s="60"/>
      <c r="Q2794" s="60"/>
    </row>
    <row r="2795" spans="3:17">
      <c r="C2795"/>
      <c r="D2795"/>
      <c r="E2795"/>
      <c r="F2795" s="331"/>
      <c r="G2795" s="331"/>
      <c r="K2795"/>
      <c r="L2795"/>
      <c r="M2795"/>
      <c r="N2795"/>
      <c r="O2795" s="75"/>
      <c r="P2795" s="60"/>
      <c r="Q2795" s="60"/>
    </row>
    <row r="2796" spans="3:17">
      <c r="C2796"/>
      <c r="D2796"/>
      <c r="E2796"/>
      <c r="F2796" s="331"/>
      <c r="G2796" s="331"/>
      <c r="K2796"/>
      <c r="L2796"/>
      <c r="M2796"/>
      <c r="N2796"/>
      <c r="O2796" s="75"/>
      <c r="P2796" s="60"/>
      <c r="Q2796" s="60"/>
    </row>
    <row r="2797" spans="3:17">
      <c r="C2797"/>
      <c r="D2797"/>
      <c r="E2797"/>
      <c r="F2797" s="331"/>
      <c r="G2797" s="331"/>
      <c r="K2797"/>
      <c r="L2797"/>
      <c r="M2797"/>
      <c r="N2797"/>
      <c r="O2797" s="75"/>
      <c r="P2797" s="60"/>
      <c r="Q2797" s="60"/>
    </row>
    <row r="2798" spans="3:17">
      <c r="C2798"/>
      <c r="D2798"/>
      <c r="E2798"/>
      <c r="F2798" s="331"/>
      <c r="G2798" s="331"/>
      <c r="K2798"/>
      <c r="L2798"/>
      <c r="M2798"/>
      <c r="N2798"/>
      <c r="O2798" s="75"/>
      <c r="P2798" s="60"/>
      <c r="Q2798" s="60"/>
    </row>
    <row r="2799" spans="3:17">
      <c r="C2799"/>
      <c r="D2799"/>
      <c r="E2799"/>
      <c r="F2799" s="331"/>
      <c r="G2799" s="331"/>
      <c r="K2799"/>
      <c r="L2799"/>
      <c r="M2799"/>
      <c r="N2799"/>
      <c r="O2799" s="75"/>
      <c r="P2799" s="60"/>
      <c r="Q2799" s="60"/>
    </row>
    <row r="2800" spans="3:17">
      <c r="C2800"/>
      <c r="D2800"/>
      <c r="E2800"/>
      <c r="F2800" s="331"/>
      <c r="G2800" s="331"/>
      <c r="K2800"/>
      <c r="L2800"/>
      <c r="M2800"/>
      <c r="N2800"/>
      <c r="O2800" s="75"/>
      <c r="P2800" s="60"/>
      <c r="Q2800" s="60"/>
    </row>
    <row r="2801" spans="3:17">
      <c r="C2801"/>
      <c r="D2801"/>
      <c r="E2801"/>
      <c r="F2801" s="331"/>
      <c r="G2801" s="331"/>
      <c r="K2801"/>
      <c r="L2801"/>
      <c r="M2801"/>
      <c r="N2801"/>
      <c r="O2801" s="75"/>
      <c r="P2801" s="60"/>
      <c r="Q2801" s="60"/>
    </row>
    <row r="2802" spans="3:17">
      <c r="C2802"/>
      <c r="D2802"/>
      <c r="E2802"/>
      <c r="F2802" s="331"/>
      <c r="G2802" s="331"/>
      <c r="K2802"/>
      <c r="L2802"/>
      <c r="M2802"/>
      <c r="N2802"/>
      <c r="O2802" s="75"/>
      <c r="P2802" s="60"/>
      <c r="Q2802" s="60"/>
    </row>
    <row r="2803" spans="3:17">
      <c r="C2803"/>
      <c r="D2803"/>
      <c r="E2803"/>
      <c r="F2803" s="331"/>
      <c r="G2803" s="331"/>
      <c r="K2803"/>
      <c r="L2803"/>
      <c r="M2803"/>
      <c r="N2803"/>
      <c r="O2803" s="75"/>
      <c r="P2803" s="60"/>
      <c r="Q2803" s="60"/>
    </row>
    <row r="2804" spans="3:17">
      <c r="C2804"/>
      <c r="D2804"/>
      <c r="E2804"/>
      <c r="F2804" s="331"/>
      <c r="G2804" s="331"/>
      <c r="K2804"/>
      <c r="L2804"/>
      <c r="M2804"/>
      <c r="N2804"/>
      <c r="O2804" s="75"/>
      <c r="P2804" s="60"/>
      <c r="Q2804" s="60"/>
    </row>
    <row r="2805" spans="3:17">
      <c r="C2805"/>
      <c r="D2805"/>
      <c r="E2805"/>
      <c r="F2805" s="331"/>
      <c r="G2805" s="331"/>
      <c r="K2805"/>
      <c r="L2805"/>
      <c r="M2805"/>
      <c r="N2805"/>
      <c r="O2805" s="75"/>
      <c r="P2805" s="60"/>
      <c r="Q2805" s="60"/>
    </row>
    <row r="2806" spans="3:17">
      <c r="C2806"/>
      <c r="D2806"/>
      <c r="E2806"/>
      <c r="F2806" s="331"/>
      <c r="G2806" s="331"/>
      <c r="K2806"/>
      <c r="L2806"/>
      <c r="M2806"/>
      <c r="N2806"/>
      <c r="O2806" s="75"/>
      <c r="P2806" s="60"/>
      <c r="Q2806" s="60"/>
    </row>
    <row r="2807" spans="3:17">
      <c r="C2807"/>
      <c r="D2807"/>
      <c r="E2807"/>
      <c r="F2807" s="331"/>
      <c r="G2807" s="331"/>
      <c r="K2807"/>
      <c r="L2807"/>
      <c r="M2807"/>
      <c r="N2807"/>
      <c r="O2807" s="75"/>
      <c r="P2807" s="60"/>
      <c r="Q2807" s="60"/>
    </row>
    <row r="2808" spans="3:17">
      <c r="C2808"/>
      <c r="D2808"/>
      <c r="E2808"/>
      <c r="F2808" s="331"/>
      <c r="G2808" s="331"/>
      <c r="K2808"/>
      <c r="L2808"/>
      <c r="M2808"/>
      <c r="N2808"/>
      <c r="O2808" s="75"/>
      <c r="P2808" s="60"/>
      <c r="Q2808" s="60"/>
    </row>
    <row r="2809" spans="3:17">
      <c r="C2809"/>
      <c r="D2809"/>
      <c r="E2809"/>
      <c r="F2809" s="331"/>
      <c r="G2809" s="331"/>
      <c r="K2809"/>
      <c r="L2809"/>
      <c r="M2809"/>
      <c r="N2809"/>
      <c r="O2809" s="75"/>
      <c r="P2809" s="60"/>
      <c r="Q2809" s="60"/>
    </row>
    <row r="2810" spans="3:17">
      <c r="C2810"/>
      <c r="D2810"/>
      <c r="E2810"/>
      <c r="F2810" s="331"/>
      <c r="G2810" s="331"/>
      <c r="K2810"/>
      <c r="L2810"/>
      <c r="M2810"/>
      <c r="N2810"/>
      <c r="O2810" s="75"/>
      <c r="P2810" s="60"/>
      <c r="Q2810" s="60"/>
    </row>
    <row r="2811" spans="3:17">
      <c r="C2811"/>
      <c r="D2811"/>
      <c r="E2811"/>
      <c r="F2811" s="331"/>
      <c r="G2811" s="331"/>
      <c r="K2811"/>
      <c r="L2811"/>
      <c r="M2811"/>
      <c r="N2811"/>
      <c r="O2811" s="75"/>
      <c r="P2811" s="60"/>
      <c r="Q2811" s="60"/>
    </row>
    <row r="2812" spans="3:17">
      <c r="C2812"/>
      <c r="D2812"/>
      <c r="E2812"/>
      <c r="F2812" s="331"/>
      <c r="G2812" s="331"/>
      <c r="K2812"/>
      <c r="L2812"/>
      <c r="M2812"/>
      <c r="N2812"/>
      <c r="O2812" s="75"/>
      <c r="P2812" s="60"/>
      <c r="Q2812" s="60"/>
    </row>
    <row r="2813" spans="3:17">
      <c r="C2813"/>
      <c r="D2813"/>
      <c r="E2813"/>
      <c r="F2813" s="331"/>
      <c r="G2813" s="331"/>
      <c r="K2813"/>
      <c r="L2813"/>
      <c r="M2813"/>
      <c r="N2813"/>
      <c r="O2813" s="75"/>
      <c r="P2813" s="60"/>
      <c r="Q2813" s="60"/>
    </row>
    <row r="2814" spans="3:17">
      <c r="C2814"/>
      <c r="D2814"/>
      <c r="E2814"/>
      <c r="F2814" s="331"/>
      <c r="G2814" s="331"/>
      <c r="K2814"/>
      <c r="L2814"/>
      <c r="M2814"/>
      <c r="N2814"/>
      <c r="O2814" s="75"/>
      <c r="P2814" s="60"/>
      <c r="Q2814" s="60"/>
    </row>
    <row r="2815" spans="3:17">
      <c r="C2815"/>
      <c r="D2815"/>
      <c r="E2815"/>
      <c r="F2815" s="331"/>
      <c r="G2815" s="331"/>
      <c r="K2815"/>
      <c r="L2815"/>
      <c r="M2815"/>
      <c r="N2815"/>
      <c r="O2815" s="75"/>
      <c r="P2815" s="60"/>
      <c r="Q2815" s="60"/>
    </row>
    <row r="2816" spans="3:17">
      <c r="C2816"/>
      <c r="D2816"/>
      <c r="E2816"/>
      <c r="F2816" s="331"/>
      <c r="G2816" s="331"/>
      <c r="K2816"/>
      <c r="L2816"/>
      <c r="M2816"/>
      <c r="N2816"/>
      <c r="O2816" s="75"/>
      <c r="P2816" s="60"/>
      <c r="Q2816" s="60"/>
    </row>
    <row r="2817" spans="3:17">
      <c r="C2817"/>
      <c r="D2817"/>
      <c r="E2817"/>
      <c r="F2817" s="331"/>
      <c r="G2817" s="331"/>
      <c r="K2817"/>
      <c r="L2817"/>
      <c r="M2817"/>
      <c r="N2817"/>
      <c r="O2817" s="75"/>
      <c r="P2817" s="60"/>
      <c r="Q2817" s="60"/>
    </row>
    <row r="2818" spans="3:17">
      <c r="C2818"/>
      <c r="D2818"/>
      <c r="E2818"/>
      <c r="F2818" s="331"/>
      <c r="G2818" s="331"/>
      <c r="K2818"/>
      <c r="L2818"/>
      <c r="M2818"/>
      <c r="N2818"/>
      <c r="O2818" s="75"/>
      <c r="P2818" s="60"/>
      <c r="Q2818" s="60"/>
    </row>
    <row r="2819" spans="3:17">
      <c r="C2819"/>
      <c r="D2819"/>
      <c r="E2819"/>
      <c r="F2819" s="331"/>
      <c r="G2819" s="331"/>
      <c r="K2819"/>
      <c r="L2819"/>
      <c r="M2819"/>
      <c r="N2819"/>
      <c r="O2819" s="75"/>
      <c r="P2819" s="60"/>
      <c r="Q2819" s="60"/>
    </row>
    <row r="2820" spans="3:17">
      <c r="C2820"/>
      <c r="D2820"/>
      <c r="E2820"/>
      <c r="F2820" s="331"/>
      <c r="G2820" s="331"/>
      <c r="K2820"/>
      <c r="L2820"/>
      <c r="M2820"/>
      <c r="N2820"/>
      <c r="O2820" s="75"/>
      <c r="P2820" s="60"/>
      <c r="Q2820" s="60"/>
    </row>
    <row r="2821" spans="3:17">
      <c r="C2821"/>
      <c r="D2821"/>
      <c r="E2821"/>
      <c r="F2821" s="331"/>
      <c r="G2821" s="331"/>
      <c r="K2821"/>
      <c r="L2821"/>
      <c r="M2821"/>
      <c r="N2821"/>
      <c r="O2821" s="75"/>
      <c r="P2821" s="60"/>
      <c r="Q2821" s="60"/>
    </row>
    <row r="2822" spans="3:17">
      <c r="C2822"/>
      <c r="D2822"/>
      <c r="E2822"/>
      <c r="F2822" s="331"/>
      <c r="G2822" s="331"/>
      <c r="K2822"/>
      <c r="L2822"/>
      <c r="M2822"/>
      <c r="N2822"/>
      <c r="O2822" s="75"/>
      <c r="P2822" s="60"/>
      <c r="Q2822" s="60"/>
    </row>
    <row r="2823" spans="3:17">
      <c r="C2823"/>
      <c r="D2823"/>
      <c r="E2823"/>
      <c r="F2823" s="331"/>
      <c r="G2823" s="331"/>
      <c r="K2823"/>
      <c r="L2823"/>
      <c r="M2823"/>
      <c r="N2823"/>
      <c r="O2823" s="75"/>
      <c r="P2823" s="60"/>
      <c r="Q2823" s="60"/>
    </row>
    <row r="2824" spans="3:17">
      <c r="C2824"/>
      <c r="D2824"/>
      <c r="E2824"/>
      <c r="F2824" s="331"/>
      <c r="G2824" s="331"/>
      <c r="K2824"/>
      <c r="L2824"/>
      <c r="M2824"/>
      <c r="N2824"/>
      <c r="O2824" s="75"/>
      <c r="P2824" s="60"/>
      <c r="Q2824" s="60"/>
    </row>
    <row r="2825" spans="3:17">
      <c r="C2825"/>
      <c r="D2825"/>
      <c r="E2825"/>
      <c r="F2825" s="331"/>
      <c r="G2825" s="331"/>
      <c r="K2825"/>
      <c r="L2825"/>
      <c r="M2825"/>
      <c r="N2825"/>
      <c r="O2825" s="75"/>
      <c r="P2825" s="60"/>
      <c r="Q2825" s="60"/>
    </row>
    <row r="2826" spans="3:17">
      <c r="C2826"/>
      <c r="D2826"/>
      <c r="E2826"/>
      <c r="F2826" s="331"/>
      <c r="G2826" s="331"/>
      <c r="K2826"/>
      <c r="L2826"/>
      <c r="M2826"/>
      <c r="N2826"/>
      <c r="O2826" s="75"/>
      <c r="P2826" s="60"/>
      <c r="Q2826" s="60"/>
    </row>
    <row r="2827" spans="3:17">
      <c r="C2827"/>
      <c r="D2827"/>
      <c r="E2827"/>
      <c r="F2827" s="331"/>
      <c r="G2827" s="331"/>
      <c r="K2827"/>
      <c r="L2827"/>
      <c r="M2827"/>
      <c r="N2827"/>
      <c r="O2827" s="75"/>
      <c r="P2827" s="60"/>
      <c r="Q2827" s="60"/>
    </row>
    <row r="2828" spans="3:17">
      <c r="C2828"/>
      <c r="D2828"/>
      <c r="E2828"/>
      <c r="F2828" s="331"/>
      <c r="G2828" s="331"/>
      <c r="K2828"/>
      <c r="L2828"/>
      <c r="M2828"/>
      <c r="N2828"/>
      <c r="O2828" s="75"/>
      <c r="P2828" s="60"/>
      <c r="Q2828" s="60"/>
    </row>
    <row r="2829" spans="3:17">
      <c r="C2829"/>
      <c r="D2829"/>
      <c r="E2829"/>
      <c r="F2829" s="331"/>
      <c r="G2829" s="331"/>
      <c r="K2829"/>
      <c r="L2829"/>
      <c r="M2829"/>
      <c r="N2829"/>
      <c r="O2829" s="75"/>
      <c r="P2829" s="60"/>
      <c r="Q2829" s="60"/>
    </row>
    <row r="2830" spans="3:17">
      <c r="C2830"/>
      <c r="D2830"/>
      <c r="E2830"/>
      <c r="F2830" s="331"/>
      <c r="G2830" s="331"/>
      <c r="K2830"/>
      <c r="L2830"/>
      <c r="M2830"/>
      <c r="N2830"/>
      <c r="O2830" s="75"/>
      <c r="P2830" s="60"/>
      <c r="Q2830" s="60"/>
    </row>
    <row r="2831" spans="3:17">
      <c r="C2831"/>
      <c r="D2831"/>
      <c r="E2831"/>
      <c r="F2831" s="331"/>
      <c r="G2831" s="331"/>
      <c r="K2831"/>
      <c r="L2831"/>
      <c r="M2831"/>
      <c r="N2831"/>
      <c r="O2831" s="75"/>
      <c r="P2831" s="60"/>
      <c r="Q2831" s="60"/>
    </row>
    <row r="2832" spans="3:17">
      <c r="C2832"/>
      <c r="D2832"/>
      <c r="E2832"/>
      <c r="F2832" s="331"/>
      <c r="G2832" s="331"/>
      <c r="K2832"/>
      <c r="L2832"/>
      <c r="M2832"/>
      <c r="N2832"/>
      <c r="O2832" s="75"/>
      <c r="P2832" s="60"/>
      <c r="Q2832" s="60"/>
    </row>
    <row r="2833" spans="3:17">
      <c r="C2833"/>
      <c r="D2833"/>
      <c r="E2833"/>
      <c r="F2833" s="331"/>
      <c r="G2833" s="331"/>
      <c r="K2833"/>
      <c r="L2833"/>
      <c r="M2833"/>
      <c r="N2833"/>
      <c r="O2833" s="75"/>
      <c r="P2833" s="60"/>
      <c r="Q2833" s="60"/>
    </row>
    <row r="2834" spans="3:17">
      <c r="C2834"/>
      <c r="D2834"/>
      <c r="E2834"/>
      <c r="F2834" s="331"/>
      <c r="G2834" s="331"/>
      <c r="K2834"/>
      <c r="L2834"/>
      <c r="M2834"/>
      <c r="N2834"/>
      <c r="O2834" s="75"/>
      <c r="P2834" s="60"/>
      <c r="Q2834" s="60"/>
    </row>
    <row r="2835" spans="3:17">
      <c r="C2835"/>
      <c r="D2835"/>
      <c r="E2835"/>
      <c r="F2835" s="331"/>
      <c r="G2835" s="331"/>
      <c r="K2835"/>
      <c r="L2835"/>
      <c r="M2835"/>
      <c r="N2835"/>
      <c r="O2835" s="75"/>
      <c r="P2835" s="60"/>
      <c r="Q2835" s="60"/>
    </row>
    <row r="2836" spans="3:17">
      <c r="C2836"/>
      <c r="D2836"/>
      <c r="E2836"/>
      <c r="F2836" s="331"/>
      <c r="G2836" s="331"/>
      <c r="K2836"/>
      <c r="L2836"/>
      <c r="M2836"/>
      <c r="N2836"/>
      <c r="O2836" s="75"/>
      <c r="P2836" s="60"/>
      <c r="Q2836" s="60"/>
    </row>
    <row r="2837" spans="3:17">
      <c r="C2837"/>
      <c r="D2837"/>
      <c r="E2837"/>
      <c r="F2837" s="331"/>
      <c r="G2837" s="331"/>
      <c r="K2837"/>
      <c r="L2837"/>
      <c r="M2837"/>
      <c r="N2837"/>
      <c r="O2837" s="75"/>
      <c r="P2837" s="60"/>
      <c r="Q2837" s="60"/>
    </row>
    <row r="2838" spans="3:17">
      <c r="C2838"/>
      <c r="D2838"/>
      <c r="E2838"/>
      <c r="F2838" s="331"/>
      <c r="G2838" s="331"/>
      <c r="K2838"/>
      <c r="L2838"/>
      <c r="M2838"/>
      <c r="N2838"/>
      <c r="O2838" s="75"/>
      <c r="P2838" s="60"/>
      <c r="Q2838" s="60"/>
    </row>
    <row r="2839" spans="3:17">
      <c r="C2839"/>
      <c r="D2839"/>
      <c r="E2839"/>
      <c r="F2839" s="331"/>
      <c r="G2839" s="331"/>
      <c r="K2839"/>
      <c r="L2839"/>
      <c r="M2839"/>
      <c r="N2839"/>
      <c r="O2839" s="75"/>
      <c r="P2839" s="60"/>
      <c r="Q2839" s="60"/>
    </row>
    <row r="2840" spans="3:17">
      <c r="C2840"/>
      <c r="D2840"/>
      <c r="E2840"/>
      <c r="F2840" s="331"/>
      <c r="G2840" s="331"/>
      <c r="K2840"/>
      <c r="L2840"/>
      <c r="M2840"/>
      <c r="N2840"/>
      <c r="O2840" s="75"/>
      <c r="P2840" s="60"/>
      <c r="Q2840" s="60"/>
    </row>
    <row r="2841" spans="3:17">
      <c r="C2841"/>
      <c r="D2841"/>
      <c r="E2841"/>
      <c r="F2841" s="331"/>
      <c r="G2841" s="331"/>
      <c r="K2841"/>
      <c r="L2841"/>
      <c r="M2841"/>
      <c r="N2841"/>
      <c r="O2841" s="75"/>
      <c r="P2841" s="60"/>
      <c r="Q2841" s="60"/>
    </row>
    <row r="2842" spans="3:17">
      <c r="C2842"/>
      <c r="D2842"/>
      <c r="E2842"/>
      <c r="F2842" s="331"/>
      <c r="G2842" s="331"/>
      <c r="K2842"/>
      <c r="L2842"/>
      <c r="M2842"/>
      <c r="N2842"/>
      <c r="O2842" s="75"/>
      <c r="P2842" s="60"/>
      <c r="Q2842" s="60"/>
    </row>
    <row r="2843" spans="3:17">
      <c r="C2843"/>
      <c r="D2843"/>
      <c r="E2843"/>
      <c r="F2843" s="331"/>
      <c r="G2843" s="331"/>
      <c r="K2843"/>
      <c r="L2843"/>
      <c r="M2843"/>
      <c r="N2843"/>
      <c r="O2843" s="75"/>
      <c r="P2843" s="60"/>
      <c r="Q2843" s="60"/>
    </row>
    <row r="2844" spans="3:17">
      <c r="C2844"/>
      <c r="D2844"/>
      <c r="E2844"/>
      <c r="F2844" s="331"/>
      <c r="G2844" s="331"/>
      <c r="K2844"/>
      <c r="L2844"/>
      <c r="M2844"/>
      <c r="N2844"/>
      <c r="O2844" s="75"/>
      <c r="P2844" s="60"/>
      <c r="Q2844" s="60"/>
    </row>
    <row r="2845" spans="3:17">
      <c r="C2845"/>
      <c r="D2845"/>
      <c r="E2845"/>
      <c r="F2845" s="331"/>
      <c r="G2845" s="331"/>
      <c r="K2845"/>
      <c r="L2845"/>
      <c r="M2845"/>
      <c r="N2845"/>
      <c r="O2845" s="75"/>
      <c r="P2845" s="60"/>
      <c r="Q2845" s="60"/>
    </row>
    <row r="2846" spans="3:17">
      <c r="C2846"/>
      <c r="D2846"/>
      <c r="E2846"/>
      <c r="F2846" s="331"/>
      <c r="G2846" s="331"/>
      <c r="K2846"/>
      <c r="L2846"/>
      <c r="M2846"/>
      <c r="N2846"/>
      <c r="O2846" s="75"/>
      <c r="P2846" s="60"/>
      <c r="Q2846" s="60"/>
    </row>
    <row r="2847" spans="3:17">
      <c r="C2847"/>
      <c r="D2847"/>
      <c r="E2847"/>
      <c r="F2847" s="331"/>
      <c r="G2847" s="331"/>
      <c r="K2847"/>
      <c r="L2847"/>
      <c r="M2847"/>
      <c r="N2847"/>
      <c r="O2847" s="75"/>
      <c r="P2847" s="60"/>
      <c r="Q2847" s="60"/>
    </row>
    <row r="2848" spans="3:17">
      <c r="C2848"/>
      <c r="D2848"/>
      <c r="E2848"/>
      <c r="F2848" s="331"/>
      <c r="G2848" s="331"/>
      <c r="K2848"/>
      <c r="L2848"/>
      <c r="M2848"/>
      <c r="N2848"/>
      <c r="O2848" s="75"/>
      <c r="P2848" s="60"/>
      <c r="Q2848" s="60"/>
    </row>
    <row r="2849" spans="3:17">
      <c r="C2849"/>
      <c r="D2849"/>
      <c r="E2849"/>
      <c r="F2849" s="331"/>
      <c r="G2849" s="331"/>
      <c r="K2849"/>
      <c r="L2849"/>
      <c r="M2849"/>
      <c r="N2849"/>
      <c r="O2849" s="75"/>
      <c r="P2849" s="60"/>
      <c r="Q2849" s="60"/>
    </row>
    <row r="2850" spans="3:17">
      <c r="C2850"/>
      <c r="D2850"/>
      <c r="E2850"/>
      <c r="F2850" s="331"/>
      <c r="G2850" s="331"/>
      <c r="K2850"/>
      <c r="L2850"/>
      <c r="M2850"/>
      <c r="N2850"/>
      <c r="O2850" s="75"/>
      <c r="P2850" s="60"/>
      <c r="Q2850" s="60"/>
    </row>
    <row r="2851" spans="3:17">
      <c r="C2851"/>
      <c r="D2851"/>
      <c r="E2851"/>
      <c r="F2851" s="331"/>
      <c r="G2851" s="331"/>
      <c r="K2851"/>
      <c r="L2851"/>
      <c r="M2851"/>
      <c r="N2851"/>
      <c r="O2851" s="75"/>
      <c r="P2851" s="60"/>
      <c r="Q2851" s="60"/>
    </row>
    <row r="2852" spans="3:17">
      <c r="C2852"/>
      <c r="D2852"/>
      <c r="E2852"/>
      <c r="F2852" s="331"/>
      <c r="G2852" s="331"/>
      <c r="K2852"/>
      <c r="L2852"/>
      <c r="M2852"/>
      <c r="N2852"/>
      <c r="O2852" s="75"/>
      <c r="P2852" s="60"/>
      <c r="Q2852" s="60"/>
    </row>
    <row r="2853" spans="3:17">
      <c r="C2853"/>
      <c r="D2853"/>
      <c r="E2853"/>
      <c r="F2853" s="331"/>
      <c r="G2853" s="331"/>
      <c r="K2853"/>
      <c r="L2853"/>
      <c r="M2853"/>
      <c r="N2853"/>
      <c r="O2853" s="75"/>
      <c r="P2853" s="60"/>
      <c r="Q2853" s="60"/>
    </row>
    <row r="2854" spans="3:17">
      <c r="C2854"/>
      <c r="D2854"/>
      <c r="E2854"/>
      <c r="F2854" s="331"/>
      <c r="G2854" s="331"/>
      <c r="K2854"/>
      <c r="L2854"/>
      <c r="M2854"/>
      <c r="N2854"/>
      <c r="O2854" s="75"/>
      <c r="P2854" s="60"/>
      <c r="Q2854" s="60"/>
    </row>
    <row r="2855" spans="3:17">
      <c r="C2855"/>
      <c r="D2855"/>
      <c r="E2855"/>
      <c r="F2855" s="331"/>
      <c r="G2855" s="331"/>
      <c r="K2855"/>
      <c r="L2855"/>
      <c r="M2855"/>
      <c r="N2855"/>
      <c r="O2855" s="75"/>
      <c r="P2855" s="60"/>
      <c r="Q2855" s="60"/>
    </row>
    <row r="2856" spans="3:17">
      <c r="C2856"/>
      <c r="D2856"/>
      <c r="E2856"/>
      <c r="F2856" s="331"/>
      <c r="G2856" s="331"/>
      <c r="K2856"/>
      <c r="L2856"/>
      <c r="M2856"/>
      <c r="N2856"/>
      <c r="O2856" s="75"/>
      <c r="P2856" s="60"/>
      <c r="Q2856" s="60"/>
    </row>
    <row r="2857" spans="3:17">
      <c r="C2857"/>
      <c r="D2857"/>
      <c r="E2857"/>
      <c r="F2857" s="331"/>
      <c r="G2857" s="331"/>
      <c r="K2857"/>
      <c r="L2857"/>
      <c r="M2857"/>
      <c r="N2857"/>
      <c r="O2857" s="75"/>
      <c r="P2857" s="60"/>
      <c r="Q2857" s="60"/>
    </row>
    <row r="2858" spans="3:17">
      <c r="C2858"/>
      <c r="D2858"/>
      <c r="E2858"/>
      <c r="F2858" s="331"/>
      <c r="G2858" s="331"/>
      <c r="K2858"/>
      <c r="L2858"/>
      <c r="M2858"/>
      <c r="N2858"/>
      <c r="O2858" s="75"/>
      <c r="P2858" s="60"/>
      <c r="Q2858" s="60"/>
    </row>
    <row r="2859" spans="3:17">
      <c r="C2859"/>
      <c r="D2859"/>
      <c r="E2859"/>
      <c r="F2859" s="331"/>
      <c r="G2859" s="331"/>
      <c r="K2859"/>
      <c r="L2859"/>
      <c r="M2859"/>
      <c r="N2859"/>
      <c r="O2859" s="75"/>
      <c r="P2859" s="60"/>
      <c r="Q2859" s="60"/>
    </row>
    <row r="2860" spans="3:17">
      <c r="C2860"/>
      <c r="D2860"/>
      <c r="E2860"/>
      <c r="F2860" s="331"/>
      <c r="G2860" s="331"/>
      <c r="K2860"/>
      <c r="L2860"/>
      <c r="M2860"/>
      <c r="N2860"/>
      <c r="O2860" s="75"/>
      <c r="P2860" s="60"/>
      <c r="Q2860" s="60"/>
    </row>
    <row r="2861" spans="3:17">
      <c r="C2861"/>
      <c r="D2861"/>
      <c r="E2861"/>
      <c r="F2861" s="331"/>
      <c r="G2861" s="331"/>
      <c r="K2861"/>
      <c r="L2861"/>
      <c r="M2861"/>
      <c r="N2861"/>
      <c r="O2861" s="75"/>
      <c r="P2861" s="60"/>
      <c r="Q2861" s="60"/>
    </row>
    <row r="2862" spans="3:17">
      <c r="C2862"/>
      <c r="D2862"/>
      <c r="E2862"/>
      <c r="F2862" s="331"/>
      <c r="G2862" s="331"/>
      <c r="K2862"/>
      <c r="L2862"/>
      <c r="M2862"/>
      <c r="N2862"/>
      <c r="O2862" s="75"/>
      <c r="P2862" s="60"/>
      <c r="Q2862" s="60"/>
    </row>
    <row r="2863" spans="3:17">
      <c r="C2863"/>
      <c r="D2863"/>
      <c r="E2863"/>
      <c r="F2863" s="331"/>
      <c r="G2863" s="331"/>
      <c r="K2863"/>
      <c r="L2863"/>
      <c r="M2863"/>
      <c r="N2863"/>
      <c r="O2863" s="75"/>
      <c r="P2863" s="60"/>
      <c r="Q2863" s="60"/>
    </row>
    <row r="2864" spans="3:17">
      <c r="C2864"/>
      <c r="D2864"/>
      <c r="E2864"/>
      <c r="F2864" s="331"/>
      <c r="G2864" s="331"/>
      <c r="K2864"/>
      <c r="L2864"/>
      <c r="M2864"/>
      <c r="N2864"/>
      <c r="O2864" s="75"/>
      <c r="P2864" s="60"/>
      <c r="Q2864" s="60"/>
    </row>
    <row r="2865" spans="3:17">
      <c r="C2865"/>
      <c r="D2865"/>
      <c r="E2865"/>
      <c r="F2865" s="331"/>
      <c r="G2865" s="331"/>
      <c r="K2865"/>
      <c r="L2865"/>
      <c r="M2865"/>
      <c r="N2865"/>
      <c r="O2865" s="75"/>
      <c r="P2865" s="60"/>
      <c r="Q2865" s="60"/>
    </row>
    <row r="2866" spans="3:17">
      <c r="C2866"/>
      <c r="D2866"/>
      <c r="E2866"/>
      <c r="F2866" s="331"/>
      <c r="G2866" s="331"/>
      <c r="K2866"/>
      <c r="L2866"/>
      <c r="M2866"/>
      <c r="N2866"/>
      <c r="O2866" s="75"/>
      <c r="P2866" s="60"/>
      <c r="Q2866" s="60"/>
    </row>
    <row r="2867" spans="3:17">
      <c r="C2867"/>
      <c r="D2867"/>
      <c r="E2867"/>
      <c r="F2867" s="331"/>
      <c r="G2867" s="331"/>
      <c r="K2867"/>
      <c r="L2867"/>
      <c r="M2867"/>
      <c r="N2867"/>
      <c r="O2867" s="75"/>
      <c r="P2867" s="60"/>
      <c r="Q2867" s="60"/>
    </row>
    <row r="2868" spans="3:17">
      <c r="C2868"/>
      <c r="D2868"/>
      <c r="E2868"/>
      <c r="F2868" s="331"/>
      <c r="G2868" s="331"/>
      <c r="K2868"/>
      <c r="L2868"/>
      <c r="M2868"/>
      <c r="N2868"/>
      <c r="O2868" s="75"/>
      <c r="P2868" s="60"/>
      <c r="Q2868" s="60"/>
    </row>
    <row r="2869" spans="3:17">
      <c r="C2869"/>
      <c r="D2869"/>
      <c r="E2869"/>
      <c r="F2869" s="331"/>
      <c r="G2869" s="331"/>
      <c r="K2869"/>
      <c r="L2869"/>
      <c r="M2869"/>
      <c r="N2869"/>
      <c r="O2869" s="75"/>
      <c r="P2869" s="60"/>
      <c r="Q2869" s="60"/>
    </row>
    <row r="2870" spans="3:17">
      <c r="C2870"/>
      <c r="D2870"/>
      <c r="E2870"/>
      <c r="F2870" s="331"/>
      <c r="G2870" s="331"/>
      <c r="K2870"/>
      <c r="L2870"/>
      <c r="M2870"/>
      <c r="N2870"/>
      <c r="O2870" s="75"/>
      <c r="P2870" s="60"/>
      <c r="Q2870" s="60"/>
    </row>
    <row r="2871" spans="3:17">
      <c r="C2871"/>
      <c r="D2871"/>
      <c r="E2871"/>
      <c r="F2871" s="331"/>
      <c r="G2871" s="331"/>
      <c r="K2871"/>
      <c r="L2871"/>
      <c r="M2871"/>
      <c r="N2871"/>
      <c r="O2871" s="75"/>
      <c r="P2871" s="60"/>
      <c r="Q2871" s="60"/>
    </row>
    <row r="2872" spans="3:17">
      <c r="C2872"/>
      <c r="D2872"/>
      <c r="E2872"/>
      <c r="F2872" s="331"/>
      <c r="G2872" s="331"/>
      <c r="K2872"/>
      <c r="L2872"/>
      <c r="M2872"/>
      <c r="N2872"/>
      <c r="O2872" s="75"/>
      <c r="P2872" s="60"/>
      <c r="Q2872" s="60"/>
    </row>
    <row r="2873" spans="3:17">
      <c r="C2873"/>
      <c r="D2873"/>
      <c r="E2873"/>
      <c r="F2873" s="331"/>
      <c r="G2873" s="331"/>
      <c r="K2873"/>
      <c r="L2873"/>
      <c r="M2873"/>
      <c r="N2873"/>
      <c r="O2873" s="75"/>
      <c r="P2873" s="60"/>
      <c r="Q2873" s="60"/>
    </row>
    <row r="2874" spans="3:17">
      <c r="C2874"/>
      <c r="D2874"/>
      <c r="E2874"/>
      <c r="F2874" s="331"/>
      <c r="G2874" s="331"/>
      <c r="K2874"/>
      <c r="L2874"/>
      <c r="M2874"/>
      <c r="N2874"/>
      <c r="O2874" s="75"/>
      <c r="P2874" s="60"/>
      <c r="Q2874" s="60"/>
    </row>
    <row r="2875" spans="3:17">
      <c r="C2875"/>
      <c r="D2875"/>
      <c r="E2875"/>
      <c r="F2875" s="331"/>
      <c r="G2875" s="331"/>
      <c r="K2875"/>
      <c r="L2875"/>
      <c r="M2875"/>
      <c r="N2875"/>
      <c r="O2875" s="75"/>
      <c r="P2875" s="60"/>
      <c r="Q2875" s="60"/>
    </row>
    <row r="2876" spans="3:17">
      <c r="C2876"/>
      <c r="D2876"/>
      <c r="E2876"/>
      <c r="F2876" s="331"/>
      <c r="G2876" s="331"/>
      <c r="K2876"/>
      <c r="L2876"/>
      <c r="M2876"/>
      <c r="N2876"/>
      <c r="O2876" s="75"/>
      <c r="P2876" s="60"/>
      <c r="Q2876" s="60"/>
    </row>
    <row r="2877" spans="3:17">
      <c r="C2877"/>
      <c r="D2877"/>
      <c r="E2877"/>
      <c r="F2877" s="331"/>
      <c r="G2877" s="331"/>
      <c r="K2877"/>
      <c r="L2877"/>
      <c r="M2877"/>
      <c r="N2877"/>
      <c r="O2877" s="75"/>
      <c r="P2877" s="60"/>
      <c r="Q2877" s="60"/>
    </row>
    <row r="2878" spans="3:17">
      <c r="C2878"/>
      <c r="D2878"/>
      <c r="E2878"/>
      <c r="F2878" s="331"/>
      <c r="G2878" s="331"/>
      <c r="K2878"/>
      <c r="L2878"/>
      <c r="M2878"/>
      <c r="N2878"/>
      <c r="O2878" s="75"/>
      <c r="P2878" s="60"/>
      <c r="Q2878" s="60"/>
    </row>
    <row r="2879" spans="3:17">
      <c r="C2879"/>
      <c r="D2879"/>
      <c r="E2879"/>
      <c r="F2879" s="331"/>
      <c r="G2879" s="331"/>
      <c r="K2879"/>
      <c r="L2879"/>
      <c r="M2879"/>
      <c r="N2879"/>
      <c r="O2879" s="75"/>
      <c r="P2879" s="60"/>
      <c r="Q2879" s="60"/>
    </row>
    <row r="2880" spans="3:17">
      <c r="C2880"/>
      <c r="D2880"/>
      <c r="E2880"/>
      <c r="F2880" s="331"/>
      <c r="G2880" s="331"/>
      <c r="K2880"/>
      <c r="L2880"/>
      <c r="M2880"/>
      <c r="N2880"/>
      <c r="O2880" s="75"/>
      <c r="P2880" s="60"/>
      <c r="Q2880" s="60"/>
    </row>
    <row r="2881" spans="3:17">
      <c r="C2881"/>
      <c r="D2881"/>
      <c r="E2881"/>
      <c r="F2881" s="331"/>
      <c r="G2881" s="331"/>
      <c r="K2881"/>
      <c r="L2881"/>
      <c r="M2881"/>
      <c r="N2881"/>
      <c r="O2881" s="75"/>
      <c r="P2881" s="60"/>
      <c r="Q2881" s="60"/>
    </row>
    <row r="2882" spans="3:17">
      <c r="C2882"/>
      <c r="D2882"/>
      <c r="E2882"/>
      <c r="F2882" s="331"/>
      <c r="G2882" s="331"/>
      <c r="K2882"/>
      <c r="L2882"/>
      <c r="M2882"/>
      <c r="N2882"/>
      <c r="O2882" s="75"/>
      <c r="P2882" s="60"/>
      <c r="Q2882" s="60"/>
    </row>
    <row r="2883" spans="3:17">
      <c r="C2883"/>
      <c r="D2883"/>
      <c r="E2883"/>
      <c r="F2883" s="331"/>
      <c r="G2883" s="331"/>
      <c r="K2883"/>
      <c r="L2883"/>
      <c r="M2883"/>
      <c r="N2883"/>
      <c r="O2883" s="75"/>
      <c r="P2883" s="60"/>
      <c r="Q2883" s="60"/>
    </row>
    <row r="2884" spans="3:17">
      <c r="C2884"/>
      <c r="D2884"/>
      <c r="E2884"/>
      <c r="F2884" s="331"/>
      <c r="G2884" s="331"/>
      <c r="K2884"/>
      <c r="L2884"/>
      <c r="M2884"/>
      <c r="N2884"/>
      <c r="O2884" s="75"/>
      <c r="P2884" s="60"/>
      <c r="Q2884" s="60"/>
    </row>
    <row r="2885" spans="3:17">
      <c r="C2885"/>
      <c r="D2885"/>
      <c r="E2885"/>
      <c r="F2885" s="331"/>
      <c r="G2885" s="331"/>
      <c r="K2885"/>
      <c r="L2885"/>
      <c r="M2885"/>
      <c r="N2885"/>
      <c r="O2885" s="75"/>
      <c r="P2885" s="60"/>
      <c r="Q2885" s="60"/>
    </row>
    <row r="2886" spans="3:17">
      <c r="C2886"/>
      <c r="D2886"/>
      <c r="E2886"/>
      <c r="F2886" s="331"/>
      <c r="G2886" s="331"/>
      <c r="K2886"/>
      <c r="L2886"/>
      <c r="M2886"/>
      <c r="N2886"/>
      <c r="O2886" s="75"/>
      <c r="P2886" s="60"/>
      <c r="Q2886" s="60"/>
    </row>
    <row r="2887" spans="3:17">
      <c r="C2887"/>
      <c r="D2887"/>
      <c r="E2887"/>
      <c r="F2887" s="331"/>
      <c r="G2887" s="331"/>
      <c r="K2887"/>
      <c r="L2887"/>
      <c r="M2887"/>
      <c r="N2887"/>
      <c r="O2887" s="75"/>
      <c r="P2887" s="60"/>
      <c r="Q2887" s="60"/>
    </row>
    <row r="2888" spans="3:17">
      <c r="C2888"/>
      <c r="D2888"/>
      <c r="E2888"/>
      <c r="F2888" s="331"/>
      <c r="G2888" s="331"/>
      <c r="K2888"/>
      <c r="L2888"/>
      <c r="M2888"/>
      <c r="N2888"/>
      <c r="O2888" s="75"/>
      <c r="P2888" s="60"/>
      <c r="Q2888" s="60"/>
    </row>
    <row r="2889" spans="3:17">
      <c r="C2889"/>
      <c r="D2889"/>
      <c r="E2889"/>
      <c r="F2889" s="331"/>
      <c r="G2889" s="331"/>
      <c r="K2889"/>
      <c r="L2889"/>
      <c r="M2889"/>
      <c r="N2889"/>
      <c r="O2889" s="75"/>
      <c r="P2889" s="60"/>
      <c r="Q2889" s="60"/>
    </row>
    <row r="2890" spans="3:17">
      <c r="C2890"/>
      <c r="D2890"/>
      <c r="E2890"/>
      <c r="F2890" s="331"/>
      <c r="G2890" s="331"/>
      <c r="K2890"/>
      <c r="L2890"/>
      <c r="M2890"/>
      <c r="N2890"/>
      <c r="O2890" s="75"/>
      <c r="P2890" s="60"/>
      <c r="Q2890" s="60"/>
    </row>
    <row r="2891" spans="3:17">
      <c r="C2891"/>
      <c r="D2891"/>
      <c r="E2891"/>
      <c r="F2891" s="331"/>
      <c r="G2891" s="331"/>
      <c r="K2891"/>
      <c r="L2891"/>
      <c r="M2891"/>
      <c r="N2891"/>
      <c r="O2891" s="75"/>
      <c r="P2891" s="60"/>
      <c r="Q2891" s="60"/>
    </row>
    <row r="2892" spans="3:17">
      <c r="C2892"/>
      <c r="D2892"/>
      <c r="E2892"/>
      <c r="F2892" s="331"/>
      <c r="G2892" s="331"/>
      <c r="K2892"/>
      <c r="L2892"/>
      <c r="M2892"/>
      <c r="N2892"/>
      <c r="O2892" s="75"/>
      <c r="P2892" s="60"/>
      <c r="Q2892" s="60"/>
    </row>
    <row r="2893" spans="3:17">
      <c r="C2893"/>
      <c r="D2893"/>
      <c r="E2893"/>
      <c r="F2893" s="331"/>
      <c r="G2893" s="331"/>
      <c r="K2893"/>
      <c r="L2893"/>
      <c r="M2893"/>
      <c r="N2893"/>
      <c r="O2893" s="75"/>
      <c r="P2893" s="60"/>
      <c r="Q2893" s="60"/>
    </row>
    <row r="2894" spans="3:17">
      <c r="C2894"/>
      <c r="D2894"/>
      <c r="E2894"/>
      <c r="F2894" s="331"/>
      <c r="G2894" s="331"/>
      <c r="K2894"/>
      <c r="L2894"/>
      <c r="M2894"/>
      <c r="N2894"/>
      <c r="O2894" s="75"/>
      <c r="P2894" s="60"/>
      <c r="Q2894" s="60"/>
    </row>
    <row r="2895" spans="3:17">
      <c r="C2895"/>
      <c r="D2895"/>
      <c r="E2895"/>
      <c r="F2895" s="331"/>
      <c r="G2895" s="331"/>
      <c r="K2895"/>
      <c r="L2895"/>
      <c r="M2895"/>
      <c r="N2895"/>
      <c r="O2895" s="75"/>
      <c r="P2895" s="60"/>
      <c r="Q2895" s="60"/>
    </row>
    <row r="2896" spans="3:17">
      <c r="C2896"/>
      <c r="D2896"/>
      <c r="E2896"/>
      <c r="F2896" s="331"/>
      <c r="G2896" s="331"/>
      <c r="K2896"/>
      <c r="L2896"/>
      <c r="M2896"/>
      <c r="N2896"/>
      <c r="O2896" s="75"/>
      <c r="P2896" s="60"/>
      <c r="Q2896" s="60"/>
    </row>
    <row r="2897" spans="3:17">
      <c r="C2897"/>
      <c r="D2897"/>
      <c r="E2897"/>
      <c r="F2897" s="331"/>
      <c r="G2897" s="331"/>
      <c r="K2897"/>
      <c r="L2897"/>
      <c r="M2897"/>
      <c r="N2897"/>
      <c r="O2897" s="75"/>
      <c r="P2897" s="60"/>
      <c r="Q2897" s="60"/>
    </row>
    <row r="2898" spans="3:17">
      <c r="C2898"/>
      <c r="D2898"/>
      <c r="E2898"/>
      <c r="F2898" s="331"/>
      <c r="G2898" s="331"/>
      <c r="K2898"/>
      <c r="L2898"/>
      <c r="M2898"/>
      <c r="N2898"/>
      <c r="O2898" s="75"/>
      <c r="P2898" s="60"/>
      <c r="Q2898" s="60"/>
    </row>
    <row r="2899" spans="3:17">
      <c r="C2899"/>
      <c r="D2899"/>
      <c r="E2899"/>
      <c r="F2899" s="331"/>
      <c r="G2899" s="331"/>
      <c r="K2899"/>
      <c r="L2899"/>
      <c r="M2899"/>
      <c r="N2899"/>
      <c r="O2899" s="75"/>
      <c r="P2899" s="60"/>
      <c r="Q2899" s="60"/>
    </row>
    <row r="2900" spans="3:17">
      <c r="C2900"/>
      <c r="D2900"/>
      <c r="E2900"/>
      <c r="F2900" s="331"/>
      <c r="G2900" s="331"/>
      <c r="K2900"/>
      <c r="L2900"/>
      <c r="M2900"/>
      <c r="N2900"/>
      <c r="O2900" s="75"/>
      <c r="P2900" s="60"/>
      <c r="Q2900" s="60"/>
    </row>
    <row r="2901" spans="3:17">
      <c r="C2901"/>
      <c r="D2901"/>
      <c r="E2901"/>
      <c r="F2901" s="331"/>
      <c r="G2901" s="331"/>
      <c r="K2901"/>
      <c r="L2901"/>
      <c r="M2901"/>
      <c r="N2901"/>
      <c r="O2901" s="75"/>
      <c r="P2901" s="60"/>
      <c r="Q2901" s="60"/>
    </row>
    <row r="2902" spans="3:17">
      <c r="C2902"/>
      <c r="D2902"/>
      <c r="E2902"/>
      <c r="F2902" s="331"/>
      <c r="G2902" s="331"/>
      <c r="K2902"/>
      <c r="L2902"/>
      <c r="M2902"/>
      <c r="N2902"/>
      <c r="O2902" s="75"/>
      <c r="P2902" s="60"/>
      <c r="Q2902" s="60"/>
    </row>
    <row r="2903" spans="3:17">
      <c r="C2903"/>
      <c r="D2903"/>
      <c r="E2903"/>
      <c r="F2903" s="331"/>
      <c r="G2903" s="331"/>
      <c r="K2903"/>
      <c r="L2903"/>
      <c r="M2903"/>
      <c r="N2903"/>
      <c r="O2903" s="75"/>
      <c r="P2903" s="60"/>
      <c r="Q2903" s="60"/>
    </row>
    <row r="2904" spans="3:17">
      <c r="C2904"/>
      <c r="D2904"/>
      <c r="E2904"/>
      <c r="F2904" s="331"/>
      <c r="G2904" s="331"/>
      <c r="K2904"/>
      <c r="L2904"/>
      <c r="M2904"/>
      <c r="N2904"/>
      <c r="O2904" s="75"/>
      <c r="P2904" s="60"/>
      <c r="Q2904" s="60"/>
    </row>
    <row r="2905" spans="3:17">
      <c r="C2905"/>
      <c r="D2905"/>
      <c r="E2905"/>
      <c r="F2905" s="331"/>
      <c r="G2905" s="331"/>
      <c r="K2905"/>
      <c r="L2905"/>
      <c r="M2905"/>
      <c r="N2905"/>
      <c r="O2905" s="75"/>
      <c r="P2905" s="60"/>
      <c r="Q2905" s="60"/>
    </row>
    <row r="2906" spans="3:17">
      <c r="C2906"/>
      <c r="D2906"/>
      <c r="E2906"/>
      <c r="F2906" s="331"/>
      <c r="G2906" s="331"/>
      <c r="K2906"/>
      <c r="L2906"/>
      <c r="M2906"/>
      <c r="N2906"/>
      <c r="O2906" s="75"/>
      <c r="P2906" s="60"/>
      <c r="Q2906" s="60"/>
    </row>
    <row r="2907" spans="3:17">
      <c r="C2907"/>
      <c r="D2907"/>
      <c r="E2907"/>
      <c r="F2907" s="331"/>
      <c r="G2907" s="331"/>
      <c r="K2907"/>
      <c r="L2907"/>
      <c r="M2907"/>
      <c r="N2907"/>
      <c r="O2907" s="75"/>
      <c r="P2907" s="60"/>
      <c r="Q2907" s="60"/>
    </row>
    <row r="2908" spans="3:17">
      <c r="C2908"/>
      <c r="D2908"/>
      <c r="E2908"/>
      <c r="F2908" s="331"/>
      <c r="G2908" s="331"/>
      <c r="K2908"/>
      <c r="L2908"/>
      <c r="M2908"/>
      <c r="N2908"/>
      <c r="O2908" s="75"/>
      <c r="P2908" s="60"/>
      <c r="Q2908" s="60"/>
    </row>
    <row r="2909" spans="3:17">
      <c r="C2909"/>
      <c r="D2909"/>
      <c r="E2909"/>
      <c r="F2909" s="331"/>
      <c r="G2909" s="331"/>
      <c r="K2909"/>
      <c r="L2909"/>
      <c r="M2909"/>
      <c r="N2909"/>
      <c r="O2909" s="75"/>
      <c r="P2909" s="60"/>
      <c r="Q2909" s="60"/>
    </row>
    <row r="2910" spans="3:17">
      <c r="C2910"/>
      <c r="D2910"/>
      <c r="E2910"/>
      <c r="F2910" s="331"/>
      <c r="G2910" s="331"/>
      <c r="K2910"/>
      <c r="L2910"/>
      <c r="M2910"/>
      <c r="N2910"/>
      <c r="O2910" s="75"/>
      <c r="P2910" s="60"/>
      <c r="Q2910" s="60"/>
    </row>
    <row r="2911" spans="3:17">
      <c r="C2911"/>
      <c r="D2911"/>
      <c r="E2911"/>
      <c r="F2911" s="331"/>
      <c r="G2911" s="331"/>
      <c r="K2911"/>
      <c r="L2911"/>
      <c r="M2911"/>
      <c r="N2911"/>
      <c r="O2911" s="75"/>
      <c r="P2911" s="60"/>
      <c r="Q2911" s="60"/>
    </row>
    <row r="2912" spans="3:17">
      <c r="C2912"/>
      <c r="D2912"/>
      <c r="E2912"/>
      <c r="F2912" s="331"/>
      <c r="G2912" s="331"/>
      <c r="K2912"/>
      <c r="L2912"/>
      <c r="M2912"/>
      <c r="N2912"/>
      <c r="O2912" s="75"/>
      <c r="P2912" s="60"/>
      <c r="Q2912" s="60"/>
    </row>
    <row r="2913" spans="3:17">
      <c r="C2913"/>
      <c r="D2913"/>
      <c r="E2913"/>
      <c r="F2913" s="331"/>
      <c r="G2913" s="331"/>
      <c r="K2913"/>
      <c r="L2913"/>
      <c r="M2913"/>
      <c r="N2913"/>
      <c r="O2913" s="75"/>
      <c r="P2913" s="60"/>
      <c r="Q2913" s="60"/>
    </row>
    <row r="2914" spans="3:17">
      <c r="C2914"/>
      <c r="D2914"/>
      <c r="E2914"/>
      <c r="F2914" s="331"/>
      <c r="G2914" s="331"/>
      <c r="K2914"/>
      <c r="L2914"/>
      <c r="M2914"/>
      <c r="N2914"/>
      <c r="O2914" s="75"/>
      <c r="P2914" s="60"/>
      <c r="Q2914" s="60"/>
    </row>
    <row r="2915" spans="3:17">
      <c r="C2915"/>
      <c r="D2915"/>
      <c r="E2915"/>
      <c r="F2915" s="331"/>
      <c r="G2915" s="331"/>
      <c r="K2915"/>
      <c r="L2915"/>
      <c r="M2915"/>
      <c r="N2915"/>
      <c r="O2915" s="75"/>
      <c r="P2915" s="60"/>
      <c r="Q2915" s="60"/>
    </row>
    <row r="2916" spans="3:17">
      <c r="C2916"/>
      <c r="D2916"/>
      <c r="E2916"/>
      <c r="F2916" s="331"/>
      <c r="G2916" s="331"/>
      <c r="K2916"/>
      <c r="L2916"/>
      <c r="M2916"/>
      <c r="N2916"/>
      <c r="O2916" s="75"/>
      <c r="P2916" s="60"/>
      <c r="Q2916" s="60"/>
    </row>
    <row r="2917" spans="3:17">
      <c r="C2917"/>
      <c r="D2917"/>
      <c r="E2917"/>
      <c r="F2917" s="331"/>
      <c r="G2917" s="331"/>
      <c r="K2917"/>
      <c r="L2917"/>
      <c r="M2917"/>
      <c r="N2917"/>
      <c r="O2917" s="75"/>
      <c r="P2917" s="60"/>
      <c r="Q2917" s="60"/>
    </row>
    <row r="2918" spans="3:17">
      <c r="C2918"/>
      <c r="D2918"/>
      <c r="E2918"/>
      <c r="F2918" s="331"/>
      <c r="G2918" s="331"/>
      <c r="K2918"/>
      <c r="L2918"/>
      <c r="M2918"/>
      <c r="N2918"/>
      <c r="O2918" s="75"/>
      <c r="P2918" s="60"/>
      <c r="Q2918" s="60"/>
    </row>
    <row r="2919" spans="3:17">
      <c r="C2919"/>
      <c r="D2919"/>
      <c r="E2919"/>
      <c r="F2919" s="331"/>
      <c r="G2919" s="331"/>
      <c r="K2919"/>
      <c r="L2919"/>
      <c r="M2919"/>
      <c r="N2919"/>
      <c r="O2919" s="75"/>
      <c r="P2919" s="60"/>
      <c r="Q2919" s="60"/>
    </row>
    <row r="2920" spans="3:17">
      <c r="C2920"/>
      <c r="D2920"/>
      <c r="E2920"/>
      <c r="F2920" s="331"/>
      <c r="G2920" s="331"/>
      <c r="K2920"/>
      <c r="L2920"/>
      <c r="M2920"/>
      <c r="N2920"/>
      <c r="O2920" s="75"/>
      <c r="P2920" s="60"/>
      <c r="Q2920" s="60"/>
    </row>
    <row r="2921" spans="3:17">
      <c r="C2921"/>
      <c r="D2921"/>
      <c r="E2921"/>
      <c r="F2921" s="331"/>
      <c r="G2921" s="331"/>
      <c r="K2921"/>
      <c r="L2921"/>
      <c r="M2921"/>
      <c r="N2921"/>
      <c r="O2921" s="75"/>
      <c r="P2921" s="60"/>
      <c r="Q2921" s="60"/>
    </row>
    <row r="2922" spans="3:17">
      <c r="C2922"/>
      <c r="D2922"/>
      <c r="E2922"/>
      <c r="F2922" s="331"/>
      <c r="G2922" s="331"/>
      <c r="K2922"/>
      <c r="L2922"/>
      <c r="M2922"/>
      <c r="N2922"/>
      <c r="O2922" s="75"/>
      <c r="P2922" s="60"/>
      <c r="Q2922" s="60"/>
    </row>
    <row r="2923" spans="3:17">
      <c r="C2923"/>
      <c r="D2923"/>
      <c r="E2923"/>
      <c r="F2923" s="331"/>
      <c r="G2923" s="331"/>
      <c r="K2923"/>
      <c r="L2923"/>
      <c r="M2923"/>
      <c r="N2923"/>
      <c r="O2923" s="75"/>
      <c r="P2923" s="60"/>
      <c r="Q2923" s="60"/>
    </row>
    <row r="2924" spans="3:17">
      <c r="C2924"/>
      <c r="D2924"/>
      <c r="E2924"/>
      <c r="F2924" s="331"/>
      <c r="G2924" s="331"/>
      <c r="K2924"/>
      <c r="L2924"/>
      <c r="M2924"/>
      <c r="N2924"/>
      <c r="O2924" s="75"/>
      <c r="P2924" s="60"/>
      <c r="Q2924" s="60"/>
    </row>
    <row r="2925" spans="3:17">
      <c r="C2925"/>
      <c r="D2925"/>
      <c r="E2925"/>
      <c r="F2925" s="331"/>
      <c r="G2925" s="331"/>
      <c r="K2925"/>
      <c r="L2925"/>
      <c r="M2925"/>
      <c r="N2925"/>
      <c r="O2925" s="75"/>
      <c r="P2925" s="60"/>
      <c r="Q2925" s="60"/>
    </row>
    <row r="2926" spans="3:17">
      <c r="C2926"/>
      <c r="D2926"/>
      <c r="E2926"/>
      <c r="F2926" s="331"/>
      <c r="G2926" s="331"/>
      <c r="K2926"/>
      <c r="L2926"/>
      <c r="M2926"/>
      <c r="N2926"/>
      <c r="O2926" s="75"/>
      <c r="P2926" s="60"/>
      <c r="Q2926" s="60"/>
    </row>
    <row r="2927" spans="3:17">
      <c r="C2927"/>
      <c r="D2927"/>
      <c r="E2927"/>
      <c r="F2927" s="331"/>
      <c r="G2927" s="331"/>
      <c r="K2927"/>
      <c r="L2927"/>
      <c r="M2927"/>
      <c r="N2927"/>
      <c r="O2927" s="75"/>
      <c r="P2927" s="60"/>
      <c r="Q2927" s="60"/>
    </row>
    <row r="2928" spans="3:17">
      <c r="C2928"/>
      <c r="D2928"/>
      <c r="E2928"/>
      <c r="F2928" s="331"/>
      <c r="G2928" s="331"/>
      <c r="K2928"/>
      <c r="L2928"/>
      <c r="M2928"/>
      <c r="N2928"/>
      <c r="O2928" s="75"/>
      <c r="P2928" s="60"/>
      <c r="Q2928" s="60"/>
    </row>
    <row r="2929" spans="3:17">
      <c r="C2929"/>
      <c r="D2929"/>
      <c r="E2929"/>
      <c r="F2929" s="331"/>
      <c r="G2929" s="331"/>
      <c r="K2929"/>
      <c r="L2929"/>
      <c r="M2929"/>
      <c r="N2929"/>
      <c r="O2929" s="75"/>
      <c r="P2929" s="60"/>
      <c r="Q2929" s="60"/>
    </row>
    <row r="2930" spans="3:17">
      <c r="C2930"/>
      <c r="D2930"/>
      <c r="E2930"/>
      <c r="F2930" s="331"/>
      <c r="G2930" s="331"/>
      <c r="K2930"/>
      <c r="L2930"/>
      <c r="M2930"/>
      <c r="N2930"/>
      <c r="O2930" s="75"/>
      <c r="P2930" s="60"/>
      <c r="Q2930" s="60"/>
    </row>
    <row r="2931" spans="3:17">
      <c r="C2931"/>
      <c r="D2931"/>
      <c r="E2931"/>
      <c r="F2931" s="331"/>
      <c r="G2931" s="331"/>
      <c r="K2931"/>
      <c r="L2931"/>
      <c r="M2931"/>
      <c r="N2931"/>
      <c r="O2931" s="75"/>
      <c r="P2931" s="60"/>
      <c r="Q2931" s="60"/>
    </row>
    <row r="2932" spans="3:17">
      <c r="C2932"/>
      <c r="D2932"/>
      <c r="E2932"/>
      <c r="F2932" s="331"/>
      <c r="G2932" s="331"/>
      <c r="K2932"/>
      <c r="L2932"/>
      <c r="M2932"/>
      <c r="N2932"/>
      <c r="O2932" s="75"/>
      <c r="P2932" s="60"/>
      <c r="Q2932" s="60"/>
    </row>
    <row r="2933" spans="3:17">
      <c r="C2933"/>
      <c r="D2933"/>
      <c r="E2933"/>
      <c r="F2933" s="331"/>
      <c r="G2933" s="331"/>
      <c r="K2933"/>
      <c r="L2933"/>
      <c r="M2933"/>
      <c r="N2933"/>
      <c r="O2933" s="75"/>
      <c r="P2933" s="60"/>
      <c r="Q2933" s="60"/>
    </row>
    <row r="2934" spans="3:17">
      <c r="C2934"/>
      <c r="D2934"/>
      <c r="E2934"/>
      <c r="F2934" s="331"/>
      <c r="G2934" s="331"/>
      <c r="K2934"/>
      <c r="L2934"/>
      <c r="M2934"/>
      <c r="N2934"/>
      <c r="O2934" s="75"/>
      <c r="P2934" s="60"/>
      <c r="Q2934" s="60"/>
    </row>
    <row r="2935" spans="3:17">
      <c r="C2935"/>
      <c r="D2935"/>
      <c r="E2935"/>
      <c r="F2935" s="331"/>
      <c r="G2935" s="331"/>
      <c r="K2935"/>
      <c r="L2935"/>
      <c r="M2935"/>
      <c r="N2935"/>
      <c r="O2935" s="75"/>
      <c r="P2935" s="60"/>
      <c r="Q2935" s="60"/>
    </row>
    <row r="2936" spans="3:17">
      <c r="C2936"/>
      <c r="D2936"/>
      <c r="E2936"/>
      <c r="F2936" s="331"/>
      <c r="G2936" s="331"/>
      <c r="K2936"/>
      <c r="L2936"/>
      <c r="M2936"/>
      <c r="N2936"/>
      <c r="O2936" s="75"/>
      <c r="P2936" s="60"/>
      <c r="Q2936" s="60"/>
    </row>
    <row r="2937" spans="3:17">
      <c r="C2937"/>
      <c r="D2937"/>
      <c r="E2937"/>
      <c r="F2937" s="331"/>
      <c r="G2937" s="331"/>
      <c r="K2937"/>
      <c r="L2937"/>
      <c r="M2937"/>
      <c r="N2937"/>
      <c r="O2937" s="75"/>
      <c r="P2937" s="60"/>
      <c r="Q2937" s="60"/>
    </row>
    <row r="2938" spans="3:17">
      <c r="C2938"/>
      <c r="D2938"/>
      <c r="E2938"/>
      <c r="F2938" s="331"/>
      <c r="G2938" s="331"/>
      <c r="K2938"/>
      <c r="L2938"/>
      <c r="M2938"/>
      <c r="N2938"/>
      <c r="O2938" s="75"/>
      <c r="P2938" s="60"/>
      <c r="Q2938" s="60"/>
    </row>
    <row r="2939" spans="3:17">
      <c r="C2939"/>
      <c r="D2939"/>
      <c r="E2939"/>
      <c r="F2939" s="331"/>
      <c r="G2939" s="331"/>
      <c r="K2939"/>
      <c r="L2939"/>
      <c r="M2939"/>
      <c r="N2939"/>
      <c r="O2939" s="75"/>
      <c r="P2939" s="60"/>
      <c r="Q2939" s="60"/>
    </row>
    <row r="2940" spans="3:17">
      <c r="C2940"/>
      <c r="D2940"/>
      <c r="E2940"/>
      <c r="F2940" s="331"/>
      <c r="G2940" s="331"/>
      <c r="K2940"/>
      <c r="L2940"/>
      <c r="M2940"/>
      <c r="N2940"/>
      <c r="O2940" s="75"/>
      <c r="P2940" s="60"/>
      <c r="Q2940" s="60"/>
    </row>
    <row r="2941" spans="3:17">
      <c r="C2941"/>
      <c r="D2941"/>
      <c r="E2941"/>
      <c r="F2941" s="331"/>
      <c r="G2941" s="331"/>
      <c r="K2941"/>
      <c r="L2941"/>
      <c r="M2941"/>
      <c r="N2941"/>
      <c r="O2941" s="75"/>
      <c r="P2941" s="60"/>
      <c r="Q2941" s="60"/>
    </row>
    <row r="2942" spans="3:17">
      <c r="C2942"/>
      <c r="D2942"/>
      <c r="E2942"/>
      <c r="F2942" s="331"/>
      <c r="G2942" s="331"/>
      <c r="K2942"/>
      <c r="L2942"/>
      <c r="M2942"/>
      <c r="N2942"/>
      <c r="O2942" s="75"/>
      <c r="P2942" s="60"/>
      <c r="Q2942" s="60"/>
    </row>
    <row r="2943" spans="3:17">
      <c r="C2943"/>
      <c r="D2943"/>
      <c r="E2943"/>
      <c r="F2943" s="331"/>
      <c r="G2943" s="331"/>
      <c r="K2943"/>
      <c r="L2943"/>
      <c r="M2943"/>
      <c r="N2943"/>
      <c r="O2943" s="75"/>
      <c r="P2943" s="60"/>
      <c r="Q2943" s="60"/>
    </row>
    <row r="2944" spans="3:17">
      <c r="C2944"/>
      <c r="D2944"/>
      <c r="E2944"/>
      <c r="F2944" s="331"/>
      <c r="G2944" s="331"/>
      <c r="K2944"/>
      <c r="L2944"/>
      <c r="M2944"/>
      <c r="N2944"/>
      <c r="O2944" s="75"/>
      <c r="P2944" s="60"/>
      <c r="Q2944" s="60"/>
    </row>
    <row r="2945" spans="3:17">
      <c r="C2945"/>
      <c r="D2945"/>
      <c r="E2945"/>
      <c r="F2945" s="331"/>
      <c r="G2945" s="331"/>
      <c r="K2945"/>
      <c r="L2945"/>
      <c r="M2945"/>
      <c r="N2945"/>
      <c r="O2945" s="75"/>
      <c r="P2945" s="60"/>
      <c r="Q2945" s="60"/>
    </row>
    <row r="2946" spans="3:17">
      <c r="C2946"/>
      <c r="D2946"/>
      <c r="E2946"/>
      <c r="F2946" s="331"/>
      <c r="G2946" s="331"/>
      <c r="K2946"/>
      <c r="L2946"/>
      <c r="M2946"/>
      <c r="N2946"/>
      <c r="O2946" s="75"/>
      <c r="P2946" s="60"/>
      <c r="Q2946" s="60"/>
    </row>
    <row r="2947" spans="3:17">
      <c r="C2947"/>
      <c r="D2947"/>
      <c r="E2947"/>
      <c r="F2947" s="331"/>
      <c r="G2947" s="331"/>
      <c r="K2947"/>
      <c r="L2947"/>
      <c r="M2947"/>
      <c r="N2947"/>
      <c r="O2947" s="75"/>
      <c r="P2947" s="60"/>
      <c r="Q2947" s="60"/>
    </row>
    <row r="2948" spans="3:17">
      <c r="C2948"/>
      <c r="D2948"/>
      <c r="E2948"/>
      <c r="F2948" s="331"/>
      <c r="G2948" s="331"/>
      <c r="K2948"/>
      <c r="L2948"/>
      <c r="M2948"/>
      <c r="N2948"/>
      <c r="O2948" s="75"/>
      <c r="P2948" s="60"/>
      <c r="Q2948" s="60"/>
    </row>
    <row r="2949" spans="3:17">
      <c r="C2949"/>
      <c r="D2949"/>
      <c r="E2949"/>
      <c r="F2949" s="331"/>
      <c r="G2949" s="331"/>
      <c r="K2949"/>
      <c r="L2949"/>
      <c r="M2949"/>
      <c r="N2949"/>
      <c r="O2949" s="75"/>
      <c r="P2949" s="60"/>
      <c r="Q2949" s="60"/>
    </row>
    <row r="2950" spans="3:17">
      <c r="C2950"/>
      <c r="D2950"/>
      <c r="E2950"/>
      <c r="F2950" s="331"/>
      <c r="G2950" s="331"/>
      <c r="K2950"/>
      <c r="L2950"/>
      <c r="M2950"/>
      <c r="N2950"/>
      <c r="O2950" s="75"/>
      <c r="P2950" s="60"/>
      <c r="Q2950" s="60"/>
    </row>
    <row r="2951" spans="3:17">
      <c r="C2951"/>
      <c r="D2951"/>
      <c r="E2951"/>
      <c r="F2951" s="331"/>
      <c r="G2951" s="331"/>
      <c r="K2951"/>
      <c r="L2951"/>
      <c r="M2951"/>
      <c r="N2951"/>
      <c r="O2951" s="75"/>
      <c r="P2951" s="60"/>
      <c r="Q2951" s="60"/>
    </row>
    <row r="2952" spans="3:17">
      <c r="C2952"/>
      <c r="D2952"/>
      <c r="E2952"/>
      <c r="F2952" s="331"/>
      <c r="G2952" s="331"/>
      <c r="K2952"/>
      <c r="L2952"/>
      <c r="M2952"/>
      <c r="N2952"/>
      <c r="O2952" s="75"/>
      <c r="P2952" s="60"/>
      <c r="Q2952" s="60"/>
    </row>
    <row r="2953" spans="3:17">
      <c r="C2953"/>
      <c r="D2953"/>
      <c r="E2953"/>
      <c r="F2953" s="331"/>
      <c r="G2953" s="331"/>
      <c r="K2953"/>
      <c r="L2953"/>
      <c r="M2953"/>
      <c r="N2953"/>
      <c r="O2953" s="75"/>
      <c r="P2953" s="60"/>
      <c r="Q2953" s="60"/>
    </row>
    <row r="2954" spans="3:17">
      <c r="C2954"/>
      <c r="D2954"/>
      <c r="E2954"/>
      <c r="F2954" s="331"/>
      <c r="G2954" s="331"/>
      <c r="K2954"/>
      <c r="L2954"/>
      <c r="M2954"/>
      <c r="N2954"/>
      <c r="O2954" s="75"/>
      <c r="P2954" s="60"/>
      <c r="Q2954" s="60"/>
    </row>
    <row r="2955" spans="3:17">
      <c r="C2955"/>
      <c r="D2955"/>
      <c r="E2955"/>
      <c r="F2955" s="331"/>
      <c r="G2955" s="331"/>
      <c r="K2955"/>
      <c r="L2955"/>
      <c r="M2955"/>
      <c r="N2955"/>
      <c r="O2955" s="75"/>
      <c r="P2955" s="60"/>
      <c r="Q2955" s="60"/>
    </row>
    <row r="2956" spans="3:17">
      <c r="C2956"/>
      <c r="D2956"/>
      <c r="E2956"/>
      <c r="F2956" s="331"/>
      <c r="G2956" s="331"/>
      <c r="K2956"/>
      <c r="L2956"/>
      <c r="M2956"/>
      <c r="N2956"/>
      <c r="O2956" s="75"/>
      <c r="P2956" s="60"/>
      <c r="Q2956" s="60"/>
    </row>
    <row r="2957" spans="3:17">
      <c r="C2957"/>
      <c r="D2957"/>
      <c r="E2957"/>
      <c r="F2957" s="331"/>
      <c r="G2957" s="331"/>
      <c r="K2957"/>
      <c r="L2957"/>
      <c r="M2957"/>
      <c r="N2957"/>
      <c r="O2957" s="75"/>
      <c r="P2957" s="60"/>
      <c r="Q2957" s="60"/>
    </row>
    <row r="2958" spans="3:17">
      <c r="C2958"/>
      <c r="D2958"/>
      <c r="E2958"/>
      <c r="F2958" s="331"/>
      <c r="G2958" s="331"/>
      <c r="K2958"/>
      <c r="L2958"/>
      <c r="M2958"/>
      <c r="N2958"/>
      <c r="O2958" s="75"/>
      <c r="P2958" s="60"/>
      <c r="Q2958" s="60"/>
    </row>
    <row r="2959" spans="3:17">
      <c r="C2959"/>
      <c r="D2959"/>
      <c r="E2959"/>
      <c r="F2959" s="331"/>
      <c r="G2959" s="331"/>
      <c r="K2959"/>
      <c r="L2959"/>
      <c r="M2959"/>
      <c r="N2959"/>
      <c r="O2959" s="75"/>
      <c r="P2959" s="60"/>
      <c r="Q2959" s="60"/>
    </row>
    <row r="2960" spans="3:17">
      <c r="C2960"/>
      <c r="D2960"/>
      <c r="E2960"/>
      <c r="F2960" s="331"/>
      <c r="G2960" s="331"/>
      <c r="K2960"/>
      <c r="L2960"/>
      <c r="M2960"/>
      <c r="N2960"/>
      <c r="O2960" s="75"/>
      <c r="P2960" s="60"/>
      <c r="Q2960" s="60"/>
    </row>
    <row r="2961" spans="3:17">
      <c r="C2961"/>
      <c r="D2961"/>
      <c r="E2961"/>
      <c r="F2961" s="331"/>
      <c r="G2961" s="331"/>
      <c r="K2961"/>
      <c r="L2961"/>
      <c r="M2961"/>
      <c r="N2961"/>
      <c r="O2961" s="75"/>
      <c r="P2961" s="60"/>
      <c r="Q2961" s="60"/>
    </row>
    <row r="2962" spans="3:17">
      <c r="C2962"/>
      <c r="D2962"/>
      <c r="E2962"/>
      <c r="F2962" s="331"/>
      <c r="G2962" s="331"/>
      <c r="K2962"/>
      <c r="L2962"/>
      <c r="M2962"/>
      <c r="N2962"/>
      <c r="O2962" s="75"/>
      <c r="P2962" s="60"/>
      <c r="Q2962" s="60"/>
    </row>
    <row r="2963" spans="3:17">
      <c r="C2963"/>
      <c r="D2963"/>
      <c r="E2963"/>
      <c r="F2963" s="331"/>
      <c r="G2963" s="331"/>
      <c r="K2963"/>
      <c r="L2963"/>
      <c r="M2963"/>
      <c r="N2963"/>
      <c r="O2963" s="75"/>
      <c r="P2963" s="60"/>
      <c r="Q2963" s="60"/>
    </row>
    <row r="2964" spans="3:17">
      <c r="C2964"/>
      <c r="D2964"/>
      <c r="E2964"/>
      <c r="F2964" s="331"/>
      <c r="G2964" s="331"/>
      <c r="K2964"/>
      <c r="L2964"/>
      <c r="M2964"/>
      <c r="N2964"/>
      <c r="O2964" s="75"/>
      <c r="P2964" s="60"/>
      <c r="Q2964" s="60"/>
    </row>
    <row r="2965" spans="3:17">
      <c r="C2965"/>
      <c r="D2965"/>
      <c r="E2965"/>
      <c r="F2965" s="331"/>
      <c r="G2965" s="331"/>
      <c r="K2965"/>
      <c r="L2965"/>
      <c r="M2965"/>
      <c r="N2965"/>
      <c r="O2965" s="75"/>
      <c r="P2965" s="60"/>
      <c r="Q2965" s="60"/>
    </row>
    <row r="2966" spans="3:17">
      <c r="C2966"/>
      <c r="D2966"/>
      <c r="E2966"/>
      <c r="F2966" s="331"/>
      <c r="G2966" s="331"/>
      <c r="K2966"/>
      <c r="L2966"/>
      <c r="M2966"/>
      <c r="N2966"/>
      <c r="O2966" s="75"/>
      <c r="P2966" s="60"/>
      <c r="Q2966" s="60"/>
    </row>
    <row r="2967" spans="3:17">
      <c r="C2967"/>
      <c r="D2967"/>
      <c r="E2967"/>
      <c r="F2967" s="331"/>
      <c r="G2967" s="331"/>
      <c r="K2967"/>
      <c r="L2967"/>
      <c r="M2967"/>
      <c r="N2967"/>
      <c r="O2967" s="75"/>
      <c r="P2967" s="60"/>
      <c r="Q2967" s="60"/>
    </row>
    <row r="2968" spans="3:17">
      <c r="C2968"/>
      <c r="D2968"/>
      <c r="E2968"/>
      <c r="F2968" s="331"/>
      <c r="G2968" s="331"/>
      <c r="K2968"/>
      <c r="L2968"/>
      <c r="M2968"/>
      <c r="N2968"/>
      <c r="O2968" s="75"/>
      <c r="P2968" s="60"/>
      <c r="Q2968" s="60"/>
    </row>
    <row r="2969" spans="3:17">
      <c r="C2969"/>
      <c r="D2969"/>
      <c r="E2969"/>
      <c r="F2969" s="331"/>
      <c r="G2969" s="331"/>
      <c r="K2969"/>
      <c r="L2969"/>
      <c r="M2969"/>
      <c r="N2969"/>
      <c r="O2969" s="75"/>
      <c r="P2969" s="60"/>
      <c r="Q2969" s="60"/>
    </row>
    <row r="2970" spans="3:17">
      <c r="C2970"/>
      <c r="D2970"/>
      <c r="E2970"/>
      <c r="F2970" s="331"/>
      <c r="G2970" s="331"/>
      <c r="K2970"/>
      <c r="L2970"/>
      <c r="M2970"/>
      <c r="N2970"/>
      <c r="O2970" s="75"/>
      <c r="P2970" s="60"/>
      <c r="Q2970" s="60"/>
    </row>
    <row r="2971" spans="3:17">
      <c r="C2971"/>
      <c r="D2971"/>
      <c r="E2971"/>
      <c r="F2971" s="331"/>
      <c r="G2971" s="331"/>
      <c r="K2971"/>
      <c r="L2971"/>
      <c r="M2971"/>
      <c r="N2971"/>
      <c r="O2971" s="75"/>
      <c r="P2971" s="60"/>
      <c r="Q2971" s="60"/>
    </row>
    <row r="2972" spans="3:17">
      <c r="C2972"/>
      <c r="D2972"/>
      <c r="E2972"/>
      <c r="F2972" s="331"/>
      <c r="G2972" s="331"/>
      <c r="K2972"/>
      <c r="L2972"/>
      <c r="M2972"/>
      <c r="N2972"/>
      <c r="O2972" s="75"/>
      <c r="P2972" s="60"/>
      <c r="Q2972" s="60"/>
    </row>
    <row r="2973" spans="3:17">
      <c r="C2973"/>
      <c r="D2973"/>
      <c r="E2973"/>
      <c r="F2973" s="331"/>
      <c r="G2973" s="331"/>
      <c r="K2973"/>
      <c r="L2973"/>
      <c r="M2973"/>
      <c r="N2973"/>
      <c r="O2973" s="75"/>
      <c r="P2973" s="60"/>
      <c r="Q2973" s="60"/>
    </row>
    <row r="2974" spans="3:17">
      <c r="C2974"/>
      <c r="D2974"/>
      <c r="E2974"/>
      <c r="F2974" s="331"/>
      <c r="G2974" s="331"/>
      <c r="K2974"/>
      <c r="L2974"/>
      <c r="M2974"/>
      <c r="N2974"/>
      <c r="O2974" s="75"/>
      <c r="P2974" s="60"/>
      <c r="Q2974" s="60"/>
    </row>
    <row r="2975" spans="3:17">
      <c r="C2975"/>
      <c r="D2975"/>
      <c r="E2975"/>
      <c r="F2975" s="331"/>
      <c r="G2975" s="331"/>
      <c r="K2975"/>
      <c r="L2975"/>
      <c r="M2975"/>
      <c r="N2975"/>
      <c r="O2975" s="75"/>
      <c r="P2975" s="60"/>
      <c r="Q2975" s="60"/>
    </row>
    <row r="2976" spans="3:17">
      <c r="C2976"/>
      <c r="D2976"/>
      <c r="E2976"/>
      <c r="F2976" s="331"/>
      <c r="G2976" s="331"/>
      <c r="K2976"/>
      <c r="L2976"/>
      <c r="M2976"/>
      <c r="N2976"/>
      <c r="O2976" s="75"/>
      <c r="P2976" s="60"/>
      <c r="Q2976" s="60"/>
    </row>
    <row r="2977" spans="3:17">
      <c r="C2977"/>
      <c r="D2977"/>
      <c r="E2977"/>
      <c r="F2977" s="331"/>
      <c r="G2977" s="331"/>
      <c r="K2977"/>
      <c r="L2977"/>
      <c r="M2977"/>
      <c r="N2977"/>
      <c r="O2977" s="75"/>
      <c r="P2977" s="60"/>
      <c r="Q2977" s="60"/>
    </row>
    <row r="2978" spans="3:17">
      <c r="C2978"/>
      <c r="D2978"/>
      <c r="E2978"/>
      <c r="F2978" s="331"/>
      <c r="G2978" s="331"/>
      <c r="K2978"/>
      <c r="L2978"/>
      <c r="M2978"/>
      <c r="N2978"/>
      <c r="O2978" s="75"/>
      <c r="P2978" s="60"/>
      <c r="Q2978" s="60"/>
    </row>
    <row r="2979" spans="3:17">
      <c r="C2979"/>
      <c r="D2979"/>
      <c r="E2979"/>
      <c r="F2979" s="331"/>
      <c r="G2979" s="331"/>
      <c r="K2979"/>
      <c r="L2979"/>
      <c r="M2979"/>
      <c r="N2979"/>
      <c r="O2979" s="75"/>
      <c r="P2979" s="60"/>
      <c r="Q2979" s="60"/>
    </row>
    <row r="2980" spans="3:17">
      <c r="C2980"/>
      <c r="D2980"/>
      <c r="E2980"/>
      <c r="F2980" s="331"/>
      <c r="G2980" s="331"/>
      <c r="K2980"/>
      <c r="L2980"/>
      <c r="M2980"/>
      <c r="N2980"/>
      <c r="O2980" s="75"/>
      <c r="P2980" s="60"/>
      <c r="Q2980" s="60"/>
    </row>
    <row r="2981" spans="3:17">
      <c r="C2981"/>
      <c r="D2981"/>
      <c r="E2981"/>
      <c r="F2981" s="331"/>
      <c r="G2981" s="331"/>
      <c r="K2981"/>
      <c r="L2981"/>
      <c r="M2981"/>
      <c r="N2981"/>
      <c r="O2981" s="75"/>
      <c r="P2981" s="60"/>
      <c r="Q2981" s="60"/>
    </row>
    <row r="2982" spans="3:17">
      <c r="C2982"/>
      <c r="D2982"/>
      <c r="E2982"/>
      <c r="F2982" s="331"/>
      <c r="G2982" s="331"/>
      <c r="K2982"/>
      <c r="L2982"/>
      <c r="M2982"/>
      <c r="N2982"/>
      <c r="O2982" s="75"/>
      <c r="P2982" s="60"/>
      <c r="Q2982" s="60"/>
    </row>
    <row r="2983" spans="3:17">
      <c r="C2983"/>
      <c r="D2983"/>
      <c r="E2983"/>
      <c r="F2983" s="331"/>
      <c r="G2983" s="331"/>
      <c r="K2983"/>
      <c r="L2983"/>
      <c r="M2983"/>
      <c r="N2983"/>
      <c r="O2983" s="75"/>
      <c r="P2983" s="60"/>
      <c r="Q2983" s="60"/>
    </row>
    <row r="2984" spans="3:17">
      <c r="C2984"/>
      <c r="D2984"/>
      <c r="E2984"/>
      <c r="F2984" s="331"/>
      <c r="G2984" s="331"/>
      <c r="K2984"/>
      <c r="L2984"/>
      <c r="M2984"/>
      <c r="N2984"/>
      <c r="O2984" s="75"/>
      <c r="P2984" s="60"/>
      <c r="Q2984" s="60"/>
    </row>
    <row r="2985" spans="3:17">
      <c r="C2985"/>
      <c r="D2985"/>
      <c r="E2985"/>
      <c r="F2985" s="331"/>
      <c r="G2985" s="331"/>
      <c r="K2985"/>
      <c r="L2985"/>
      <c r="M2985"/>
      <c r="N2985"/>
      <c r="O2985" s="75"/>
      <c r="P2985" s="60"/>
      <c r="Q2985" s="60"/>
    </row>
    <row r="2986" spans="3:17">
      <c r="C2986"/>
      <c r="D2986"/>
      <c r="E2986"/>
      <c r="F2986" s="331"/>
      <c r="G2986" s="331"/>
      <c r="K2986"/>
      <c r="L2986"/>
      <c r="M2986"/>
      <c r="N2986"/>
      <c r="O2986" s="75"/>
      <c r="P2986" s="60"/>
      <c r="Q2986" s="60"/>
    </row>
    <row r="2987" spans="3:17">
      <c r="C2987"/>
      <c r="D2987"/>
      <c r="E2987"/>
      <c r="F2987" s="331"/>
      <c r="G2987" s="331"/>
      <c r="K2987"/>
      <c r="L2987"/>
      <c r="M2987"/>
      <c r="N2987"/>
      <c r="O2987" s="75"/>
      <c r="P2987" s="60"/>
      <c r="Q2987" s="60"/>
    </row>
    <row r="2988" spans="3:17">
      <c r="C2988"/>
      <c r="D2988"/>
      <c r="E2988"/>
      <c r="F2988" s="331"/>
      <c r="G2988" s="331"/>
      <c r="K2988"/>
      <c r="L2988"/>
      <c r="M2988"/>
      <c r="N2988"/>
      <c r="O2988" s="75"/>
      <c r="P2988" s="60"/>
      <c r="Q2988" s="60"/>
    </row>
    <row r="2989" spans="3:17">
      <c r="C2989"/>
      <c r="D2989"/>
      <c r="E2989"/>
      <c r="F2989" s="331"/>
      <c r="G2989" s="331"/>
      <c r="K2989"/>
      <c r="L2989"/>
      <c r="M2989"/>
      <c r="N2989"/>
      <c r="O2989" s="75"/>
      <c r="P2989" s="60"/>
      <c r="Q2989" s="60"/>
    </row>
    <row r="2990" spans="3:17">
      <c r="C2990"/>
      <c r="D2990"/>
      <c r="E2990"/>
      <c r="F2990" s="331"/>
      <c r="G2990" s="331"/>
      <c r="K2990"/>
      <c r="L2990"/>
      <c r="M2990"/>
      <c r="N2990"/>
      <c r="O2990" s="75"/>
      <c r="P2990" s="60"/>
      <c r="Q2990" s="60"/>
    </row>
    <row r="2991" spans="3:17">
      <c r="C2991"/>
      <c r="D2991"/>
      <c r="E2991"/>
      <c r="F2991" s="331"/>
      <c r="G2991" s="331"/>
      <c r="K2991"/>
      <c r="L2991"/>
      <c r="M2991"/>
      <c r="N2991"/>
      <c r="O2991" s="75"/>
      <c r="P2991" s="60"/>
      <c r="Q2991" s="60"/>
    </row>
    <row r="2992" spans="3:17">
      <c r="C2992"/>
      <c r="D2992"/>
      <c r="E2992"/>
      <c r="F2992" s="331"/>
      <c r="G2992" s="331"/>
      <c r="K2992"/>
      <c r="L2992"/>
      <c r="M2992"/>
      <c r="N2992"/>
      <c r="O2992" s="75"/>
      <c r="P2992" s="60"/>
      <c r="Q2992" s="60"/>
    </row>
    <row r="2993" spans="3:17">
      <c r="C2993"/>
      <c r="D2993"/>
      <c r="E2993"/>
      <c r="F2993" s="331"/>
      <c r="G2993" s="331"/>
      <c r="K2993"/>
      <c r="L2993"/>
      <c r="M2993"/>
      <c r="N2993"/>
      <c r="O2993" s="75"/>
      <c r="P2993" s="60"/>
      <c r="Q2993" s="60"/>
    </row>
    <row r="2994" spans="3:17">
      <c r="C2994"/>
      <c r="D2994"/>
      <c r="E2994"/>
      <c r="F2994" s="331"/>
      <c r="G2994" s="331"/>
      <c r="K2994"/>
      <c r="L2994"/>
      <c r="M2994"/>
      <c r="N2994"/>
      <c r="O2994" s="75"/>
      <c r="P2994" s="60"/>
      <c r="Q2994" s="60"/>
    </row>
    <row r="2995" spans="3:17">
      <c r="C2995"/>
      <c r="D2995"/>
      <c r="E2995"/>
      <c r="F2995" s="331"/>
      <c r="G2995" s="331"/>
      <c r="K2995"/>
      <c r="L2995"/>
      <c r="M2995"/>
      <c r="N2995"/>
      <c r="O2995" s="75"/>
      <c r="P2995" s="60"/>
      <c r="Q2995" s="60"/>
    </row>
    <row r="2996" spans="3:17">
      <c r="C2996"/>
      <c r="D2996"/>
      <c r="E2996"/>
      <c r="F2996" s="331"/>
      <c r="G2996" s="331"/>
      <c r="K2996"/>
      <c r="L2996"/>
      <c r="M2996"/>
      <c r="N2996"/>
      <c r="O2996" s="75"/>
      <c r="P2996" s="60"/>
      <c r="Q2996" s="60"/>
    </row>
    <row r="2997" spans="3:17">
      <c r="C2997"/>
      <c r="D2997"/>
      <c r="E2997"/>
      <c r="F2997" s="331"/>
      <c r="G2997" s="331"/>
      <c r="K2997"/>
      <c r="L2997"/>
      <c r="M2997"/>
      <c r="N2997"/>
      <c r="O2997" s="75"/>
      <c r="P2997" s="60"/>
      <c r="Q2997" s="60"/>
    </row>
    <row r="2998" spans="3:17">
      <c r="C2998"/>
      <c r="D2998"/>
      <c r="E2998"/>
      <c r="F2998" s="331"/>
      <c r="G2998" s="331"/>
      <c r="K2998"/>
      <c r="L2998"/>
      <c r="M2998"/>
      <c r="N2998"/>
      <c r="O2998" s="75"/>
      <c r="P2998" s="60"/>
      <c r="Q2998" s="60"/>
    </row>
    <row r="2999" spans="3:17">
      <c r="C2999"/>
      <c r="D2999"/>
      <c r="E2999"/>
      <c r="F2999" s="331"/>
      <c r="G2999" s="331"/>
      <c r="K2999"/>
      <c r="L2999"/>
      <c r="M2999"/>
      <c r="N2999"/>
      <c r="O2999" s="75"/>
      <c r="P2999" s="60"/>
      <c r="Q2999" s="60"/>
    </row>
    <row r="3000" spans="3:17">
      <c r="C3000"/>
      <c r="D3000"/>
      <c r="E3000"/>
      <c r="F3000" s="331"/>
      <c r="G3000" s="331"/>
      <c r="K3000"/>
      <c r="L3000"/>
      <c r="M3000"/>
      <c r="N3000"/>
      <c r="O3000" s="75"/>
      <c r="P3000" s="60"/>
      <c r="Q3000" s="60"/>
    </row>
    <row r="3001" spans="3:17">
      <c r="C3001"/>
      <c r="D3001"/>
      <c r="E3001"/>
      <c r="F3001" s="331"/>
      <c r="G3001" s="331"/>
      <c r="K3001"/>
      <c r="L3001"/>
      <c r="M3001"/>
      <c r="N3001"/>
      <c r="O3001" s="75"/>
      <c r="P3001" s="60"/>
      <c r="Q3001" s="60"/>
    </row>
    <row r="3002" spans="3:17">
      <c r="C3002"/>
      <c r="D3002"/>
      <c r="E3002"/>
      <c r="F3002" s="331"/>
      <c r="G3002" s="331"/>
      <c r="K3002"/>
      <c r="L3002"/>
      <c r="M3002"/>
      <c r="N3002"/>
      <c r="O3002" s="75"/>
      <c r="P3002" s="60"/>
      <c r="Q3002" s="60"/>
    </row>
    <row r="3003" spans="3:17">
      <c r="C3003"/>
      <c r="D3003"/>
      <c r="E3003"/>
      <c r="F3003" s="331"/>
      <c r="G3003" s="331"/>
      <c r="K3003"/>
      <c r="L3003"/>
      <c r="M3003"/>
      <c r="N3003"/>
      <c r="O3003" s="75"/>
      <c r="P3003" s="60"/>
      <c r="Q3003" s="60"/>
    </row>
    <row r="3004" spans="3:17">
      <c r="C3004"/>
      <c r="D3004"/>
      <c r="E3004"/>
      <c r="F3004" s="331"/>
      <c r="G3004" s="331"/>
      <c r="K3004"/>
      <c r="L3004"/>
      <c r="M3004"/>
      <c r="N3004"/>
      <c r="O3004" s="75"/>
      <c r="P3004" s="60"/>
      <c r="Q3004" s="60"/>
    </row>
    <row r="3005" spans="3:17">
      <c r="C3005"/>
      <c r="D3005"/>
      <c r="E3005"/>
      <c r="F3005" s="331"/>
      <c r="G3005" s="331"/>
      <c r="K3005"/>
      <c r="L3005"/>
      <c r="M3005"/>
      <c r="N3005"/>
      <c r="O3005" s="75"/>
      <c r="P3005" s="60"/>
      <c r="Q3005" s="60"/>
    </row>
    <row r="3006" spans="3:17">
      <c r="C3006"/>
      <c r="D3006"/>
      <c r="E3006"/>
      <c r="F3006" s="331"/>
      <c r="G3006" s="331"/>
      <c r="K3006"/>
      <c r="L3006"/>
      <c r="M3006"/>
      <c r="N3006"/>
      <c r="O3006" s="75"/>
      <c r="P3006" s="60"/>
      <c r="Q3006" s="60"/>
    </row>
    <row r="3007" spans="3:17">
      <c r="C3007"/>
      <c r="D3007"/>
      <c r="E3007"/>
      <c r="F3007" s="331"/>
      <c r="G3007" s="331"/>
      <c r="K3007"/>
      <c r="L3007"/>
      <c r="M3007"/>
      <c r="N3007"/>
      <c r="O3007" s="75"/>
      <c r="P3007" s="60"/>
      <c r="Q3007" s="60"/>
    </row>
    <row r="3008" spans="3:17">
      <c r="C3008"/>
      <c r="D3008"/>
      <c r="E3008"/>
      <c r="F3008" s="331"/>
      <c r="G3008" s="331"/>
      <c r="K3008"/>
      <c r="L3008"/>
      <c r="M3008"/>
      <c r="N3008"/>
      <c r="O3008" s="75"/>
      <c r="P3008" s="60"/>
      <c r="Q3008" s="60"/>
    </row>
    <row r="3009" spans="3:17">
      <c r="C3009"/>
      <c r="D3009"/>
      <c r="E3009"/>
      <c r="F3009" s="331"/>
      <c r="G3009" s="331"/>
      <c r="K3009"/>
      <c r="L3009"/>
      <c r="M3009"/>
      <c r="N3009"/>
      <c r="O3009" s="75"/>
      <c r="P3009" s="60"/>
      <c r="Q3009" s="60"/>
    </row>
    <row r="3010" spans="3:17">
      <c r="C3010"/>
      <c r="D3010"/>
      <c r="E3010"/>
      <c r="F3010" s="331"/>
      <c r="G3010" s="331"/>
      <c r="K3010"/>
      <c r="L3010"/>
      <c r="M3010"/>
      <c r="N3010"/>
      <c r="O3010" s="75"/>
      <c r="P3010" s="60"/>
      <c r="Q3010" s="60"/>
    </row>
    <row r="3011" spans="3:17">
      <c r="C3011"/>
      <c r="D3011"/>
      <c r="E3011"/>
      <c r="F3011" s="331"/>
      <c r="G3011" s="331"/>
      <c r="K3011"/>
      <c r="L3011"/>
      <c r="M3011"/>
      <c r="N3011"/>
      <c r="O3011" s="75"/>
      <c r="P3011" s="60"/>
      <c r="Q3011" s="60"/>
    </row>
    <row r="3012" spans="3:17">
      <c r="C3012"/>
      <c r="D3012"/>
      <c r="E3012"/>
      <c r="F3012" s="331"/>
      <c r="G3012" s="331"/>
      <c r="K3012"/>
      <c r="L3012"/>
      <c r="M3012"/>
      <c r="N3012"/>
      <c r="O3012" s="75"/>
      <c r="P3012" s="60"/>
      <c r="Q3012" s="60"/>
    </row>
    <row r="3013" spans="3:17">
      <c r="C3013"/>
      <c r="D3013"/>
      <c r="E3013"/>
      <c r="F3013" s="331"/>
      <c r="G3013" s="331"/>
      <c r="K3013"/>
      <c r="L3013"/>
      <c r="M3013"/>
      <c r="N3013"/>
      <c r="O3013" s="75"/>
      <c r="P3013" s="60"/>
      <c r="Q3013" s="60"/>
    </row>
    <row r="3014" spans="3:17">
      <c r="C3014"/>
      <c r="D3014"/>
      <c r="E3014"/>
      <c r="F3014" s="331"/>
      <c r="G3014" s="331"/>
      <c r="K3014"/>
      <c r="L3014"/>
      <c r="M3014"/>
      <c r="N3014"/>
      <c r="O3014" s="75"/>
      <c r="P3014" s="60"/>
      <c r="Q3014" s="60"/>
    </row>
    <row r="3015" spans="3:17">
      <c r="C3015"/>
      <c r="D3015"/>
      <c r="E3015"/>
      <c r="F3015" s="331"/>
      <c r="G3015" s="331"/>
      <c r="K3015"/>
      <c r="L3015"/>
      <c r="M3015"/>
      <c r="N3015"/>
      <c r="O3015" s="75"/>
      <c r="P3015" s="60"/>
      <c r="Q3015" s="60"/>
    </row>
    <row r="3016" spans="3:17">
      <c r="C3016"/>
      <c r="D3016"/>
      <c r="E3016"/>
      <c r="F3016" s="331"/>
      <c r="G3016" s="331"/>
      <c r="K3016"/>
      <c r="L3016"/>
      <c r="M3016"/>
      <c r="N3016"/>
      <c r="O3016" s="75"/>
      <c r="P3016" s="60"/>
      <c r="Q3016" s="60"/>
    </row>
    <row r="3017" spans="3:17">
      <c r="C3017"/>
      <c r="D3017"/>
      <c r="E3017"/>
      <c r="F3017" s="331"/>
      <c r="G3017" s="331"/>
      <c r="K3017"/>
      <c r="L3017"/>
      <c r="M3017"/>
      <c r="N3017"/>
      <c r="O3017" s="75"/>
      <c r="P3017" s="60"/>
      <c r="Q3017" s="60"/>
    </row>
    <row r="3018" spans="3:17">
      <c r="C3018"/>
      <c r="D3018"/>
      <c r="E3018"/>
      <c r="F3018" s="331"/>
      <c r="G3018" s="331"/>
      <c r="K3018"/>
      <c r="L3018"/>
      <c r="M3018"/>
      <c r="N3018"/>
      <c r="O3018" s="75"/>
      <c r="P3018" s="60"/>
      <c r="Q3018" s="60"/>
    </row>
    <row r="3019" spans="3:17">
      <c r="C3019"/>
      <c r="D3019"/>
      <c r="E3019"/>
      <c r="F3019" s="331"/>
      <c r="G3019" s="331"/>
      <c r="K3019"/>
      <c r="L3019"/>
      <c r="M3019"/>
      <c r="N3019"/>
      <c r="O3019" s="75"/>
      <c r="P3019" s="60"/>
      <c r="Q3019" s="60"/>
    </row>
    <row r="3020" spans="3:17">
      <c r="C3020"/>
      <c r="D3020"/>
      <c r="E3020"/>
      <c r="F3020" s="331"/>
      <c r="G3020" s="331"/>
      <c r="K3020"/>
      <c r="L3020"/>
      <c r="M3020"/>
      <c r="N3020"/>
      <c r="O3020" s="75"/>
      <c r="P3020" s="60"/>
      <c r="Q3020" s="60"/>
    </row>
    <row r="3021" spans="3:17">
      <c r="C3021"/>
      <c r="D3021"/>
      <c r="E3021"/>
      <c r="F3021" s="331"/>
      <c r="G3021" s="331"/>
      <c r="K3021"/>
      <c r="L3021"/>
      <c r="M3021"/>
      <c r="N3021"/>
      <c r="O3021" s="75"/>
      <c r="P3021" s="60"/>
      <c r="Q3021" s="60"/>
    </row>
    <row r="3022" spans="3:17">
      <c r="C3022"/>
      <c r="D3022"/>
      <c r="E3022"/>
      <c r="F3022" s="331"/>
      <c r="G3022" s="331"/>
      <c r="K3022"/>
      <c r="L3022"/>
      <c r="M3022"/>
      <c r="N3022"/>
      <c r="O3022" s="75"/>
      <c r="P3022" s="60"/>
      <c r="Q3022" s="60"/>
    </row>
    <row r="3023" spans="3:17">
      <c r="C3023"/>
      <c r="D3023"/>
      <c r="E3023"/>
      <c r="F3023" s="331"/>
      <c r="G3023" s="331"/>
      <c r="K3023"/>
      <c r="L3023"/>
      <c r="M3023"/>
      <c r="N3023"/>
      <c r="O3023" s="75"/>
      <c r="P3023" s="60"/>
      <c r="Q3023" s="60"/>
    </row>
    <row r="3024" spans="3:17">
      <c r="C3024"/>
      <c r="D3024"/>
      <c r="E3024"/>
      <c r="F3024" s="331"/>
      <c r="G3024" s="331"/>
      <c r="K3024"/>
      <c r="L3024"/>
      <c r="M3024"/>
      <c r="N3024"/>
      <c r="O3024" s="75"/>
      <c r="P3024" s="60"/>
      <c r="Q3024" s="60"/>
    </row>
    <row r="3025" spans="3:17">
      <c r="C3025"/>
      <c r="D3025"/>
      <c r="E3025"/>
      <c r="F3025" s="331"/>
      <c r="G3025" s="331"/>
      <c r="K3025"/>
      <c r="L3025"/>
      <c r="M3025"/>
      <c r="N3025"/>
      <c r="O3025" s="75"/>
      <c r="P3025" s="60"/>
      <c r="Q3025" s="60"/>
    </row>
    <row r="3026" spans="3:17">
      <c r="C3026"/>
      <c r="D3026"/>
      <c r="E3026"/>
      <c r="F3026" s="331"/>
      <c r="G3026" s="331"/>
      <c r="K3026"/>
      <c r="L3026"/>
      <c r="M3026"/>
      <c r="N3026"/>
      <c r="O3026" s="75"/>
      <c r="P3026" s="60"/>
      <c r="Q3026" s="60"/>
    </row>
    <row r="3027" spans="3:17">
      <c r="C3027"/>
      <c r="D3027"/>
      <c r="E3027"/>
      <c r="F3027" s="331"/>
      <c r="G3027" s="331"/>
      <c r="K3027"/>
      <c r="L3027"/>
      <c r="M3027"/>
      <c r="N3027"/>
      <c r="O3027" s="75"/>
      <c r="P3027" s="60"/>
      <c r="Q3027" s="60"/>
    </row>
    <row r="3028" spans="3:17">
      <c r="C3028"/>
      <c r="D3028"/>
      <c r="E3028"/>
      <c r="F3028" s="331"/>
      <c r="G3028" s="331"/>
      <c r="K3028"/>
      <c r="L3028"/>
      <c r="M3028"/>
      <c r="N3028"/>
      <c r="O3028" s="75"/>
      <c r="P3028" s="60"/>
      <c r="Q3028" s="60"/>
    </row>
    <row r="3029" spans="3:17">
      <c r="C3029"/>
      <c r="D3029"/>
      <c r="E3029"/>
      <c r="F3029" s="331"/>
      <c r="G3029" s="331"/>
      <c r="K3029"/>
      <c r="L3029"/>
      <c r="M3029"/>
      <c r="N3029"/>
      <c r="O3029" s="75"/>
      <c r="P3029" s="60"/>
      <c r="Q3029" s="60"/>
    </row>
    <row r="3030" spans="3:17">
      <c r="C3030"/>
      <c r="D3030"/>
      <c r="E3030"/>
      <c r="F3030" s="331"/>
      <c r="G3030" s="331"/>
      <c r="K3030"/>
      <c r="L3030"/>
      <c r="M3030"/>
      <c r="N3030"/>
      <c r="O3030" s="75"/>
      <c r="P3030" s="60"/>
      <c r="Q3030" s="60"/>
    </row>
    <row r="3031" spans="3:17">
      <c r="C3031"/>
      <c r="D3031"/>
      <c r="E3031"/>
      <c r="F3031" s="331"/>
      <c r="G3031" s="331"/>
      <c r="K3031"/>
      <c r="L3031"/>
      <c r="M3031"/>
      <c r="N3031"/>
      <c r="O3031" s="75"/>
      <c r="P3031" s="60"/>
      <c r="Q3031" s="60"/>
    </row>
    <row r="3032" spans="3:17">
      <c r="C3032"/>
      <c r="D3032"/>
      <c r="E3032"/>
      <c r="F3032" s="331"/>
      <c r="G3032" s="331"/>
      <c r="K3032"/>
      <c r="L3032"/>
      <c r="M3032"/>
      <c r="N3032"/>
      <c r="O3032" s="75"/>
      <c r="P3032" s="60"/>
      <c r="Q3032" s="60"/>
    </row>
    <row r="3033" spans="3:17">
      <c r="C3033"/>
      <c r="D3033"/>
      <c r="E3033"/>
      <c r="F3033" s="331"/>
      <c r="G3033" s="331"/>
      <c r="K3033"/>
      <c r="L3033"/>
      <c r="M3033"/>
      <c r="N3033"/>
      <c r="O3033" s="75"/>
      <c r="P3033" s="60"/>
      <c r="Q3033" s="60"/>
    </row>
    <row r="3034" spans="3:17">
      <c r="C3034"/>
      <c r="D3034"/>
      <c r="E3034"/>
      <c r="F3034" s="331"/>
      <c r="G3034" s="331"/>
      <c r="K3034"/>
      <c r="L3034"/>
      <c r="M3034"/>
      <c r="N3034"/>
      <c r="O3034" s="75"/>
      <c r="P3034" s="60"/>
      <c r="Q3034" s="60"/>
    </row>
    <row r="3035" spans="3:17">
      <c r="C3035"/>
      <c r="D3035"/>
      <c r="E3035"/>
      <c r="F3035" s="331"/>
      <c r="G3035" s="331"/>
      <c r="K3035"/>
      <c r="L3035"/>
      <c r="M3035"/>
      <c r="N3035"/>
      <c r="O3035" s="75"/>
      <c r="P3035" s="60"/>
      <c r="Q3035" s="60"/>
    </row>
    <row r="3036" spans="3:17">
      <c r="C3036"/>
      <c r="D3036"/>
      <c r="E3036"/>
      <c r="F3036" s="331"/>
      <c r="G3036" s="331"/>
      <c r="K3036"/>
      <c r="L3036"/>
      <c r="M3036"/>
      <c r="N3036"/>
      <c r="O3036" s="75"/>
      <c r="P3036" s="60"/>
      <c r="Q3036" s="60"/>
    </row>
    <row r="3037" spans="3:17">
      <c r="C3037"/>
      <c r="D3037"/>
      <c r="E3037"/>
      <c r="F3037" s="331"/>
      <c r="G3037" s="331"/>
      <c r="K3037"/>
      <c r="L3037"/>
      <c r="M3037"/>
      <c r="N3037"/>
      <c r="O3037" s="75"/>
      <c r="P3037" s="60"/>
      <c r="Q3037" s="60"/>
    </row>
    <row r="3038" spans="3:17">
      <c r="C3038"/>
      <c r="D3038"/>
      <c r="E3038"/>
      <c r="F3038" s="331"/>
      <c r="G3038" s="331"/>
      <c r="K3038"/>
      <c r="L3038"/>
      <c r="M3038"/>
      <c r="N3038"/>
      <c r="O3038" s="75"/>
      <c r="P3038" s="60"/>
      <c r="Q3038" s="60"/>
    </row>
    <row r="3039" spans="3:17">
      <c r="C3039"/>
      <c r="D3039"/>
      <c r="E3039"/>
      <c r="F3039" s="331"/>
      <c r="G3039" s="331"/>
      <c r="K3039"/>
      <c r="L3039"/>
      <c r="M3039"/>
      <c r="N3039"/>
      <c r="O3039" s="75"/>
      <c r="P3039" s="60"/>
      <c r="Q3039" s="60"/>
    </row>
    <row r="3040" spans="3:17">
      <c r="C3040"/>
      <c r="D3040"/>
      <c r="E3040"/>
      <c r="F3040" s="331"/>
      <c r="G3040" s="331"/>
      <c r="K3040"/>
      <c r="L3040"/>
      <c r="M3040"/>
      <c r="N3040"/>
      <c r="O3040" s="75"/>
      <c r="P3040" s="60"/>
      <c r="Q3040" s="60"/>
    </row>
    <row r="3041" spans="3:17">
      <c r="C3041"/>
      <c r="D3041"/>
      <c r="E3041"/>
      <c r="F3041" s="331"/>
      <c r="G3041" s="331"/>
      <c r="K3041"/>
      <c r="L3041"/>
      <c r="M3041"/>
      <c r="N3041"/>
      <c r="O3041" s="75"/>
      <c r="P3041" s="60"/>
      <c r="Q3041" s="60"/>
    </row>
    <row r="3042" spans="3:17">
      <c r="C3042"/>
      <c r="D3042"/>
      <c r="E3042"/>
      <c r="F3042" s="331"/>
      <c r="G3042" s="331"/>
      <c r="K3042"/>
      <c r="L3042"/>
      <c r="M3042"/>
      <c r="N3042"/>
      <c r="O3042" s="75"/>
      <c r="P3042" s="60"/>
      <c r="Q3042" s="60"/>
    </row>
    <row r="3043" spans="3:17">
      <c r="C3043"/>
      <c r="D3043"/>
      <c r="E3043"/>
      <c r="F3043" s="331"/>
      <c r="G3043" s="331"/>
      <c r="K3043"/>
      <c r="L3043"/>
      <c r="M3043"/>
      <c r="N3043"/>
      <c r="O3043" s="75"/>
      <c r="P3043" s="60"/>
      <c r="Q3043" s="60"/>
    </row>
    <row r="3044" spans="3:17">
      <c r="C3044"/>
      <c r="D3044"/>
      <c r="E3044"/>
      <c r="F3044" s="331"/>
      <c r="G3044" s="331"/>
      <c r="K3044"/>
      <c r="L3044"/>
      <c r="M3044"/>
      <c r="N3044"/>
      <c r="O3044" s="75"/>
      <c r="P3044" s="60"/>
      <c r="Q3044" s="60"/>
    </row>
    <row r="3045" spans="3:17">
      <c r="C3045"/>
      <c r="D3045"/>
      <c r="E3045"/>
      <c r="F3045" s="331"/>
      <c r="G3045" s="331"/>
      <c r="K3045"/>
      <c r="L3045"/>
      <c r="M3045"/>
      <c r="N3045"/>
      <c r="O3045" s="75"/>
      <c r="P3045" s="60"/>
      <c r="Q3045" s="60"/>
    </row>
    <row r="3046" spans="3:17">
      <c r="C3046"/>
      <c r="D3046"/>
      <c r="E3046"/>
      <c r="F3046" s="331"/>
      <c r="G3046" s="331"/>
      <c r="K3046"/>
      <c r="L3046"/>
      <c r="M3046"/>
      <c r="N3046"/>
      <c r="O3046" s="75"/>
      <c r="P3046" s="60"/>
      <c r="Q3046" s="60"/>
    </row>
    <row r="3047" spans="3:17">
      <c r="C3047"/>
      <c r="D3047"/>
      <c r="E3047"/>
      <c r="F3047" s="331"/>
      <c r="G3047" s="331"/>
      <c r="K3047"/>
      <c r="L3047"/>
      <c r="M3047"/>
      <c r="N3047"/>
      <c r="O3047" s="75"/>
      <c r="P3047" s="60"/>
      <c r="Q3047" s="60"/>
    </row>
    <row r="3048" spans="3:17">
      <c r="C3048"/>
      <c r="D3048"/>
      <c r="E3048"/>
      <c r="F3048" s="331"/>
      <c r="G3048" s="331"/>
      <c r="K3048"/>
      <c r="L3048"/>
      <c r="M3048"/>
      <c r="N3048"/>
      <c r="O3048" s="75"/>
      <c r="P3048" s="60"/>
      <c r="Q3048" s="60"/>
    </row>
    <row r="3049" spans="3:17">
      <c r="C3049"/>
      <c r="D3049"/>
      <c r="E3049"/>
      <c r="F3049" s="331"/>
      <c r="G3049" s="331"/>
      <c r="K3049"/>
      <c r="L3049"/>
      <c r="M3049"/>
      <c r="N3049"/>
      <c r="O3049" s="75"/>
      <c r="P3049" s="60"/>
      <c r="Q3049" s="60"/>
    </row>
    <row r="3050" spans="3:17">
      <c r="C3050"/>
      <c r="D3050"/>
      <c r="E3050"/>
      <c r="F3050" s="331"/>
      <c r="G3050" s="331"/>
      <c r="K3050"/>
      <c r="L3050"/>
      <c r="M3050"/>
      <c r="N3050"/>
      <c r="O3050" s="75"/>
      <c r="P3050" s="60"/>
      <c r="Q3050" s="60"/>
    </row>
    <row r="3051" spans="3:17">
      <c r="C3051"/>
      <c r="D3051"/>
      <c r="E3051"/>
      <c r="F3051" s="331"/>
      <c r="G3051" s="331"/>
      <c r="K3051"/>
      <c r="L3051"/>
      <c r="M3051"/>
      <c r="N3051"/>
      <c r="O3051" s="75"/>
      <c r="P3051" s="60"/>
      <c r="Q3051" s="60"/>
    </row>
    <row r="3052" spans="3:17">
      <c r="C3052"/>
      <c r="D3052"/>
      <c r="E3052"/>
      <c r="F3052" s="331"/>
      <c r="G3052" s="331"/>
      <c r="K3052"/>
      <c r="L3052"/>
      <c r="M3052"/>
      <c r="N3052"/>
      <c r="O3052" s="75"/>
      <c r="P3052" s="60"/>
      <c r="Q3052" s="60"/>
    </row>
    <row r="3053" spans="3:17">
      <c r="C3053"/>
      <c r="D3053"/>
      <c r="E3053"/>
      <c r="F3053" s="331"/>
      <c r="G3053" s="331"/>
      <c r="K3053"/>
      <c r="L3053"/>
      <c r="M3053"/>
      <c r="N3053"/>
      <c r="O3053" s="75"/>
      <c r="P3053" s="60"/>
      <c r="Q3053" s="60"/>
    </row>
    <row r="3054" spans="3:17">
      <c r="C3054"/>
      <c r="D3054"/>
      <c r="E3054"/>
      <c r="F3054" s="331"/>
      <c r="G3054" s="331"/>
      <c r="K3054"/>
      <c r="L3054"/>
      <c r="M3054"/>
      <c r="N3054"/>
      <c r="O3054" s="75"/>
      <c r="P3054" s="60"/>
      <c r="Q3054" s="60"/>
    </row>
    <row r="3055" spans="3:17">
      <c r="C3055"/>
      <c r="D3055"/>
      <c r="E3055"/>
      <c r="F3055" s="331"/>
      <c r="G3055" s="331"/>
      <c r="K3055"/>
      <c r="L3055"/>
      <c r="M3055"/>
      <c r="N3055"/>
      <c r="O3055" s="75"/>
      <c r="P3055" s="60"/>
      <c r="Q3055" s="60"/>
    </row>
    <row r="3056" spans="3:17">
      <c r="C3056"/>
      <c r="D3056"/>
      <c r="E3056"/>
      <c r="F3056" s="331"/>
      <c r="G3056" s="331"/>
      <c r="K3056"/>
      <c r="L3056"/>
      <c r="M3056"/>
      <c r="N3056"/>
      <c r="O3056" s="75"/>
      <c r="P3056" s="60"/>
      <c r="Q3056" s="60"/>
    </row>
    <row r="3057" spans="3:17">
      <c r="C3057"/>
      <c r="D3057"/>
      <c r="E3057"/>
      <c r="F3057" s="331"/>
      <c r="G3057" s="331"/>
      <c r="K3057"/>
      <c r="L3057"/>
      <c r="M3057"/>
      <c r="N3057"/>
      <c r="O3057" s="75"/>
      <c r="P3057" s="60"/>
      <c r="Q3057" s="60"/>
    </row>
    <row r="3058" spans="3:17">
      <c r="C3058"/>
      <c r="D3058"/>
      <c r="E3058"/>
      <c r="F3058" s="331"/>
      <c r="G3058" s="331"/>
      <c r="K3058"/>
      <c r="L3058"/>
      <c r="M3058"/>
      <c r="N3058"/>
      <c r="O3058" s="75"/>
      <c r="P3058" s="60"/>
      <c r="Q3058" s="60"/>
    </row>
    <row r="3059" spans="3:17">
      <c r="C3059"/>
      <c r="D3059"/>
      <c r="E3059"/>
      <c r="F3059" s="331"/>
      <c r="G3059" s="331"/>
      <c r="K3059"/>
      <c r="L3059"/>
      <c r="M3059"/>
      <c r="N3059"/>
      <c r="O3059" s="75"/>
      <c r="P3059" s="60"/>
      <c r="Q3059" s="60"/>
    </row>
    <row r="3060" spans="3:17">
      <c r="C3060"/>
      <c r="D3060"/>
      <c r="E3060"/>
      <c r="F3060" s="331"/>
      <c r="G3060" s="331"/>
      <c r="K3060"/>
      <c r="L3060"/>
      <c r="M3060"/>
      <c r="N3060"/>
      <c r="O3060" s="75"/>
      <c r="P3060" s="60"/>
      <c r="Q3060" s="60"/>
    </row>
    <row r="3061" spans="3:17">
      <c r="C3061"/>
      <c r="D3061"/>
      <c r="E3061"/>
      <c r="F3061" s="331"/>
      <c r="G3061" s="331"/>
      <c r="K3061"/>
      <c r="L3061"/>
      <c r="M3061"/>
      <c r="N3061"/>
      <c r="O3061" s="75"/>
      <c r="P3061" s="60"/>
      <c r="Q3061" s="60"/>
    </row>
    <row r="3062" spans="3:17">
      <c r="C3062"/>
      <c r="D3062"/>
      <c r="E3062"/>
      <c r="F3062" s="331"/>
      <c r="G3062" s="331"/>
      <c r="K3062"/>
      <c r="L3062"/>
      <c r="M3062"/>
      <c r="N3062"/>
      <c r="O3062" s="75"/>
      <c r="P3062" s="60"/>
      <c r="Q3062" s="60"/>
    </row>
    <row r="3063" spans="3:17">
      <c r="C3063"/>
      <c r="D3063"/>
      <c r="E3063"/>
      <c r="F3063" s="331"/>
      <c r="G3063" s="331"/>
      <c r="K3063"/>
      <c r="L3063"/>
      <c r="M3063"/>
      <c r="N3063"/>
      <c r="O3063" s="75"/>
      <c r="P3063" s="60"/>
      <c r="Q3063" s="60"/>
    </row>
    <row r="3064" spans="3:17">
      <c r="C3064"/>
      <c r="D3064"/>
      <c r="E3064"/>
      <c r="F3064" s="331"/>
      <c r="G3064" s="331"/>
      <c r="K3064"/>
      <c r="L3064"/>
      <c r="M3064"/>
      <c r="N3064"/>
      <c r="O3064" s="75"/>
      <c r="P3064" s="60"/>
      <c r="Q3064" s="60"/>
    </row>
    <row r="3065" spans="3:17">
      <c r="C3065"/>
      <c r="D3065"/>
      <c r="E3065"/>
      <c r="F3065" s="331"/>
      <c r="G3065" s="331"/>
      <c r="K3065"/>
      <c r="L3065"/>
      <c r="M3065"/>
      <c r="N3065"/>
      <c r="O3065" s="75"/>
      <c r="P3065" s="60"/>
      <c r="Q3065" s="60"/>
    </row>
    <row r="3066" spans="3:17">
      <c r="C3066"/>
      <c r="D3066"/>
      <c r="E3066"/>
      <c r="F3066" s="331"/>
      <c r="G3066" s="331"/>
      <c r="K3066"/>
      <c r="L3066"/>
      <c r="M3066"/>
      <c r="N3066"/>
      <c r="O3066" s="75"/>
      <c r="P3066" s="60"/>
      <c r="Q3066" s="60"/>
    </row>
    <row r="3067" spans="3:17">
      <c r="C3067"/>
      <c r="D3067"/>
      <c r="E3067"/>
      <c r="F3067" s="331"/>
      <c r="G3067" s="331"/>
      <c r="K3067"/>
      <c r="L3067"/>
      <c r="M3067"/>
      <c r="N3067"/>
      <c r="O3067" s="75"/>
      <c r="P3067" s="60"/>
      <c r="Q3067" s="60"/>
    </row>
    <row r="3068" spans="3:17">
      <c r="C3068"/>
      <c r="D3068"/>
      <c r="E3068"/>
      <c r="F3068" s="331"/>
      <c r="G3068" s="331"/>
      <c r="K3068"/>
      <c r="L3068"/>
      <c r="M3068"/>
      <c r="N3068"/>
      <c r="O3068" s="75"/>
      <c r="P3068" s="60"/>
      <c r="Q3068" s="60"/>
    </row>
    <row r="3069" spans="3:17">
      <c r="C3069"/>
      <c r="D3069"/>
      <c r="E3069"/>
      <c r="F3069" s="331"/>
      <c r="G3069" s="331"/>
      <c r="K3069"/>
      <c r="L3069"/>
      <c r="M3069"/>
      <c r="N3069"/>
      <c r="O3069" s="75"/>
      <c r="P3069" s="60"/>
      <c r="Q3069" s="60"/>
    </row>
    <row r="3070" spans="3:17">
      <c r="C3070"/>
      <c r="D3070"/>
      <c r="E3070"/>
      <c r="F3070" s="331"/>
      <c r="G3070" s="331"/>
      <c r="K3070"/>
      <c r="L3070"/>
      <c r="M3070"/>
      <c r="N3070"/>
      <c r="O3070" s="75"/>
      <c r="P3070" s="60"/>
      <c r="Q3070" s="60"/>
    </row>
    <row r="3071" spans="3:17">
      <c r="C3071"/>
      <c r="D3071"/>
      <c r="E3071"/>
      <c r="F3071" s="331"/>
      <c r="G3071" s="331"/>
      <c r="K3071"/>
      <c r="L3071"/>
      <c r="M3071"/>
      <c r="N3071"/>
      <c r="O3071" s="75"/>
      <c r="P3071" s="60"/>
      <c r="Q3071" s="60"/>
    </row>
    <row r="3072" spans="3:17">
      <c r="C3072"/>
      <c r="D3072"/>
      <c r="E3072"/>
      <c r="F3072" s="331"/>
      <c r="G3072" s="331"/>
      <c r="K3072"/>
      <c r="L3072"/>
      <c r="M3072"/>
      <c r="N3072"/>
      <c r="O3072" s="75"/>
      <c r="P3072" s="60"/>
      <c r="Q3072" s="60"/>
    </row>
    <row r="3073" spans="3:17">
      <c r="C3073"/>
      <c r="D3073"/>
      <c r="E3073"/>
      <c r="F3073" s="331"/>
      <c r="G3073" s="331"/>
      <c r="K3073"/>
      <c r="L3073"/>
      <c r="M3073"/>
      <c r="N3073"/>
      <c r="O3073" s="75"/>
      <c r="P3073" s="60"/>
      <c r="Q3073" s="60"/>
    </row>
    <row r="3074" spans="3:17">
      <c r="C3074"/>
      <c r="D3074"/>
      <c r="E3074"/>
      <c r="F3074" s="331"/>
      <c r="G3074" s="331"/>
      <c r="K3074"/>
      <c r="L3074"/>
      <c r="M3074"/>
      <c r="N3074"/>
      <c r="O3074" s="75"/>
      <c r="P3074" s="60"/>
      <c r="Q3074" s="60"/>
    </row>
    <row r="3075" spans="3:17">
      <c r="C3075"/>
      <c r="D3075"/>
      <c r="E3075"/>
      <c r="F3075" s="331"/>
      <c r="G3075" s="331"/>
      <c r="K3075"/>
      <c r="L3075"/>
      <c r="M3075"/>
      <c r="N3075"/>
      <c r="O3075" s="75"/>
      <c r="P3075" s="60"/>
      <c r="Q3075" s="60"/>
    </row>
    <row r="3076" spans="3:17">
      <c r="C3076"/>
      <c r="D3076"/>
      <c r="E3076"/>
      <c r="F3076" s="331"/>
      <c r="G3076" s="331"/>
      <c r="K3076"/>
      <c r="L3076"/>
      <c r="M3076"/>
      <c r="N3076"/>
      <c r="O3076" s="75"/>
      <c r="P3076" s="60"/>
      <c r="Q3076" s="60"/>
    </row>
    <row r="3077" spans="3:17">
      <c r="C3077"/>
      <c r="D3077"/>
      <c r="E3077"/>
      <c r="F3077" s="331"/>
      <c r="G3077" s="331"/>
      <c r="K3077"/>
      <c r="L3077"/>
      <c r="M3077"/>
      <c r="N3077"/>
      <c r="O3077" s="75"/>
      <c r="P3077" s="60"/>
      <c r="Q3077" s="60"/>
    </row>
    <row r="3078" spans="3:17">
      <c r="C3078"/>
      <c r="D3078"/>
      <c r="E3078"/>
      <c r="F3078" s="331"/>
      <c r="G3078" s="331"/>
      <c r="K3078"/>
      <c r="L3078"/>
      <c r="M3078"/>
      <c r="N3078"/>
      <c r="O3078" s="75"/>
      <c r="P3078" s="60"/>
      <c r="Q3078" s="60"/>
    </row>
    <row r="3079" spans="3:17">
      <c r="C3079"/>
      <c r="D3079"/>
      <c r="E3079"/>
      <c r="F3079" s="331"/>
      <c r="G3079" s="331"/>
      <c r="K3079"/>
      <c r="L3079"/>
      <c r="M3079"/>
      <c r="N3079"/>
      <c r="O3079" s="75"/>
      <c r="P3079" s="60"/>
      <c r="Q3079" s="60"/>
    </row>
    <row r="3080" spans="3:17">
      <c r="C3080"/>
      <c r="D3080"/>
      <c r="E3080"/>
      <c r="F3080" s="331"/>
      <c r="G3080" s="331"/>
      <c r="K3080"/>
      <c r="L3080"/>
      <c r="M3080"/>
      <c r="N3080"/>
      <c r="O3080" s="75"/>
      <c r="P3080" s="60"/>
      <c r="Q3080" s="60"/>
    </row>
    <row r="3081" spans="3:17">
      <c r="C3081"/>
      <c r="D3081"/>
      <c r="E3081"/>
      <c r="F3081" s="331"/>
      <c r="G3081" s="331"/>
      <c r="K3081"/>
      <c r="L3081"/>
      <c r="M3081"/>
      <c r="N3081"/>
      <c r="O3081" s="75"/>
      <c r="P3081" s="60"/>
      <c r="Q3081" s="60"/>
    </row>
    <row r="3082" spans="3:17">
      <c r="C3082"/>
      <c r="D3082"/>
      <c r="E3082"/>
      <c r="F3082" s="331"/>
      <c r="G3082" s="331"/>
      <c r="K3082"/>
      <c r="L3082"/>
      <c r="M3082"/>
      <c r="N3082"/>
      <c r="O3082" s="75"/>
      <c r="P3082" s="60"/>
      <c r="Q3082" s="60"/>
    </row>
    <row r="3083" spans="3:17">
      <c r="C3083"/>
      <c r="D3083"/>
      <c r="E3083"/>
      <c r="F3083" s="331"/>
      <c r="G3083" s="331"/>
      <c r="K3083"/>
      <c r="L3083"/>
      <c r="M3083"/>
      <c r="N3083"/>
      <c r="O3083" s="75"/>
      <c r="P3083" s="60"/>
      <c r="Q3083" s="60"/>
    </row>
    <row r="3084" spans="3:17">
      <c r="C3084"/>
      <c r="D3084"/>
      <c r="E3084"/>
      <c r="F3084" s="331"/>
      <c r="G3084" s="331"/>
      <c r="K3084"/>
      <c r="L3084"/>
      <c r="M3084"/>
      <c r="N3084"/>
      <c r="O3084" s="75"/>
      <c r="P3084" s="60"/>
      <c r="Q3084" s="60"/>
    </row>
    <row r="3085" spans="3:17">
      <c r="C3085"/>
      <c r="D3085"/>
      <c r="E3085"/>
      <c r="F3085" s="331"/>
      <c r="G3085" s="331"/>
      <c r="K3085"/>
      <c r="L3085"/>
      <c r="M3085"/>
      <c r="N3085"/>
      <c r="O3085" s="75"/>
      <c r="P3085" s="60"/>
      <c r="Q3085" s="60"/>
    </row>
    <row r="3086" spans="3:17">
      <c r="C3086"/>
      <c r="D3086"/>
      <c r="E3086"/>
      <c r="F3086" s="331"/>
      <c r="G3086" s="331"/>
      <c r="K3086"/>
      <c r="L3086"/>
      <c r="M3086"/>
      <c r="N3086"/>
      <c r="O3086" s="75"/>
      <c r="P3086" s="60"/>
      <c r="Q3086" s="60"/>
    </row>
    <row r="3087" spans="3:17">
      <c r="C3087"/>
      <c r="D3087"/>
      <c r="E3087"/>
      <c r="F3087" s="331"/>
      <c r="G3087" s="331"/>
      <c r="K3087"/>
      <c r="L3087"/>
      <c r="M3087"/>
      <c r="N3087"/>
      <c r="O3087" s="75"/>
      <c r="P3087" s="60"/>
      <c r="Q3087" s="60"/>
    </row>
    <row r="3088" spans="3:17">
      <c r="C3088"/>
      <c r="D3088"/>
      <c r="E3088"/>
      <c r="F3088" s="331"/>
      <c r="G3088" s="331"/>
      <c r="K3088"/>
      <c r="L3088"/>
      <c r="M3088"/>
      <c r="N3088"/>
      <c r="O3088" s="75"/>
      <c r="P3088" s="60"/>
      <c r="Q3088" s="60"/>
    </row>
    <row r="3089" spans="3:17">
      <c r="C3089"/>
      <c r="D3089"/>
      <c r="E3089"/>
      <c r="F3089" s="331"/>
      <c r="G3089" s="331"/>
      <c r="K3089"/>
      <c r="L3089"/>
      <c r="M3089"/>
      <c r="N3089"/>
      <c r="O3089" s="75"/>
      <c r="P3089" s="60"/>
      <c r="Q3089" s="60"/>
    </row>
    <row r="3090" spans="3:17">
      <c r="C3090"/>
      <c r="D3090"/>
      <c r="E3090"/>
      <c r="F3090" s="331"/>
      <c r="G3090" s="331"/>
      <c r="K3090"/>
      <c r="L3090"/>
      <c r="M3090"/>
      <c r="N3090"/>
      <c r="O3090" s="75"/>
      <c r="P3090" s="60"/>
      <c r="Q3090" s="60"/>
    </row>
    <row r="3091" spans="3:17">
      <c r="C3091"/>
      <c r="D3091"/>
      <c r="E3091"/>
      <c r="F3091" s="331"/>
      <c r="G3091" s="331"/>
      <c r="K3091"/>
      <c r="L3091"/>
      <c r="M3091"/>
      <c r="N3091"/>
      <c r="O3091" s="75"/>
      <c r="P3091" s="60"/>
      <c r="Q3091" s="60"/>
    </row>
    <row r="3092" spans="3:17">
      <c r="C3092"/>
      <c r="D3092"/>
      <c r="E3092"/>
      <c r="F3092" s="331"/>
      <c r="G3092" s="331"/>
      <c r="K3092"/>
      <c r="L3092"/>
      <c r="M3092"/>
      <c r="N3092"/>
      <c r="O3092" s="75"/>
      <c r="P3092" s="60"/>
      <c r="Q3092" s="60"/>
    </row>
    <row r="3093" spans="3:17">
      <c r="C3093"/>
      <c r="D3093"/>
      <c r="E3093"/>
      <c r="F3093" s="331"/>
      <c r="G3093" s="331"/>
      <c r="K3093"/>
      <c r="L3093"/>
      <c r="M3093"/>
      <c r="N3093"/>
      <c r="O3093" s="75"/>
      <c r="P3093" s="60"/>
      <c r="Q3093" s="60"/>
    </row>
    <row r="3094" spans="3:17">
      <c r="C3094"/>
      <c r="D3094"/>
      <c r="E3094"/>
      <c r="F3094" s="331"/>
      <c r="G3094" s="331"/>
      <c r="K3094"/>
      <c r="L3094"/>
      <c r="M3094"/>
      <c r="N3094"/>
      <c r="O3094" s="75"/>
      <c r="P3094" s="60"/>
      <c r="Q3094" s="60"/>
    </row>
    <row r="3095" spans="3:17">
      <c r="C3095"/>
      <c r="D3095"/>
      <c r="E3095"/>
      <c r="F3095" s="331"/>
      <c r="G3095" s="331"/>
      <c r="K3095"/>
      <c r="L3095"/>
      <c r="M3095"/>
      <c r="N3095"/>
      <c r="O3095" s="75"/>
      <c r="P3095" s="60"/>
      <c r="Q3095" s="60"/>
    </row>
    <row r="3096" spans="3:17">
      <c r="C3096"/>
      <c r="D3096"/>
      <c r="E3096"/>
      <c r="F3096" s="331"/>
      <c r="G3096" s="331"/>
      <c r="K3096"/>
      <c r="L3096"/>
      <c r="M3096"/>
      <c r="N3096"/>
      <c r="O3096" s="75"/>
      <c r="P3096" s="60"/>
      <c r="Q3096" s="60"/>
    </row>
    <row r="3097" spans="3:17">
      <c r="C3097"/>
      <c r="D3097"/>
      <c r="E3097"/>
      <c r="F3097" s="331"/>
      <c r="G3097" s="331"/>
      <c r="K3097"/>
      <c r="L3097"/>
      <c r="M3097"/>
      <c r="N3097"/>
      <c r="O3097" s="75"/>
      <c r="P3097" s="60"/>
      <c r="Q3097" s="60"/>
    </row>
    <row r="3098" spans="3:17">
      <c r="C3098"/>
      <c r="D3098"/>
      <c r="E3098"/>
      <c r="F3098" s="331"/>
      <c r="G3098" s="331"/>
      <c r="K3098"/>
      <c r="L3098"/>
      <c r="M3098"/>
      <c r="N3098"/>
      <c r="O3098" s="75"/>
      <c r="P3098" s="60"/>
      <c r="Q3098" s="60"/>
    </row>
    <row r="3099" spans="3:17">
      <c r="C3099"/>
      <c r="D3099"/>
      <c r="E3099"/>
      <c r="F3099" s="331"/>
      <c r="G3099" s="331"/>
      <c r="K3099"/>
      <c r="L3099"/>
      <c r="M3099"/>
      <c r="N3099"/>
      <c r="O3099" s="75"/>
      <c r="P3099" s="60"/>
      <c r="Q3099" s="60"/>
    </row>
    <row r="3100" spans="3:17">
      <c r="C3100"/>
      <c r="D3100"/>
      <c r="E3100"/>
      <c r="F3100" s="331"/>
      <c r="G3100" s="331"/>
      <c r="K3100"/>
      <c r="L3100"/>
      <c r="M3100"/>
      <c r="N3100"/>
      <c r="O3100" s="75"/>
      <c r="P3100" s="60"/>
      <c r="Q3100" s="60"/>
    </row>
    <row r="3101" spans="3:17">
      <c r="C3101"/>
      <c r="D3101"/>
      <c r="E3101"/>
      <c r="F3101" s="331"/>
      <c r="G3101" s="331"/>
      <c r="K3101"/>
      <c r="L3101"/>
      <c r="M3101"/>
      <c r="N3101"/>
      <c r="O3101" s="75"/>
      <c r="P3101" s="60"/>
      <c r="Q3101" s="60"/>
    </row>
    <row r="3102" spans="3:17">
      <c r="C3102"/>
      <c r="D3102"/>
      <c r="E3102"/>
      <c r="F3102" s="331"/>
      <c r="G3102" s="331"/>
      <c r="K3102"/>
      <c r="L3102"/>
      <c r="M3102"/>
      <c r="N3102"/>
      <c r="O3102" s="75"/>
      <c r="P3102" s="60"/>
      <c r="Q3102" s="60"/>
    </row>
    <row r="3103" spans="3:17">
      <c r="C3103"/>
      <c r="D3103"/>
      <c r="E3103"/>
      <c r="F3103" s="331"/>
      <c r="G3103" s="331"/>
      <c r="K3103"/>
      <c r="L3103"/>
      <c r="M3103"/>
      <c r="N3103"/>
      <c r="O3103" s="75"/>
      <c r="P3103" s="60"/>
      <c r="Q3103" s="60"/>
    </row>
    <row r="3104" spans="3:17">
      <c r="C3104"/>
      <c r="D3104"/>
      <c r="E3104"/>
      <c r="F3104" s="331"/>
      <c r="G3104" s="331"/>
      <c r="K3104"/>
      <c r="L3104"/>
      <c r="M3104"/>
      <c r="N3104"/>
      <c r="O3104" s="75"/>
      <c r="P3104" s="60"/>
      <c r="Q3104" s="60"/>
    </row>
    <row r="3105" spans="3:17">
      <c r="C3105"/>
      <c r="D3105"/>
      <c r="E3105"/>
      <c r="F3105" s="331"/>
      <c r="G3105" s="331"/>
      <c r="K3105"/>
      <c r="L3105"/>
      <c r="M3105"/>
      <c r="N3105"/>
      <c r="O3105" s="75"/>
      <c r="P3105" s="60"/>
      <c r="Q3105" s="60"/>
    </row>
    <row r="3106" spans="3:17">
      <c r="C3106"/>
      <c r="D3106"/>
      <c r="E3106"/>
      <c r="F3106" s="331"/>
      <c r="G3106" s="331"/>
      <c r="K3106"/>
      <c r="L3106"/>
      <c r="M3106"/>
      <c r="N3106"/>
      <c r="O3106" s="75"/>
      <c r="P3106" s="60"/>
      <c r="Q3106" s="60"/>
    </row>
    <row r="3107" spans="3:17">
      <c r="C3107"/>
      <c r="D3107"/>
      <c r="E3107"/>
      <c r="F3107" s="331"/>
      <c r="G3107" s="331"/>
      <c r="K3107"/>
      <c r="L3107"/>
      <c r="M3107"/>
      <c r="N3107"/>
      <c r="O3107" s="75"/>
      <c r="P3107" s="60"/>
      <c r="Q3107" s="60"/>
    </row>
    <row r="3108" spans="3:17">
      <c r="C3108"/>
      <c r="D3108"/>
      <c r="E3108"/>
      <c r="F3108" s="331"/>
      <c r="G3108" s="331"/>
      <c r="K3108"/>
      <c r="L3108"/>
      <c r="M3108"/>
      <c r="N3108"/>
      <c r="O3108" s="75"/>
      <c r="P3108" s="60"/>
      <c r="Q3108" s="60"/>
    </row>
    <row r="3109" spans="3:17">
      <c r="C3109"/>
      <c r="D3109"/>
      <c r="E3109"/>
      <c r="F3109" s="331"/>
      <c r="G3109" s="331"/>
      <c r="K3109"/>
      <c r="L3109"/>
      <c r="M3109"/>
      <c r="N3109"/>
      <c r="O3109" s="75"/>
      <c r="P3109" s="60"/>
      <c r="Q3109" s="60"/>
    </row>
    <row r="3110" spans="3:17">
      <c r="C3110"/>
      <c r="D3110"/>
      <c r="E3110"/>
      <c r="F3110" s="331"/>
      <c r="G3110" s="331"/>
      <c r="K3110"/>
      <c r="L3110"/>
      <c r="M3110"/>
      <c r="N3110"/>
      <c r="O3110" s="75"/>
      <c r="P3110" s="60"/>
      <c r="Q3110" s="60"/>
    </row>
    <row r="3111" spans="3:17">
      <c r="C3111"/>
      <c r="D3111"/>
      <c r="E3111"/>
      <c r="F3111" s="331"/>
      <c r="G3111" s="331"/>
      <c r="K3111"/>
      <c r="L3111"/>
      <c r="M3111"/>
      <c r="N3111"/>
      <c r="O3111" s="75"/>
      <c r="P3111" s="60"/>
      <c r="Q3111" s="60"/>
    </row>
    <row r="3112" spans="3:17">
      <c r="C3112"/>
      <c r="D3112"/>
      <c r="E3112"/>
      <c r="F3112" s="331"/>
      <c r="G3112" s="331"/>
      <c r="K3112"/>
      <c r="L3112"/>
      <c r="M3112"/>
      <c r="N3112"/>
      <c r="O3112" s="75"/>
      <c r="P3112" s="60"/>
      <c r="Q3112" s="60"/>
    </row>
    <row r="3113" spans="3:17">
      <c r="C3113"/>
      <c r="D3113"/>
      <c r="E3113"/>
      <c r="F3113" s="331"/>
      <c r="G3113" s="331"/>
      <c r="K3113"/>
      <c r="L3113"/>
      <c r="M3113"/>
      <c r="N3113"/>
      <c r="O3113" s="75"/>
      <c r="P3113" s="60"/>
      <c r="Q3113" s="60"/>
    </row>
    <row r="3114" spans="3:17">
      <c r="C3114"/>
      <c r="D3114"/>
      <c r="E3114"/>
      <c r="F3114" s="331"/>
      <c r="G3114" s="331"/>
      <c r="K3114"/>
      <c r="L3114"/>
      <c r="M3114"/>
      <c r="N3114"/>
      <c r="O3114" s="75"/>
      <c r="P3114" s="60"/>
      <c r="Q3114" s="60"/>
    </row>
    <row r="3115" spans="3:17">
      <c r="C3115"/>
      <c r="D3115"/>
      <c r="E3115"/>
      <c r="F3115" s="331"/>
      <c r="G3115" s="331"/>
      <c r="K3115"/>
      <c r="L3115"/>
      <c r="M3115"/>
      <c r="N3115"/>
      <c r="O3115" s="75"/>
      <c r="P3115" s="60"/>
      <c r="Q3115" s="60"/>
    </row>
    <row r="3116" spans="3:17">
      <c r="C3116"/>
      <c r="D3116"/>
      <c r="E3116"/>
      <c r="F3116" s="331"/>
      <c r="G3116" s="331"/>
      <c r="K3116"/>
      <c r="L3116"/>
      <c r="M3116"/>
      <c r="N3116"/>
      <c r="O3116" s="75"/>
      <c r="P3116" s="60"/>
      <c r="Q3116" s="60"/>
    </row>
    <row r="3117" spans="3:17">
      <c r="C3117"/>
      <c r="D3117"/>
      <c r="E3117"/>
      <c r="F3117" s="331"/>
      <c r="G3117" s="331"/>
      <c r="K3117"/>
      <c r="L3117"/>
      <c r="M3117"/>
      <c r="N3117"/>
      <c r="O3117" s="75"/>
      <c r="P3117" s="60"/>
      <c r="Q3117" s="60"/>
    </row>
    <row r="3118" spans="3:17">
      <c r="C3118"/>
      <c r="D3118"/>
      <c r="E3118"/>
      <c r="F3118" s="331"/>
      <c r="G3118" s="331"/>
      <c r="K3118"/>
      <c r="L3118"/>
      <c r="M3118"/>
      <c r="N3118"/>
      <c r="O3118" s="75"/>
      <c r="P3118" s="60"/>
      <c r="Q3118" s="60"/>
    </row>
    <row r="3119" spans="3:17">
      <c r="C3119"/>
      <c r="D3119"/>
      <c r="E3119"/>
      <c r="F3119" s="331"/>
      <c r="G3119" s="331"/>
      <c r="K3119"/>
      <c r="L3119"/>
      <c r="M3119"/>
      <c r="N3119"/>
      <c r="O3119" s="75"/>
      <c r="P3119" s="60"/>
      <c r="Q3119" s="60"/>
    </row>
    <row r="3120" spans="3:17">
      <c r="C3120"/>
      <c r="D3120"/>
      <c r="E3120"/>
      <c r="F3120" s="331"/>
      <c r="G3120" s="331"/>
      <c r="K3120"/>
      <c r="L3120"/>
      <c r="O3120" s="75"/>
      <c r="P3120" s="60"/>
      <c r="Q3120" s="60"/>
    </row>
    <row r="3121" spans="3:17">
      <c r="C3121"/>
      <c r="D3121"/>
      <c r="E3121"/>
      <c r="F3121" s="331"/>
      <c r="G3121" s="331"/>
      <c r="K3121"/>
      <c r="L3121"/>
      <c r="O3121" s="75"/>
      <c r="P3121" s="60"/>
      <c r="Q3121" s="60"/>
    </row>
    <row r="3122" spans="3:17">
      <c r="C3122"/>
      <c r="D3122"/>
      <c r="E3122"/>
      <c r="F3122" s="331"/>
      <c r="G3122" s="331"/>
      <c r="K3122"/>
      <c r="L3122"/>
      <c r="O3122" s="75"/>
      <c r="P3122" s="60"/>
      <c r="Q3122" s="60"/>
    </row>
    <row r="3123" spans="3:17">
      <c r="C3123"/>
      <c r="D3123"/>
      <c r="E3123"/>
      <c r="F3123" s="331"/>
      <c r="G3123" s="331"/>
      <c r="K3123"/>
      <c r="L3123"/>
      <c r="O3123" s="75"/>
      <c r="P3123" s="60"/>
      <c r="Q3123" s="60"/>
    </row>
    <row r="3124" spans="3:17">
      <c r="C3124"/>
      <c r="D3124"/>
      <c r="E3124"/>
      <c r="F3124" s="331"/>
      <c r="G3124" s="331"/>
      <c r="K3124"/>
      <c r="L3124"/>
      <c r="O3124" s="75"/>
      <c r="P3124" s="60"/>
      <c r="Q3124" s="60"/>
    </row>
    <row r="3125" spans="3:17">
      <c r="C3125"/>
      <c r="D3125"/>
      <c r="E3125"/>
      <c r="F3125" s="331"/>
      <c r="G3125" s="331"/>
      <c r="K3125"/>
      <c r="L3125"/>
      <c r="O3125" s="75"/>
      <c r="P3125" s="60"/>
      <c r="Q3125" s="60"/>
    </row>
    <row r="3126" spans="3:17">
      <c r="C3126"/>
      <c r="D3126"/>
      <c r="E3126"/>
      <c r="F3126" s="331"/>
      <c r="G3126" s="331"/>
      <c r="K3126"/>
      <c r="L3126"/>
      <c r="O3126" s="75"/>
      <c r="P3126" s="60"/>
      <c r="Q3126" s="60"/>
    </row>
    <row r="3127" spans="3:17">
      <c r="C3127"/>
      <c r="D3127"/>
      <c r="E3127"/>
      <c r="F3127" s="331"/>
      <c r="G3127" s="331"/>
      <c r="K3127"/>
      <c r="L3127"/>
      <c r="O3127" s="75"/>
      <c r="P3127" s="60"/>
      <c r="Q3127" s="60"/>
    </row>
    <row r="3128" spans="3:17">
      <c r="C3128"/>
      <c r="D3128"/>
      <c r="E3128"/>
      <c r="F3128" s="331"/>
      <c r="G3128" s="331"/>
      <c r="K3128"/>
      <c r="L3128"/>
      <c r="O3128" s="75"/>
      <c r="P3128" s="60"/>
      <c r="Q3128" s="60"/>
    </row>
    <row r="3129" spans="3:17">
      <c r="C3129"/>
      <c r="D3129"/>
      <c r="E3129"/>
      <c r="F3129" s="331"/>
      <c r="G3129" s="331"/>
      <c r="K3129"/>
      <c r="L3129"/>
      <c r="O3129" s="75"/>
      <c r="P3129" s="60"/>
      <c r="Q3129" s="60"/>
    </row>
    <row r="3130" spans="3:17">
      <c r="C3130"/>
      <c r="D3130"/>
      <c r="E3130"/>
      <c r="F3130" s="331"/>
      <c r="G3130" s="331"/>
      <c r="K3130"/>
      <c r="L3130"/>
      <c r="O3130" s="75"/>
      <c r="P3130" s="60"/>
      <c r="Q3130" s="60"/>
    </row>
    <row r="3131" spans="3:17">
      <c r="C3131"/>
      <c r="D3131"/>
      <c r="E3131"/>
      <c r="F3131" s="331"/>
      <c r="G3131" s="331"/>
      <c r="K3131"/>
      <c r="L3131"/>
      <c r="O3131" s="75"/>
      <c r="P3131" s="60"/>
      <c r="Q3131" s="60"/>
    </row>
    <row r="3132" spans="3:17">
      <c r="C3132"/>
      <c r="D3132"/>
      <c r="E3132"/>
      <c r="F3132" s="331"/>
      <c r="G3132" s="331"/>
      <c r="K3132"/>
      <c r="L3132"/>
      <c r="O3132" s="75"/>
      <c r="P3132" s="60"/>
      <c r="Q3132" s="60"/>
    </row>
    <row r="3133" spans="3:17">
      <c r="C3133"/>
      <c r="D3133"/>
      <c r="E3133"/>
      <c r="F3133" s="331"/>
      <c r="G3133" s="331"/>
      <c r="K3133"/>
      <c r="L3133"/>
      <c r="O3133" s="75"/>
      <c r="P3133" s="60"/>
      <c r="Q3133" s="60"/>
    </row>
    <row r="3134" spans="3:17">
      <c r="C3134"/>
      <c r="D3134"/>
      <c r="E3134"/>
      <c r="F3134" s="331"/>
      <c r="G3134" s="331"/>
      <c r="K3134"/>
      <c r="L3134"/>
      <c r="O3134" s="75"/>
      <c r="P3134" s="60"/>
      <c r="Q3134" s="60"/>
    </row>
    <row r="3135" spans="3:17">
      <c r="C3135"/>
      <c r="D3135"/>
      <c r="E3135"/>
      <c r="F3135" s="331"/>
      <c r="G3135" s="331"/>
      <c r="K3135"/>
      <c r="L3135"/>
      <c r="O3135" s="75"/>
      <c r="P3135" s="60"/>
      <c r="Q3135" s="60"/>
    </row>
    <row r="3136" spans="3:17">
      <c r="C3136"/>
      <c r="D3136"/>
      <c r="E3136"/>
      <c r="F3136" s="331"/>
      <c r="G3136" s="331"/>
      <c r="K3136"/>
      <c r="L3136"/>
      <c r="O3136" s="75"/>
      <c r="P3136" s="60"/>
      <c r="Q3136" s="60"/>
    </row>
    <row r="3137" spans="3:17">
      <c r="C3137"/>
      <c r="D3137"/>
      <c r="E3137"/>
      <c r="F3137" s="331"/>
      <c r="G3137" s="331"/>
      <c r="K3137"/>
      <c r="L3137"/>
      <c r="O3137" s="75"/>
      <c r="P3137" s="60"/>
      <c r="Q3137" s="60"/>
    </row>
    <row r="3138" spans="3:17">
      <c r="C3138"/>
      <c r="D3138"/>
      <c r="E3138"/>
      <c r="F3138" s="331"/>
      <c r="G3138" s="331"/>
      <c r="K3138"/>
      <c r="L3138"/>
      <c r="O3138" s="75"/>
      <c r="P3138" s="60"/>
      <c r="Q3138" s="60"/>
    </row>
    <row r="3139" spans="3:17">
      <c r="C3139"/>
      <c r="D3139"/>
      <c r="E3139"/>
      <c r="F3139" s="331"/>
      <c r="G3139" s="331"/>
      <c r="K3139"/>
      <c r="L3139"/>
      <c r="O3139" s="75"/>
      <c r="P3139" s="60"/>
      <c r="Q3139" s="60"/>
    </row>
    <row r="3140" spans="3:17">
      <c r="C3140"/>
      <c r="D3140"/>
      <c r="E3140"/>
      <c r="F3140" s="331"/>
      <c r="G3140" s="331"/>
      <c r="K3140"/>
      <c r="L3140"/>
      <c r="O3140" s="75"/>
      <c r="P3140" s="60"/>
      <c r="Q3140" s="60"/>
    </row>
    <row r="3141" spans="3:17">
      <c r="C3141"/>
      <c r="D3141"/>
      <c r="E3141"/>
      <c r="F3141" s="331"/>
      <c r="G3141" s="331"/>
      <c r="K3141"/>
      <c r="L3141"/>
      <c r="O3141" s="75"/>
      <c r="P3141" s="60"/>
      <c r="Q3141" s="60"/>
    </row>
    <row r="3142" spans="3:17">
      <c r="C3142"/>
      <c r="D3142"/>
      <c r="E3142"/>
      <c r="F3142" s="331"/>
      <c r="G3142" s="331"/>
      <c r="K3142"/>
      <c r="L3142"/>
      <c r="O3142" s="75"/>
      <c r="P3142" s="60"/>
      <c r="Q3142" s="60"/>
    </row>
    <row r="3143" spans="3:17">
      <c r="C3143"/>
      <c r="D3143"/>
      <c r="E3143"/>
      <c r="F3143" s="331"/>
      <c r="G3143" s="331"/>
      <c r="K3143"/>
      <c r="L3143"/>
      <c r="O3143" s="75"/>
      <c r="P3143" s="60"/>
      <c r="Q3143" s="60"/>
    </row>
    <row r="3144" spans="3:17">
      <c r="C3144"/>
      <c r="D3144"/>
      <c r="E3144"/>
      <c r="F3144" s="331"/>
      <c r="G3144" s="331"/>
      <c r="K3144"/>
      <c r="L3144"/>
      <c r="O3144" s="75"/>
      <c r="P3144" s="60"/>
      <c r="Q3144" s="60"/>
    </row>
    <row r="3145" spans="3:17">
      <c r="C3145"/>
      <c r="D3145"/>
      <c r="E3145"/>
      <c r="F3145" s="331"/>
      <c r="G3145" s="331"/>
      <c r="K3145"/>
      <c r="L3145"/>
      <c r="O3145" s="75"/>
      <c r="P3145" s="60"/>
      <c r="Q3145" s="60"/>
    </row>
    <row r="3146" spans="3:17">
      <c r="C3146"/>
      <c r="D3146"/>
      <c r="E3146"/>
      <c r="F3146" s="331"/>
      <c r="G3146" s="331"/>
      <c r="K3146"/>
      <c r="L3146"/>
      <c r="O3146" s="75"/>
      <c r="P3146" s="60"/>
      <c r="Q3146" s="60"/>
    </row>
    <row r="3147" spans="3:17">
      <c r="C3147"/>
      <c r="D3147"/>
      <c r="E3147"/>
      <c r="F3147" s="331"/>
      <c r="G3147" s="331"/>
      <c r="K3147"/>
      <c r="L3147"/>
      <c r="O3147" s="75"/>
      <c r="P3147" s="60"/>
      <c r="Q3147" s="60"/>
    </row>
    <row r="3148" spans="3:17">
      <c r="C3148"/>
      <c r="D3148"/>
      <c r="E3148"/>
      <c r="F3148" s="331"/>
      <c r="G3148" s="331"/>
      <c r="K3148"/>
      <c r="L3148"/>
      <c r="O3148" s="75"/>
      <c r="P3148" s="60"/>
      <c r="Q3148" s="60"/>
    </row>
    <row r="3149" spans="3:17">
      <c r="C3149"/>
      <c r="D3149"/>
      <c r="E3149"/>
      <c r="F3149" s="331"/>
      <c r="G3149" s="331"/>
      <c r="K3149"/>
      <c r="L3149"/>
      <c r="O3149" s="75"/>
      <c r="P3149" s="60"/>
      <c r="Q3149" s="60"/>
    </row>
    <row r="3150" spans="3:17">
      <c r="C3150"/>
      <c r="D3150"/>
      <c r="E3150"/>
      <c r="F3150" s="331"/>
      <c r="G3150" s="331"/>
      <c r="K3150"/>
      <c r="L3150"/>
      <c r="O3150" s="75"/>
      <c r="P3150" s="60"/>
      <c r="Q3150" s="60"/>
    </row>
    <row r="3151" spans="3:17">
      <c r="C3151"/>
      <c r="D3151"/>
      <c r="E3151"/>
      <c r="F3151" s="331"/>
      <c r="G3151" s="331"/>
      <c r="K3151"/>
      <c r="L3151"/>
      <c r="O3151" s="75"/>
      <c r="P3151" s="60"/>
      <c r="Q3151" s="60"/>
    </row>
    <row r="3152" spans="3:17">
      <c r="C3152"/>
      <c r="D3152"/>
      <c r="E3152"/>
      <c r="F3152" s="331"/>
      <c r="G3152" s="331"/>
      <c r="K3152"/>
      <c r="L3152"/>
      <c r="O3152" s="75"/>
      <c r="P3152" s="60"/>
      <c r="Q3152" s="60"/>
    </row>
    <row r="3153" spans="3:17">
      <c r="C3153"/>
      <c r="D3153"/>
      <c r="E3153"/>
      <c r="F3153" s="331"/>
      <c r="G3153" s="331"/>
      <c r="K3153"/>
      <c r="L3153"/>
      <c r="O3153" s="75"/>
      <c r="P3153" s="60"/>
      <c r="Q3153" s="60"/>
    </row>
    <row r="3154" spans="3:17">
      <c r="C3154"/>
      <c r="D3154"/>
      <c r="E3154"/>
      <c r="F3154" s="331"/>
      <c r="G3154" s="331"/>
      <c r="K3154"/>
      <c r="L3154"/>
      <c r="O3154" s="75"/>
      <c r="P3154" s="60"/>
      <c r="Q3154" s="60"/>
    </row>
    <row r="3155" spans="3:17">
      <c r="C3155"/>
      <c r="D3155"/>
      <c r="E3155"/>
      <c r="F3155" s="331"/>
      <c r="G3155" s="331"/>
      <c r="K3155"/>
      <c r="L3155"/>
      <c r="O3155" s="75"/>
      <c r="P3155" s="60"/>
      <c r="Q3155" s="60"/>
    </row>
    <row r="3156" spans="3:17">
      <c r="C3156"/>
      <c r="D3156"/>
      <c r="E3156"/>
      <c r="F3156" s="331"/>
      <c r="G3156" s="331"/>
      <c r="K3156"/>
      <c r="L3156"/>
      <c r="O3156" s="75"/>
      <c r="P3156" s="60"/>
      <c r="Q3156" s="60"/>
    </row>
    <row r="3157" spans="3:17">
      <c r="C3157"/>
      <c r="D3157"/>
      <c r="E3157"/>
      <c r="F3157" s="331"/>
      <c r="G3157" s="331"/>
      <c r="K3157"/>
      <c r="L3157"/>
      <c r="O3157" s="75"/>
      <c r="P3157" s="60"/>
      <c r="Q3157" s="60"/>
    </row>
    <row r="3158" spans="3:17">
      <c r="C3158"/>
      <c r="D3158"/>
      <c r="E3158"/>
      <c r="F3158" s="331"/>
      <c r="G3158" s="331"/>
      <c r="K3158"/>
      <c r="L3158"/>
      <c r="O3158" s="75"/>
      <c r="P3158" s="60"/>
      <c r="Q3158" s="60"/>
    </row>
    <row r="3159" spans="3:17">
      <c r="C3159"/>
      <c r="D3159"/>
      <c r="E3159"/>
      <c r="F3159" s="331"/>
      <c r="G3159" s="331"/>
      <c r="K3159"/>
      <c r="L3159"/>
      <c r="O3159" s="75"/>
      <c r="P3159" s="60"/>
      <c r="Q3159" s="60"/>
    </row>
    <row r="3160" spans="3:17">
      <c r="C3160"/>
      <c r="D3160"/>
      <c r="E3160"/>
      <c r="F3160" s="331"/>
      <c r="G3160" s="331"/>
      <c r="K3160"/>
      <c r="L3160"/>
      <c r="O3160" s="75"/>
      <c r="P3160" s="60"/>
      <c r="Q3160" s="60"/>
    </row>
    <row r="3161" spans="3:17">
      <c r="C3161"/>
      <c r="D3161"/>
      <c r="E3161"/>
      <c r="F3161" s="331"/>
      <c r="G3161" s="331"/>
      <c r="K3161"/>
      <c r="L3161"/>
      <c r="O3161" s="75"/>
      <c r="P3161" s="60"/>
      <c r="Q3161" s="60"/>
    </row>
    <row r="3162" spans="3:17">
      <c r="C3162"/>
      <c r="D3162"/>
      <c r="E3162"/>
      <c r="F3162" s="331"/>
      <c r="G3162" s="331"/>
      <c r="K3162"/>
      <c r="L3162"/>
      <c r="O3162" s="75"/>
      <c r="P3162" s="60"/>
      <c r="Q3162" s="60"/>
    </row>
    <row r="3163" spans="3:17">
      <c r="C3163"/>
      <c r="D3163"/>
      <c r="E3163"/>
      <c r="F3163" s="331"/>
      <c r="G3163" s="331"/>
      <c r="K3163"/>
      <c r="L3163"/>
      <c r="O3163" s="75"/>
      <c r="P3163" s="60"/>
      <c r="Q3163" s="60"/>
    </row>
    <row r="3164" spans="3:17">
      <c r="C3164"/>
      <c r="D3164"/>
      <c r="E3164"/>
      <c r="F3164" s="331"/>
      <c r="G3164" s="331"/>
      <c r="K3164"/>
      <c r="L3164"/>
      <c r="O3164" s="75"/>
      <c r="P3164" s="60"/>
      <c r="Q3164" s="60"/>
    </row>
    <row r="3165" spans="3:17">
      <c r="C3165"/>
      <c r="D3165"/>
      <c r="E3165"/>
      <c r="F3165" s="331"/>
      <c r="G3165" s="331"/>
      <c r="K3165"/>
      <c r="L3165"/>
      <c r="O3165" s="75"/>
      <c r="P3165" s="60"/>
      <c r="Q3165" s="60"/>
    </row>
    <row r="3166" spans="3:17">
      <c r="C3166"/>
      <c r="D3166"/>
      <c r="E3166"/>
      <c r="F3166" s="331"/>
      <c r="G3166" s="331"/>
      <c r="K3166"/>
      <c r="L3166"/>
      <c r="O3166" s="75"/>
      <c r="P3166" s="60"/>
      <c r="Q3166" s="60"/>
    </row>
    <row r="3167" spans="3:17">
      <c r="C3167"/>
      <c r="D3167"/>
      <c r="E3167"/>
      <c r="F3167" s="331"/>
      <c r="G3167" s="331"/>
      <c r="K3167"/>
      <c r="L3167"/>
      <c r="O3167" s="75"/>
      <c r="P3167" s="60"/>
      <c r="Q3167" s="60"/>
    </row>
    <row r="3168" spans="3:17">
      <c r="C3168"/>
      <c r="D3168"/>
      <c r="E3168"/>
      <c r="F3168" s="331"/>
      <c r="G3168" s="331"/>
      <c r="K3168"/>
      <c r="L3168"/>
      <c r="O3168" s="75"/>
      <c r="P3168" s="60"/>
      <c r="Q3168" s="60"/>
    </row>
    <row r="3169" spans="3:17">
      <c r="C3169"/>
      <c r="D3169"/>
      <c r="E3169"/>
      <c r="F3169" s="331"/>
      <c r="G3169" s="331"/>
      <c r="K3169"/>
      <c r="L3169"/>
      <c r="O3169" s="75"/>
      <c r="P3169" s="60"/>
      <c r="Q3169" s="60"/>
    </row>
    <row r="3170" spans="3:17">
      <c r="C3170"/>
      <c r="D3170"/>
      <c r="E3170"/>
      <c r="F3170" s="331"/>
      <c r="G3170" s="331"/>
      <c r="K3170"/>
      <c r="L3170"/>
      <c r="O3170" s="75"/>
      <c r="P3170" s="60"/>
      <c r="Q3170" s="60"/>
    </row>
    <row r="3171" spans="3:17">
      <c r="C3171"/>
      <c r="D3171"/>
      <c r="E3171"/>
      <c r="F3171" s="331"/>
      <c r="G3171" s="331"/>
      <c r="K3171"/>
      <c r="L3171"/>
      <c r="O3171" s="75"/>
      <c r="P3171" s="60"/>
      <c r="Q3171" s="60"/>
    </row>
    <row r="3172" spans="3:17">
      <c r="C3172"/>
      <c r="D3172"/>
      <c r="E3172"/>
      <c r="F3172" s="331"/>
      <c r="G3172" s="331"/>
      <c r="K3172"/>
      <c r="L3172"/>
      <c r="O3172" s="75"/>
      <c r="P3172" s="60"/>
      <c r="Q3172" s="60"/>
    </row>
    <row r="3173" spans="3:17">
      <c r="C3173"/>
      <c r="D3173"/>
      <c r="E3173"/>
      <c r="F3173" s="331"/>
      <c r="G3173" s="331"/>
      <c r="K3173"/>
      <c r="L3173"/>
      <c r="O3173" s="75"/>
      <c r="P3173" s="60"/>
      <c r="Q3173" s="60"/>
    </row>
    <row r="3174" spans="3:17">
      <c r="C3174"/>
      <c r="D3174"/>
      <c r="E3174"/>
      <c r="F3174" s="331"/>
      <c r="G3174" s="331"/>
      <c r="K3174"/>
      <c r="L3174"/>
      <c r="O3174" s="75"/>
      <c r="P3174" s="60"/>
      <c r="Q3174" s="60"/>
    </row>
    <row r="3175" spans="3:17">
      <c r="C3175"/>
      <c r="D3175"/>
      <c r="E3175"/>
      <c r="F3175" s="331"/>
      <c r="G3175" s="331"/>
      <c r="K3175"/>
      <c r="L3175"/>
      <c r="O3175" s="75"/>
      <c r="P3175" s="60"/>
      <c r="Q3175" s="60"/>
    </row>
    <row r="3176" spans="3:17">
      <c r="C3176"/>
      <c r="D3176"/>
      <c r="E3176"/>
      <c r="F3176" s="331"/>
      <c r="G3176" s="331"/>
      <c r="K3176"/>
      <c r="L3176"/>
      <c r="O3176" s="75"/>
      <c r="P3176" s="60"/>
      <c r="Q3176" s="60"/>
    </row>
    <row r="3177" spans="3:17">
      <c r="C3177"/>
      <c r="D3177"/>
      <c r="E3177"/>
      <c r="F3177" s="331"/>
      <c r="G3177" s="331"/>
      <c r="K3177"/>
      <c r="L3177"/>
      <c r="O3177" s="75"/>
      <c r="P3177" s="60"/>
      <c r="Q3177" s="60"/>
    </row>
    <row r="3178" spans="3:17">
      <c r="C3178"/>
      <c r="D3178"/>
      <c r="E3178"/>
      <c r="F3178" s="331"/>
      <c r="G3178" s="331"/>
      <c r="K3178"/>
      <c r="L3178"/>
      <c r="O3178" s="75"/>
      <c r="P3178" s="60"/>
      <c r="Q3178" s="60"/>
    </row>
    <row r="3179" spans="3:17">
      <c r="C3179"/>
      <c r="D3179"/>
      <c r="E3179"/>
      <c r="F3179" s="331"/>
      <c r="G3179" s="331"/>
      <c r="K3179"/>
      <c r="L3179"/>
      <c r="O3179" s="75"/>
      <c r="P3179" s="60"/>
      <c r="Q3179" s="60"/>
    </row>
    <row r="3180" spans="3:17">
      <c r="C3180"/>
      <c r="D3180"/>
      <c r="E3180"/>
      <c r="F3180" s="331"/>
      <c r="G3180" s="331"/>
      <c r="K3180"/>
      <c r="L3180"/>
      <c r="O3180" s="75"/>
      <c r="P3180" s="60"/>
      <c r="Q3180" s="60"/>
    </row>
    <row r="3181" spans="3:17">
      <c r="C3181"/>
      <c r="D3181"/>
      <c r="E3181"/>
      <c r="F3181" s="331"/>
      <c r="G3181" s="331"/>
      <c r="K3181"/>
      <c r="L3181"/>
      <c r="O3181" s="75"/>
      <c r="P3181" s="60"/>
      <c r="Q3181" s="60"/>
    </row>
    <row r="3182" spans="3:17">
      <c r="C3182"/>
      <c r="D3182"/>
      <c r="E3182"/>
      <c r="F3182" s="331"/>
      <c r="G3182" s="331"/>
      <c r="K3182"/>
      <c r="L3182"/>
      <c r="O3182" s="75"/>
      <c r="P3182" s="60"/>
      <c r="Q3182" s="60"/>
    </row>
    <row r="3183" spans="3:17">
      <c r="C3183"/>
      <c r="D3183"/>
      <c r="E3183"/>
      <c r="F3183" s="331"/>
      <c r="G3183" s="331"/>
      <c r="K3183"/>
      <c r="L3183"/>
      <c r="O3183" s="75"/>
      <c r="P3183" s="60"/>
      <c r="Q3183" s="60"/>
    </row>
    <row r="3184" spans="3:17">
      <c r="C3184"/>
      <c r="D3184"/>
      <c r="E3184"/>
      <c r="F3184" s="331"/>
      <c r="G3184" s="331"/>
      <c r="K3184"/>
      <c r="L3184"/>
      <c r="O3184" s="75"/>
      <c r="P3184" s="60"/>
      <c r="Q3184" s="60"/>
    </row>
    <row r="3185" spans="3:17">
      <c r="C3185"/>
      <c r="D3185"/>
      <c r="E3185"/>
      <c r="F3185" s="331"/>
      <c r="G3185" s="331"/>
      <c r="K3185"/>
      <c r="L3185"/>
      <c r="O3185" s="75"/>
      <c r="P3185" s="60"/>
      <c r="Q3185" s="60"/>
    </row>
    <row r="3186" spans="3:17">
      <c r="C3186"/>
      <c r="D3186"/>
      <c r="E3186"/>
      <c r="F3186" s="331"/>
      <c r="G3186" s="331"/>
      <c r="K3186"/>
      <c r="L3186"/>
      <c r="O3186" s="75"/>
      <c r="P3186" s="60"/>
      <c r="Q3186" s="60"/>
    </row>
    <row r="3187" spans="3:17">
      <c r="C3187"/>
      <c r="D3187"/>
      <c r="E3187"/>
      <c r="F3187" s="331"/>
      <c r="G3187" s="331"/>
      <c r="K3187"/>
      <c r="L3187"/>
      <c r="O3187" s="75"/>
      <c r="P3187" s="60"/>
      <c r="Q3187" s="60"/>
    </row>
    <row r="3188" spans="3:17">
      <c r="C3188"/>
      <c r="D3188"/>
      <c r="E3188"/>
      <c r="F3188" s="331"/>
      <c r="G3188" s="331"/>
      <c r="K3188"/>
      <c r="L3188"/>
      <c r="O3188" s="75"/>
      <c r="P3188" s="60"/>
      <c r="Q3188" s="60"/>
    </row>
    <row r="3189" spans="3:17">
      <c r="C3189"/>
      <c r="D3189"/>
      <c r="E3189"/>
      <c r="F3189" s="331"/>
      <c r="G3189" s="331"/>
      <c r="K3189"/>
      <c r="L3189"/>
      <c r="O3189" s="75"/>
      <c r="P3189" s="60"/>
      <c r="Q3189" s="60"/>
    </row>
    <row r="3190" spans="3:17">
      <c r="C3190"/>
      <c r="D3190"/>
      <c r="E3190"/>
      <c r="F3190" s="331"/>
      <c r="G3190" s="331"/>
      <c r="K3190"/>
      <c r="L3190"/>
      <c r="O3190" s="75"/>
      <c r="P3190" s="60"/>
      <c r="Q3190" s="60"/>
    </row>
    <row r="3191" spans="3:17">
      <c r="C3191"/>
      <c r="D3191"/>
      <c r="E3191"/>
      <c r="F3191" s="331"/>
      <c r="G3191" s="331"/>
      <c r="K3191"/>
      <c r="L3191"/>
      <c r="O3191" s="75"/>
      <c r="P3191" s="60"/>
      <c r="Q3191" s="60"/>
    </row>
    <row r="3192" spans="3:17">
      <c r="C3192"/>
      <c r="D3192"/>
      <c r="E3192"/>
      <c r="F3192" s="331"/>
      <c r="G3192" s="331"/>
      <c r="K3192"/>
      <c r="L3192"/>
      <c r="O3192" s="75"/>
      <c r="P3192" s="60"/>
      <c r="Q3192" s="60"/>
    </row>
    <row r="3193" spans="3:17">
      <c r="C3193"/>
      <c r="D3193"/>
      <c r="E3193"/>
      <c r="F3193" s="331"/>
      <c r="G3193" s="331"/>
      <c r="K3193"/>
      <c r="L3193"/>
      <c r="O3193" s="75"/>
      <c r="P3193" s="60"/>
      <c r="Q3193" s="60"/>
    </row>
    <row r="3194" spans="3:17">
      <c r="C3194"/>
      <c r="D3194"/>
      <c r="E3194"/>
      <c r="F3194" s="331"/>
      <c r="G3194" s="331"/>
      <c r="K3194"/>
      <c r="L3194"/>
      <c r="O3194" s="75"/>
      <c r="P3194" s="60"/>
      <c r="Q3194" s="60"/>
    </row>
    <row r="3195" spans="3:17">
      <c r="C3195"/>
      <c r="D3195"/>
      <c r="E3195"/>
      <c r="F3195" s="331"/>
      <c r="G3195" s="331"/>
      <c r="K3195"/>
      <c r="L3195"/>
      <c r="O3195" s="75"/>
      <c r="P3195" s="60"/>
      <c r="Q3195" s="60"/>
    </row>
    <row r="3196" spans="3:17">
      <c r="C3196"/>
      <c r="D3196"/>
      <c r="E3196"/>
      <c r="F3196" s="331"/>
      <c r="G3196" s="331"/>
      <c r="K3196"/>
      <c r="L3196"/>
      <c r="O3196" s="75"/>
      <c r="P3196" s="60"/>
      <c r="Q3196" s="60"/>
    </row>
    <row r="3197" spans="3:17">
      <c r="C3197"/>
      <c r="D3197"/>
      <c r="E3197"/>
      <c r="F3197" s="331"/>
      <c r="G3197" s="331"/>
      <c r="K3197"/>
      <c r="L3197"/>
      <c r="O3197" s="75"/>
      <c r="P3197" s="60"/>
      <c r="Q3197" s="60"/>
    </row>
    <row r="3198" spans="3:17">
      <c r="C3198"/>
      <c r="D3198"/>
      <c r="E3198"/>
      <c r="F3198" s="331"/>
      <c r="G3198" s="331"/>
      <c r="K3198"/>
      <c r="L3198"/>
      <c r="O3198" s="75"/>
      <c r="P3198" s="60"/>
      <c r="Q3198" s="60"/>
    </row>
    <row r="3199" spans="3:17">
      <c r="C3199"/>
      <c r="D3199"/>
      <c r="E3199"/>
      <c r="F3199" s="331"/>
      <c r="G3199" s="331"/>
      <c r="K3199"/>
      <c r="L3199"/>
      <c r="O3199" s="75"/>
      <c r="P3199" s="60"/>
      <c r="Q3199" s="60"/>
    </row>
    <row r="3200" spans="3:17">
      <c r="C3200"/>
      <c r="D3200"/>
      <c r="E3200"/>
      <c r="F3200" s="331"/>
      <c r="G3200" s="331"/>
      <c r="K3200"/>
      <c r="L3200"/>
      <c r="O3200" s="75"/>
      <c r="P3200" s="60"/>
      <c r="Q3200" s="60"/>
    </row>
    <row r="3201" spans="3:17">
      <c r="C3201"/>
      <c r="D3201"/>
      <c r="E3201"/>
      <c r="F3201" s="331"/>
      <c r="G3201" s="331"/>
      <c r="K3201"/>
      <c r="L3201"/>
      <c r="O3201" s="75"/>
      <c r="P3201" s="60"/>
      <c r="Q3201" s="60"/>
    </row>
    <row r="3202" spans="3:17">
      <c r="C3202"/>
      <c r="D3202"/>
      <c r="E3202"/>
      <c r="F3202" s="331"/>
      <c r="G3202" s="331"/>
      <c r="K3202"/>
      <c r="L3202"/>
      <c r="O3202" s="75"/>
      <c r="P3202" s="60"/>
      <c r="Q3202" s="60"/>
    </row>
    <row r="3203" spans="3:17">
      <c r="C3203"/>
      <c r="D3203"/>
      <c r="E3203"/>
      <c r="F3203" s="331"/>
      <c r="G3203" s="331"/>
      <c r="K3203"/>
      <c r="L3203"/>
      <c r="O3203" s="75"/>
      <c r="P3203" s="60"/>
      <c r="Q3203" s="60"/>
    </row>
    <row r="3204" spans="3:17">
      <c r="C3204"/>
      <c r="D3204"/>
      <c r="E3204"/>
      <c r="F3204" s="331"/>
      <c r="G3204" s="331"/>
      <c r="K3204"/>
      <c r="L3204"/>
      <c r="O3204" s="75"/>
      <c r="P3204" s="60"/>
      <c r="Q3204" s="60"/>
    </row>
    <row r="3205" spans="3:17">
      <c r="C3205"/>
      <c r="D3205"/>
      <c r="E3205"/>
      <c r="F3205" s="331"/>
      <c r="G3205" s="331"/>
      <c r="K3205"/>
      <c r="L3205"/>
      <c r="O3205" s="75"/>
      <c r="P3205" s="60"/>
      <c r="Q3205" s="60"/>
    </row>
    <row r="3206" spans="3:17">
      <c r="C3206"/>
      <c r="D3206"/>
      <c r="E3206"/>
      <c r="F3206" s="331"/>
      <c r="G3206" s="331"/>
      <c r="K3206"/>
      <c r="L3206"/>
      <c r="O3206" s="75"/>
      <c r="P3206" s="60"/>
      <c r="Q3206" s="60"/>
    </row>
    <row r="3207" spans="3:17">
      <c r="C3207"/>
      <c r="D3207"/>
      <c r="E3207"/>
      <c r="F3207" s="331"/>
      <c r="G3207" s="331"/>
      <c r="K3207"/>
      <c r="L3207"/>
      <c r="O3207" s="75"/>
      <c r="P3207" s="60"/>
      <c r="Q3207" s="60"/>
    </row>
    <row r="3208" spans="3:17">
      <c r="C3208"/>
      <c r="D3208"/>
      <c r="E3208"/>
      <c r="F3208" s="331"/>
      <c r="G3208" s="331"/>
      <c r="K3208"/>
      <c r="L3208"/>
      <c r="O3208" s="75"/>
      <c r="P3208" s="60"/>
      <c r="Q3208" s="60"/>
    </row>
    <row r="3209" spans="3:17">
      <c r="C3209"/>
      <c r="D3209"/>
      <c r="E3209"/>
      <c r="F3209" s="331"/>
      <c r="G3209" s="331"/>
      <c r="K3209"/>
      <c r="L3209"/>
      <c r="O3209" s="75"/>
      <c r="P3209" s="60"/>
      <c r="Q3209" s="60"/>
    </row>
    <row r="3210" spans="3:17">
      <c r="C3210"/>
      <c r="D3210"/>
      <c r="E3210"/>
      <c r="F3210" s="331"/>
      <c r="G3210" s="331"/>
      <c r="K3210"/>
      <c r="L3210"/>
      <c r="O3210" s="75"/>
      <c r="P3210" s="60"/>
      <c r="Q3210" s="60"/>
    </row>
    <row r="3211" spans="3:17">
      <c r="C3211"/>
      <c r="D3211"/>
      <c r="E3211"/>
      <c r="F3211" s="331"/>
      <c r="G3211" s="331"/>
      <c r="K3211"/>
      <c r="L3211"/>
      <c r="O3211" s="75"/>
      <c r="P3211" s="60"/>
      <c r="Q3211" s="60"/>
    </row>
    <row r="3212" spans="3:17">
      <c r="C3212"/>
      <c r="D3212"/>
      <c r="E3212"/>
      <c r="F3212" s="331"/>
      <c r="G3212" s="331"/>
      <c r="K3212"/>
      <c r="L3212"/>
      <c r="O3212" s="75"/>
      <c r="P3212" s="60"/>
      <c r="Q3212" s="60"/>
    </row>
    <row r="3213" spans="3:17">
      <c r="C3213"/>
      <c r="D3213"/>
      <c r="E3213"/>
      <c r="F3213" s="331"/>
      <c r="G3213" s="331"/>
      <c r="K3213"/>
      <c r="L3213"/>
      <c r="O3213" s="75"/>
      <c r="P3213" s="60"/>
      <c r="Q3213" s="60"/>
    </row>
    <row r="3214" spans="3:17">
      <c r="C3214"/>
      <c r="D3214"/>
      <c r="E3214"/>
      <c r="F3214" s="331"/>
      <c r="G3214" s="331"/>
      <c r="K3214"/>
      <c r="L3214"/>
      <c r="O3214" s="75"/>
      <c r="P3214" s="60"/>
      <c r="Q3214" s="60"/>
    </row>
    <row r="3215" spans="3:17">
      <c r="C3215"/>
      <c r="D3215"/>
      <c r="E3215"/>
      <c r="F3215" s="331"/>
      <c r="G3215" s="331"/>
      <c r="K3215"/>
      <c r="L3215"/>
      <c r="O3215" s="75"/>
      <c r="P3215" s="60"/>
      <c r="Q3215" s="60"/>
    </row>
    <row r="3216" spans="3:17">
      <c r="C3216"/>
      <c r="D3216"/>
      <c r="E3216"/>
      <c r="F3216" s="331"/>
      <c r="G3216" s="331"/>
      <c r="K3216"/>
      <c r="L3216"/>
      <c r="O3216" s="75"/>
      <c r="P3216" s="60"/>
      <c r="Q3216" s="60"/>
    </row>
    <row r="3217" spans="3:17">
      <c r="C3217"/>
      <c r="D3217"/>
      <c r="E3217"/>
      <c r="F3217" s="331"/>
      <c r="G3217" s="331"/>
      <c r="K3217"/>
      <c r="L3217"/>
      <c r="O3217" s="75"/>
      <c r="P3217" s="60"/>
      <c r="Q3217" s="60"/>
    </row>
    <row r="3218" spans="3:17">
      <c r="C3218"/>
      <c r="D3218"/>
      <c r="E3218"/>
      <c r="F3218" s="331"/>
      <c r="G3218" s="331"/>
      <c r="K3218"/>
      <c r="L3218"/>
      <c r="O3218" s="75"/>
      <c r="P3218" s="60"/>
      <c r="Q3218" s="60"/>
    </row>
    <row r="3219" spans="3:17">
      <c r="C3219"/>
      <c r="D3219"/>
      <c r="E3219"/>
      <c r="F3219" s="331"/>
      <c r="G3219" s="331"/>
      <c r="K3219"/>
      <c r="L3219"/>
      <c r="O3219" s="75"/>
      <c r="P3219" s="60"/>
      <c r="Q3219" s="60"/>
    </row>
    <row r="3220" spans="3:17">
      <c r="C3220"/>
      <c r="D3220"/>
      <c r="E3220"/>
      <c r="F3220" s="331"/>
      <c r="G3220" s="331"/>
      <c r="K3220"/>
      <c r="L3220"/>
      <c r="O3220" s="75"/>
      <c r="P3220" s="60"/>
      <c r="Q3220" s="60"/>
    </row>
    <row r="3221" spans="3:17">
      <c r="C3221"/>
      <c r="D3221"/>
      <c r="E3221"/>
      <c r="F3221" s="331"/>
      <c r="G3221" s="331"/>
      <c r="K3221"/>
      <c r="L3221"/>
      <c r="O3221" s="75"/>
      <c r="P3221" s="60"/>
      <c r="Q3221" s="60"/>
    </row>
    <row r="3222" spans="3:17">
      <c r="C3222"/>
      <c r="D3222"/>
      <c r="E3222"/>
      <c r="F3222" s="331"/>
      <c r="G3222" s="331"/>
      <c r="K3222"/>
      <c r="L3222"/>
      <c r="O3222" s="75"/>
      <c r="P3222" s="60"/>
      <c r="Q3222" s="60"/>
    </row>
    <row r="3223" spans="3:17">
      <c r="C3223"/>
      <c r="D3223"/>
      <c r="E3223"/>
      <c r="F3223" s="331"/>
      <c r="G3223" s="331"/>
      <c r="K3223"/>
      <c r="L3223"/>
      <c r="O3223" s="75"/>
      <c r="P3223" s="60"/>
      <c r="Q3223" s="60"/>
    </row>
    <row r="3224" spans="3:17">
      <c r="C3224"/>
      <c r="D3224"/>
      <c r="E3224"/>
      <c r="F3224" s="331"/>
      <c r="G3224" s="331"/>
      <c r="K3224"/>
      <c r="L3224"/>
      <c r="O3224" s="75"/>
      <c r="P3224" s="60"/>
      <c r="Q3224" s="60"/>
    </row>
    <row r="3225" spans="3:17">
      <c r="C3225"/>
      <c r="D3225"/>
      <c r="E3225"/>
      <c r="F3225" s="331"/>
      <c r="G3225" s="331"/>
      <c r="K3225"/>
      <c r="L3225"/>
      <c r="O3225" s="75"/>
      <c r="P3225" s="60"/>
      <c r="Q3225" s="60"/>
    </row>
    <row r="3226" spans="3:17">
      <c r="C3226"/>
      <c r="D3226"/>
      <c r="E3226"/>
      <c r="F3226" s="331"/>
      <c r="G3226" s="331"/>
      <c r="K3226"/>
      <c r="L3226"/>
      <c r="O3226" s="75"/>
      <c r="P3226" s="60"/>
      <c r="Q3226" s="60"/>
    </row>
    <row r="3227" spans="3:17">
      <c r="C3227"/>
      <c r="D3227"/>
      <c r="E3227"/>
      <c r="F3227" s="331"/>
      <c r="G3227" s="331"/>
      <c r="K3227"/>
      <c r="L3227"/>
      <c r="O3227" s="75"/>
      <c r="P3227" s="60"/>
      <c r="Q3227" s="60"/>
    </row>
    <row r="3228" spans="3:17">
      <c r="C3228"/>
      <c r="D3228"/>
      <c r="E3228"/>
      <c r="F3228" s="331"/>
      <c r="G3228" s="331"/>
      <c r="K3228"/>
      <c r="L3228"/>
      <c r="O3228" s="75"/>
      <c r="P3228" s="60"/>
      <c r="Q3228" s="60"/>
    </row>
    <row r="3229" spans="3:17">
      <c r="C3229"/>
      <c r="D3229"/>
      <c r="E3229"/>
      <c r="F3229" s="331"/>
      <c r="G3229" s="331"/>
      <c r="K3229"/>
      <c r="L3229"/>
      <c r="O3229" s="75"/>
      <c r="P3229" s="60"/>
      <c r="Q3229" s="60"/>
    </row>
    <row r="3230" spans="3:17">
      <c r="C3230"/>
      <c r="D3230"/>
      <c r="E3230"/>
      <c r="F3230" s="331"/>
      <c r="G3230" s="331"/>
      <c r="K3230"/>
      <c r="L3230"/>
      <c r="O3230" s="75"/>
      <c r="P3230" s="60"/>
      <c r="Q3230" s="60"/>
    </row>
    <row r="3231" spans="3:17">
      <c r="C3231"/>
      <c r="D3231"/>
      <c r="E3231"/>
      <c r="F3231" s="331"/>
      <c r="G3231" s="331"/>
      <c r="K3231"/>
      <c r="L3231"/>
      <c r="O3231" s="75"/>
      <c r="P3231" s="60"/>
      <c r="Q3231" s="60"/>
    </row>
    <row r="3232" spans="3:17">
      <c r="C3232"/>
      <c r="D3232"/>
      <c r="E3232"/>
      <c r="F3232" s="331"/>
      <c r="G3232" s="331"/>
      <c r="K3232"/>
      <c r="L3232"/>
      <c r="O3232" s="75"/>
      <c r="P3232" s="60"/>
      <c r="Q3232" s="60"/>
    </row>
    <row r="3233" spans="3:17">
      <c r="C3233"/>
      <c r="D3233"/>
      <c r="E3233"/>
      <c r="F3233" s="331"/>
      <c r="G3233" s="331"/>
      <c r="K3233"/>
      <c r="L3233"/>
      <c r="O3233" s="75"/>
      <c r="P3233" s="60"/>
      <c r="Q3233" s="60"/>
    </row>
    <row r="3234" spans="3:17">
      <c r="C3234"/>
      <c r="D3234"/>
      <c r="E3234"/>
      <c r="F3234" s="331"/>
      <c r="G3234" s="331"/>
      <c r="K3234"/>
      <c r="L3234"/>
      <c r="O3234" s="75"/>
      <c r="P3234" s="60"/>
      <c r="Q3234" s="60"/>
    </row>
    <row r="3235" spans="3:17">
      <c r="C3235"/>
      <c r="D3235"/>
      <c r="E3235"/>
      <c r="F3235" s="331"/>
      <c r="G3235" s="331"/>
      <c r="K3235"/>
      <c r="L3235"/>
      <c r="O3235" s="75"/>
      <c r="P3235" s="60"/>
      <c r="Q3235" s="60"/>
    </row>
    <row r="3236" spans="3:17">
      <c r="C3236"/>
      <c r="D3236"/>
      <c r="E3236"/>
      <c r="F3236" s="331"/>
      <c r="G3236" s="331"/>
      <c r="K3236"/>
      <c r="L3236"/>
      <c r="O3236" s="75"/>
      <c r="P3236" s="60"/>
      <c r="Q3236" s="60"/>
    </row>
    <row r="3237" spans="3:17">
      <c r="C3237"/>
      <c r="D3237"/>
      <c r="E3237"/>
      <c r="F3237" s="331"/>
      <c r="G3237" s="331"/>
      <c r="K3237"/>
      <c r="L3237"/>
      <c r="O3237" s="75"/>
      <c r="P3237" s="60"/>
      <c r="Q3237" s="60"/>
    </row>
    <row r="3238" spans="3:17">
      <c r="C3238"/>
      <c r="D3238"/>
      <c r="E3238"/>
      <c r="F3238" s="331"/>
      <c r="G3238" s="331"/>
      <c r="K3238"/>
      <c r="L3238"/>
      <c r="O3238" s="75"/>
      <c r="P3238" s="60"/>
      <c r="Q3238" s="60"/>
    </row>
    <row r="3239" spans="3:17">
      <c r="C3239"/>
      <c r="D3239"/>
      <c r="E3239"/>
      <c r="F3239" s="331"/>
      <c r="G3239" s="331"/>
      <c r="K3239"/>
      <c r="L3239"/>
      <c r="O3239" s="75"/>
      <c r="P3239" s="60"/>
      <c r="Q3239" s="60"/>
    </row>
    <row r="3240" spans="3:17">
      <c r="C3240"/>
      <c r="D3240"/>
      <c r="E3240"/>
      <c r="F3240" s="331"/>
      <c r="G3240" s="331"/>
      <c r="K3240"/>
      <c r="L3240"/>
      <c r="O3240" s="75"/>
      <c r="P3240" s="60"/>
      <c r="Q3240" s="60"/>
    </row>
    <row r="3241" spans="3:17">
      <c r="C3241"/>
      <c r="D3241"/>
      <c r="E3241"/>
      <c r="F3241" s="331"/>
      <c r="G3241" s="331"/>
      <c r="K3241"/>
      <c r="L3241"/>
      <c r="O3241" s="75"/>
      <c r="P3241" s="60"/>
      <c r="Q3241" s="60"/>
    </row>
    <row r="3242" spans="3:17">
      <c r="C3242"/>
      <c r="D3242"/>
      <c r="E3242"/>
      <c r="F3242" s="331"/>
      <c r="G3242" s="331"/>
      <c r="K3242"/>
      <c r="L3242"/>
      <c r="O3242" s="75"/>
      <c r="P3242" s="60"/>
      <c r="Q3242" s="60"/>
    </row>
    <row r="3243" spans="3:17">
      <c r="C3243"/>
      <c r="D3243"/>
      <c r="E3243"/>
      <c r="F3243" s="331"/>
      <c r="G3243" s="331"/>
      <c r="K3243"/>
      <c r="L3243"/>
      <c r="O3243" s="75"/>
      <c r="P3243" s="60"/>
      <c r="Q3243" s="60"/>
    </row>
    <row r="3244" spans="3:17">
      <c r="C3244"/>
      <c r="D3244"/>
      <c r="E3244"/>
      <c r="F3244" s="331"/>
      <c r="G3244" s="331"/>
      <c r="K3244"/>
      <c r="L3244"/>
      <c r="O3244" s="75"/>
      <c r="P3244" s="60"/>
      <c r="Q3244" s="60"/>
    </row>
    <row r="3245" spans="3:17">
      <c r="C3245"/>
      <c r="D3245"/>
      <c r="E3245"/>
      <c r="F3245" s="331"/>
      <c r="G3245" s="331"/>
      <c r="K3245"/>
      <c r="L3245"/>
      <c r="O3245" s="75"/>
      <c r="P3245" s="60"/>
      <c r="Q3245" s="60"/>
    </row>
    <row r="3246" spans="3:17">
      <c r="C3246"/>
      <c r="D3246"/>
      <c r="E3246"/>
      <c r="F3246" s="331"/>
      <c r="G3246" s="331"/>
      <c r="K3246"/>
      <c r="L3246"/>
      <c r="O3246" s="75"/>
      <c r="P3246" s="60"/>
      <c r="Q3246" s="60"/>
    </row>
    <row r="3247" spans="3:17">
      <c r="C3247"/>
      <c r="D3247"/>
      <c r="E3247"/>
      <c r="F3247" s="331"/>
      <c r="G3247" s="331"/>
      <c r="K3247"/>
      <c r="L3247"/>
      <c r="O3247" s="75"/>
      <c r="P3247" s="60"/>
      <c r="Q3247" s="60"/>
    </row>
    <row r="3248" spans="3:17">
      <c r="C3248"/>
      <c r="D3248"/>
      <c r="E3248"/>
      <c r="F3248" s="331"/>
      <c r="G3248" s="331"/>
      <c r="K3248"/>
      <c r="L3248"/>
      <c r="O3248" s="75"/>
      <c r="P3248" s="60"/>
      <c r="Q3248" s="60"/>
    </row>
    <row r="3249" spans="3:17">
      <c r="C3249"/>
      <c r="D3249"/>
      <c r="E3249"/>
      <c r="F3249" s="331"/>
      <c r="G3249" s="331"/>
      <c r="K3249"/>
      <c r="L3249"/>
      <c r="O3249" s="75"/>
      <c r="P3249" s="60"/>
      <c r="Q3249" s="60"/>
    </row>
    <row r="3250" spans="3:17">
      <c r="C3250"/>
      <c r="D3250"/>
      <c r="E3250"/>
      <c r="F3250" s="331"/>
      <c r="G3250" s="331"/>
      <c r="K3250"/>
      <c r="L3250"/>
      <c r="O3250" s="75"/>
      <c r="P3250" s="60"/>
      <c r="Q3250" s="60"/>
    </row>
    <row r="3251" spans="3:17">
      <c r="C3251"/>
      <c r="D3251"/>
      <c r="E3251"/>
      <c r="F3251" s="331"/>
      <c r="G3251" s="331"/>
      <c r="K3251"/>
      <c r="L3251"/>
      <c r="O3251" s="75"/>
      <c r="P3251" s="60"/>
      <c r="Q3251" s="60"/>
    </row>
    <row r="3252" spans="3:17">
      <c r="C3252"/>
      <c r="D3252"/>
      <c r="E3252"/>
      <c r="F3252" s="331"/>
      <c r="G3252" s="331"/>
      <c r="K3252"/>
      <c r="L3252"/>
      <c r="O3252" s="75"/>
      <c r="P3252" s="60"/>
      <c r="Q3252" s="60"/>
    </row>
    <row r="3253" spans="3:17">
      <c r="C3253"/>
      <c r="D3253"/>
      <c r="E3253"/>
      <c r="F3253" s="331"/>
      <c r="G3253" s="331"/>
      <c r="K3253"/>
      <c r="L3253"/>
      <c r="O3253" s="75"/>
      <c r="P3253" s="60"/>
      <c r="Q3253" s="60"/>
    </row>
    <row r="3254" spans="3:17">
      <c r="C3254"/>
      <c r="D3254"/>
      <c r="E3254"/>
      <c r="F3254" s="331"/>
      <c r="G3254" s="331"/>
      <c r="K3254"/>
      <c r="L3254"/>
      <c r="O3254" s="75"/>
      <c r="P3254" s="60"/>
      <c r="Q3254" s="60"/>
    </row>
    <row r="3255" spans="3:17">
      <c r="C3255"/>
      <c r="D3255"/>
      <c r="E3255"/>
      <c r="F3255" s="331"/>
      <c r="G3255" s="331"/>
      <c r="K3255"/>
      <c r="L3255"/>
      <c r="O3255" s="75"/>
      <c r="P3255" s="60"/>
      <c r="Q3255" s="60"/>
    </row>
    <row r="3256" spans="3:17">
      <c r="C3256"/>
      <c r="D3256"/>
      <c r="E3256"/>
      <c r="F3256" s="331"/>
      <c r="G3256" s="331"/>
      <c r="K3256"/>
      <c r="L3256"/>
      <c r="O3256" s="75"/>
      <c r="P3256" s="60"/>
      <c r="Q3256" s="60"/>
    </row>
    <row r="3257" spans="3:17">
      <c r="C3257"/>
      <c r="D3257"/>
      <c r="E3257"/>
      <c r="F3257" s="331"/>
      <c r="G3257" s="331"/>
      <c r="K3257"/>
      <c r="L3257"/>
      <c r="O3257" s="75"/>
      <c r="P3257" s="60"/>
      <c r="Q3257" s="60"/>
    </row>
    <row r="3258" spans="3:17">
      <c r="C3258"/>
      <c r="D3258"/>
      <c r="E3258"/>
      <c r="F3258" s="331"/>
      <c r="G3258" s="331"/>
      <c r="K3258"/>
      <c r="L3258"/>
      <c r="O3258" s="75"/>
      <c r="P3258" s="60"/>
      <c r="Q3258" s="60"/>
    </row>
    <row r="3259" spans="3:17">
      <c r="C3259"/>
      <c r="D3259"/>
      <c r="E3259"/>
      <c r="F3259" s="331"/>
      <c r="G3259" s="331"/>
      <c r="K3259"/>
      <c r="L3259"/>
      <c r="O3259" s="75"/>
      <c r="P3259" s="60"/>
      <c r="Q3259" s="60"/>
    </row>
    <row r="3260" spans="3:17">
      <c r="C3260"/>
      <c r="D3260"/>
      <c r="E3260"/>
      <c r="F3260" s="331"/>
      <c r="G3260" s="331"/>
      <c r="K3260"/>
      <c r="L3260"/>
      <c r="O3260" s="75"/>
      <c r="P3260" s="60"/>
      <c r="Q3260" s="60"/>
    </row>
    <row r="3261" spans="3:17">
      <c r="C3261"/>
      <c r="D3261"/>
      <c r="E3261"/>
      <c r="F3261" s="331"/>
      <c r="G3261" s="331"/>
      <c r="K3261"/>
      <c r="L3261"/>
      <c r="O3261" s="75"/>
      <c r="P3261" s="60"/>
      <c r="Q3261" s="60"/>
    </row>
    <row r="3262" spans="3:17">
      <c r="C3262"/>
      <c r="D3262"/>
      <c r="E3262"/>
      <c r="F3262" s="331"/>
      <c r="G3262" s="331"/>
      <c r="K3262"/>
      <c r="L3262"/>
      <c r="O3262" s="75"/>
      <c r="P3262" s="60"/>
      <c r="Q3262" s="60"/>
    </row>
    <row r="3263" spans="3:17">
      <c r="C3263"/>
      <c r="D3263"/>
      <c r="E3263"/>
      <c r="F3263" s="331"/>
      <c r="G3263" s="331"/>
      <c r="K3263"/>
      <c r="L3263"/>
      <c r="O3263" s="75"/>
      <c r="P3263" s="60"/>
      <c r="Q3263" s="60"/>
    </row>
    <row r="3264" spans="3:17">
      <c r="C3264"/>
      <c r="D3264"/>
      <c r="E3264"/>
      <c r="F3264" s="331"/>
      <c r="G3264" s="331"/>
      <c r="K3264"/>
      <c r="L3264"/>
      <c r="O3264" s="75"/>
      <c r="P3264" s="60"/>
      <c r="Q3264" s="60"/>
    </row>
    <row r="3265" spans="3:17">
      <c r="C3265"/>
      <c r="D3265"/>
      <c r="E3265"/>
      <c r="F3265" s="331"/>
      <c r="G3265" s="331"/>
      <c r="K3265"/>
      <c r="L3265"/>
      <c r="O3265" s="75"/>
      <c r="P3265" s="60"/>
      <c r="Q3265" s="60"/>
    </row>
    <row r="3266" spans="3:17">
      <c r="C3266"/>
      <c r="D3266"/>
      <c r="E3266"/>
      <c r="F3266" s="331"/>
      <c r="G3266" s="331"/>
      <c r="K3266"/>
      <c r="L3266"/>
      <c r="O3266" s="75"/>
      <c r="P3266" s="60"/>
      <c r="Q3266" s="60"/>
    </row>
    <row r="3267" spans="3:17">
      <c r="C3267"/>
      <c r="D3267"/>
      <c r="E3267"/>
      <c r="F3267" s="331"/>
      <c r="G3267" s="331"/>
      <c r="K3267"/>
      <c r="L3267"/>
      <c r="O3267" s="75"/>
      <c r="P3267" s="60"/>
      <c r="Q3267" s="60"/>
    </row>
    <row r="3268" spans="3:17">
      <c r="C3268"/>
      <c r="D3268"/>
      <c r="E3268"/>
      <c r="F3268" s="331"/>
      <c r="G3268" s="331"/>
      <c r="K3268"/>
      <c r="L3268"/>
      <c r="O3268" s="75"/>
      <c r="P3268" s="60"/>
      <c r="Q3268" s="60"/>
    </row>
    <row r="3269" spans="3:17">
      <c r="C3269"/>
      <c r="D3269"/>
      <c r="E3269"/>
      <c r="F3269" s="331"/>
      <c r="G3269" s="331"/>
      <c r="K3269"/>
      <c r="L3269"/>
      <c r="O3269" s="75"/>
      <c r="P3269" s="60"/>
      <c r="Q3269" s="60"/>
    </row>
    <row r="3270" spans="3:17">
      <c r="C3270"/>
      <c r="D3270"/>
      <c r="E3270"/>
      <c r="F3270" s="331"/>
      <c r="G3270" s="331"/>
      <c r="K3270"/>
      <c r="L3270"/>
      <c r="O3270" s="75"/>
      <c r="P3270" s="60"/>
      <c r="Q3270" s="60"/>
    </row>
    <row r="3271" spans="3:17">
      <c r="C3271"/>
      <c r="D3271"/>
      <c r="E3271"/>
      <c r="F3271" s="331"/>
      <c r="G3271" s="331"/>
      <c r="K3271"/>
      <c r="L3271"/>
      <c r="O3271" s="75"/>
      <c r="P3271" s="60"/>
      <c r="Q3271" s="60"/>
    </row>
    <row r="3272" spans="3:17">
      <c r="C3272"/>
      <c r="D3272"/>
      <c r="E3272"/>
      <c r="F3272" s="331"/>
      <c r="G3272" s="331"/>
      <c r="K3272"/>
      <c r="L3272"/>
      <c r="O3272" s="75"/>
      <c r="P3272" s="60"/>
      <c r="Q3272" s="60"/>
    </row>
    <row r="3273" spans="3:17">
      <c r="C3273"/>
      <c r="D3273"/>
      <c r="E3273"/>
      <c r="F3273" s="331"/>
      <c r="G3273" s="331"/>
      <c r="K3273"/>
      <c r="L3273"/>
      <c r="O3273" s="75"/>
      <c r="P3273" s="60"/>
      <c r="Q3273" s="60"/>
    </row>
    <row r="3274" spans="3:17">
      <c r="C3274"/>
      <c r="D3274"/>
      <c r="E3274"/>
      <c r="F3274" s="331"/>
      <c r="G3274" s="331"/>
      <c r="K3274"/>
      <c r="L3274"/>
      <c r="O3274" s="75"/>
      <c r="P3274" s="60"/>
      <c r="Q3274" s="60"/>
    </row>
    <row r="3275" spans="3:17">
      <c r="C3275"/>
      <c r="D3275"/>
      <c r="E3275"/>
      <c r="F3275" s="331"/>
      <c r="G3275" s="331"/>
      <c r="K3275"/>
      <c r="L3275"/>
      <c r="O3275" s="75"/>
      <c r="P3275" s="60"/>
      <c r="Q3275" s="60"/>
    </row>
    <row r="3276" spans="3:17">
      <c r="C3276"/>
      <c r="D3276"/>
      <c r="E3276"/>
      <c r="F3276" s="331"/>
      <c r="G3276" s="331"/>
      <c r="K3276"/>
      <c r="L3276"/>
      <c r="O3276" s="75"/>
      <c r="P3276" s="60"/>
      <c r="Q3276" s="60"/>
    </row>
    <row r="3277" spans="3:17">
      <c r="C3277"/>
      <c r="D3277"/>
      <c r="E3277"/>
      <c r="F3277" s="331"/>
      <c r="G3277" s="331"/>
      <c r="K3277"/>
      <c r="L3277"/>
      <c r="O3277" s="75"/>
      <c r="P3277" s="60"/>
      <c r="Q3277" s="60"/>
    </row>
    <row r="3278" spans="3:17">
      <c r="C3278"/>
      <c r="D3278"/>
      <c r="E3278"/>
      <c r="F3278" s="331"/>
      <c r="G3278" s="331"/>
      <c r="K3278"/>
      <c r="L3278"/>
      <c r="O3278" s="75"/>
      <c r="P3278" s="60"/>
      <c r="Q3278" s="60"/>
    </row>
    <row r="3279" spans="3:17">
      <c r="C3279"/>
      <c r="D3279"/>
      <c r="E3279"/>
      <c r="F3279" s="331"/>
      <c r="G3279" s="331"/>
      <c r="K3279"/>
      <c r="L3279"/>
      <c r="O3279" s="75"/>
      <c r="P3279" s="60"/>
      <c r="Q3279" s="60"/>
    </row>
    <row r="3280" spans="3:17">
      <c r="C3280"/>
      <c r="D3280"/>
      <c r="E3280"/>
      <c r="F3280" s="331"/>
      <c r="G3280" s="331"/>
      <c r="K3280"/>
      <c r="L3280"/>
      <c r="O3280" s="75"/>
      <c r="P3280" s="60"/>
      <c r="Q3280" s="60"/>
    </row>
    <row r="3281" spans="3:17">
      <c r="C3281"/>
      <c r="D3281"/>
      <c r="E3281"/>
      <c r="F3281" s="331"/>
      <c r="G3281" s="331"/>
      <c r="K3281"/>
      <c r="L3281"/>
      <c r="O3281" s="75"/>
      <c r="P3281" s="60"/>
      <c r="Q3281" s="60"/>
    </row>
    <row r="3282" spans="3:17">
      <c r="C3282"/>
      <c r="D3282"/>
      <c r="E3282"/>
      <c r="F3282" s="331"/>
      <c r="G3282" s="331"/>
      <c r="K3282"/>
      <c r="L3282"/>
      <c r="O3282" s="75"/>
      <c r="P3282" s="60"/>
      <c r="Q3282" s="60"/>
    </row>
    <row r="3283" spans="3:17">
      <c r="C3283"/>
      <c r="D3283"/>
      <c r="E3283"/>
      <c r="F3283" s="331"/>
      <c r="G3283" s="331"/>
      <c r="K3283"/>
      <c r="L3283"/>
      <c r="O3283" s="75"/>
      <c r="P3283" s="60"/>
      <c r="Q3283" s="60"/>
    </row>
    <row r="3284" spans="3:17">
      <c r="C3284"/>
      <c r="D3284"/>
      <c r="E3284"/>
      <c r="F3284" s="331"/>
      <c r="G3284" s="331"/>
      <c r="K3284"/>
      <c r="L3284"/>
      <c r="O3284" s="75"/>
      <c r="P3284" s="60"/>
      <c r="Q3284" s="60"/>
    </row>
    <row r="3285" spans="3:17">
      <c r="C3285"/>
      <c r="D3285"/>
      <c r="E3285"/>
      <c r="F3285" s="331"/>
      <c r="G3285" s="331"/>
      <c r="K3285"/>
      <c r="L3285"/>
      <c r="O3285" s="75"/>
      <c r="P3285" s="60"/>
      <c r="Q3285" s="60"/>
    </row>
    <row r="3286" spans="3:17">
      <c r="C3286"/>
      <c r="D3286"/>
      <c r="E3286"/>
      <c r="F3286" s="331"/>
      <c r="G3286" s="331"/>
      <c r="K3286"/>
      <c r="L3286"/>
      <c r="O3286" s="75"/>
      <c r="P3286" s="60"/>
      <c r="Q3286" s="60"/>
    </row>
    <row r="3287" spans="3:17">
      <c r="C3287"/>
      <c r="D3287"/>
      <c r="E3287"/>
      <c r="F3287" s="331"/>
      <c r="G3287" s="331"/>
      <c r="K3287"/>
      <c r="L3287"/>
      <c r="O3287" s="75"/>
      <c r="P3287" s="60"/>
      <c r="Q3287" s="60"/>
    </row>
    <row r="3288" spans="3:17">
      <c r="C3288"/>
      <c r="D3288"/>
      <c r="E3288"/>
      <c r="F3288" s="331"/>
      <c r="G3288" s="331"/>
      <c r="K3288"/>
      <c r="L3288"/>
      <c r="O3288" s="75"/>
      <c r="P3288" s="60"/>
      <c r="Q3288" s="60"/>
    </row>
    <row r="3289" spans="3:17">
      <c r="C3289"/>
      <c r="D3289"/>
      <c r="E3289"/>
      <c r="F3289" s="331"/>
      <c r="G3289" s="331"/>
      <c r="K3289"/>
      <c r="L3289"/>
      <c r="O3289" s="75"/>
      <c r="P3289" s="60"/>
      <c r="Q3289" s="60"/>
    </row>
    <row r="3290" spans="3:17">
      <c r="C3290"/>
      <c r="D3290"/>
      <c r="E3290"/>
      <c r="F3290" s="331"/>
      <c r="G3290" s="331"/>
      <c r="K3290"/>
      <c r="L3290"/>
      <c r="O3290" s="75"/>
      <c r="P3290" s="60"/>
      <c r="Q3290" s="60"/>
    </row>
    <row r="3291" spans="3:17">
      <c r="C3291"/>
      <c r="D3291"/>
      <c r="E3291"/>
      <c r="F3291" s="331"/>
      <c r="G3291" s="331"/>
      <c r="K3291"/>
      <c r="L3291"/>
      <c r="O3291" s="75"/>
      <c r="P3291" s="60"/>
      <c r="Q3291" s="60"/>
    </row>
    <row r="3292" spans="3:17">
      <c r="C3292"/>
      <c r="D3292"/>
      <c r="E3292"/>
      <c r="F3292" s="331"/>
      <c r="G3292" s="331"/>
      <c r="K3292"/>
      <c r="L3292"/>
      <c r="O3292" s="75"/>
      <c r="P3292" s="60"/>
      <c r="Q3292" s="60"/>
    </row>
    <row r="3293" spans="3:17">
      <c r="C3293"/>
      <c r="D3293"/>
      <c r="E3293"/>
      <c r="F3293" s="331"/>
      <c r="G3293" s="331"/>
      <c r="K3293"/>
      <c r="L3293"/>
      <c r="O3293" s="75"/>
      <c r="P3293" s="60"/>
      <c r="Q3293" s="60"/>
    </row>
    <row r="3294" spans="3:17">
      <c r="C3294"/>
      <c r="D3294"/>
      <c r="E3294"/>
      <c r="F3294" s="331"/>
      <c r="G3294" s="331"/>
      <c r="K3294"/>
      <c r="L3294"/>
      <c r="O3294" s="75"/>
      <c r="P3294" s="60"/>
      <c r="Q3294" s="60"/>
    </row>
    <row r="3295" spans="3:17">
      <c r="C3295"/>
      <c r="D3295"/>
      <c r="E3295"/>
      <c r="F3295" s="331"/>
      <c r="G3295" s="331"/>
      <c r="K3295"/>
      <c r="L3295"/>
      <c r="O3295" s="75"/>
      <c r="P3295" s="60"/>
      <c r="Q3295" s="60"/>
    </row>
    <row r="3296" spans="3:17">
      <c r="C3296"/>
      <c r="D3296"/>
      <c r="E3296"/>
      <c r="F3296" s="331"/>
      <c r="G3296" s="331"/>
      <c r="K3296"/>
      <c r="L3296"/>
      <c r="O3296" s="75"/>
      <c r="P3296" s="60"/>
      <c r="Q3296" s="60"/>
    </row>
    <row r="3297" spans="3:17">
      <c r="C3297"/>
      <c r="D3297"/>
      <c r="E3297"/>
      <c r="F3297" s="331"/>
      <c r="G3297" s="331"/>
      <c r="K3297"/>
      <c r="L3297"/>
      <c r="O3297" s="75"/>
      <c r="P3297" s="60"/>
      <c r="Q3297" s="60"/>
    </row>
    <row r="3298" spans="3:17">
      <c r="C3298"/>
      <c r="D3298"/>
      <c r="E3298"/>
      <c r="F3298" s="331"/>
      <c r="G3298" s="331"/>
      <c r="K3298"/>
      <c r="L3298"/>
      <c r="O3298" s="75"/>
      <c r="P3298" s="60"/>
      <c r="Q3298" s="60"/>
    </row>
    <row r="3299" spans="3:17">
      <c r="C3299"/>
      <c r="D3299"/>
      <c r="E3299"/>
      <c r="F3299" s="331"/>
      <c r="G3299" s="331"/>
      <c r="K3299"/>
      <c r="L3299"/>
      <c r="O3299" s="75"/>
      <c r="P3299" s="60"/>
      <c r="Q3299" s="60"/>
    </row>
    <row r="3300" spans="3:17">
      <c r="C3300"/>
      <c r="D3300"/>
      <c r="E3300"/>
      <c r="F3300" s="331"/>
      <c r="G3300" s="331"/>
      <c r="K3300"/>
      <c r="L3300"/>
      <c r="O3300" s="75"/>
      <c r="P3300" s="60"/>
      <c r="Q3300" s="60"/>
    </row>
    <row r="3301" spans="3:17">
      <c r="C3301"/>
      <c r="D3301"/>
      <c r="E3301"/>
      <c r="F3301" s="331"/>
      <c r="G3301" s="331"/>
      <c r="K3301"/>
      <c r="L3301"/>
      <c r="O3301" s="75"/>
      <c r="P3301" s="60"/>
      <c r="Q3301" s="60"/>
    </row>
    <row r="3302" spans="3:17">
      <c r="C3302"/>
      <c r="D3302"/>
      <c r="E3302"/>
      <c r="F3302" s="331"/>
      <c r="G3302" s="331"/>
      <c r="K3302"/>
      <c r="L3302"/>
      <c r="O3302" s="75"/>
      <c r="P3302" s="60"/>
      <c r="Q3302" s="60"/>
    </row>
    <row r="3303" spans="3:17">
      <c r="C3303"/>
      <c r="D3303"/>
      <c r="E3303"/>
      <c r="F3303" s="331"/>
      <c r="G3303" s="331"/>
      <c r="K3303"/>
      <c r="L3303"/>
      <c r="O3303" s="75"/>
      <c r="P3303" s="60"/>
      <c r="Q3303" s="60"/>
    </row>
    <row r="3304" spans="3:17">
      <c r="C3304"/>
      <c r="D3304"/>
      <c r="E3304"/>
      <c r="F3304" s="331"/>
      <c r="G3304" s="331"/>
      <c r="K3304"/>
      <c r="L3304"/>
      <c r="O3304" s="75"/>
      <c r="P3304" s="60"/>
      <c r="Q3304" s="60"/>
    </row>
    <row r="3305" spans="3:17">
      <c r="C3305"/>
      <c r="D3305"/>
      <c r="E3305"/>
      <c r="F3305" s="331"/>
      <c r="G3305" s="331"/>
      <c r="K3305"/>
      <c r="L3305"/>
      <c r="O3305" s="75"/>
      <c r="P3305" s="60"/>
      <c r="Q3305" s="60"/>
    </row>
    <row r="3306" spans="3:17">
      <c r="C3306"/>
      <c r="D3306"/>
      <c r="E3306"/>
      <c r="F3306" s="331"/>
      <c r="G3306" s="331"/>
      <c r="K3306"/>
      <c r="L3306"/>
      <c r="O3306" s="75"/>
      <c r="P3306" s="60"/>
      <c r="Q3306" s="60"/>
    </row>
    <row r="3307" spans="3:17">
      <c r="C3307"/>
      <c r="D3307"/>
      <c r="E3307"/>
      <c r="F3307" s="331"/>
      <c r="G3307" s="331"/>
      <c r="K3307"/>
      <c r="L3307"/>
      <c r="O3307" s="75"/>
      <c r="P3307" s="60"/>
      <c r="Q3307" s="60"/>
    </row>
    <row r="3308" spans="3:17">
      <c r="C3308"/>
      <c r="D3308"/>
      <c r="E3308"/>
      <c r="F3308" s="331"/>
      <c r="G3308" s="331"/>
      <c r="K3308"/>
      <c r="L3308"/>
      <c r="O3308" s="75"/>
      <c r="P3308" s="60"/>
      <c r="Q3308" s="60"/>
    </row>
    <row r="3309" spans="3:17">
      <c r="C3309"/>
      <c r="D3309"/>
      <c r="E3309"/>
      <c r="F3309" s="331"/>
      <c r="G3309" s="331"/>
      <c r="K3309"/>
      <c r="L3309"/>
      <c r="O3309" s="75"/>
      <c r="P3309" s="60"/>
      <c r="Q3309" s="60"/>
    </row>
    <row r="3310" spans="3:17">
      <c r="C3310"/>
      <c r="D3310"/>
      <c r="E3310"/>
      <c r="F3310" s="331"/>
      <c r="G3310" s="331"/>
      <c r="K3310"/>
      <c r="L3310"/>
      <c r="O3310" s="75"/>
      <c r="P3310" s="60"/>
      <c r="Q3310" s="60"/>
    </row>
    <row r="3311" spans="3:17">
      <c r="C3311"/>
      <c r="D3311"/>
      <c r="E3311"/>
      <c r="F3311" s="331"/>
      <c r="G3311" s="331"/>
      <c r="K3311"/>
      <c r="L3311"/>
      <c r="O3311" s="75"/>
      <c r="P3311" s="60"/>
      <c r="Q3311" s="60"/>
    </row>
    <row r="3312" spans="3:17">
      <c r="C3312"/>
      <c r="D3312"/>
      <c r="E3312"/>
      <c r="F3312" s="331"/>
      <c r="G3312" s="331"/>
      <c r="K3312"/>
      <c r="L3312"/>
      <c r="O3312" s="75"/>
      <c r="P3312" s="60"/>
      <c r="Q3312" s="60"/>
    </row>
    <row r="3313" spans="3:17">
      <c r="C3313"/>
      <c r="D3313"/>
      <c r="E3313"/>
      <c r="F3313" s="331"/>
      <c r="G3313" s="331"/>
      <c r="K3313"/>
      <c r="L3313"/>
      <c r="O3313" s="75"/>
      <c r="P3313" s="60"/>
      <c r="Q3313" s="60"/>
    </row>
    <row r="3314" spans="3:17">
      <c r="C3314"/>
      <c r="D3314"/>
      <c r="E3314"/>
      <c r="F3314" s="331"/>
      <c r="G3314" s="331"/>
      <c r="K3314"/>
      <c r="L3314"/>
      <c r="O3314" s="75"/>
      <c r="P3314" s="60"/>
      <c r="Q3314" s="60"/>
    </row>
    <row r="3315" spans="3:17">
      <c r="C3315"/>
      <c r="D3315"/>
      <c r="E3315"/>
      <c r="F3315" s="331"/>
      <c r="G3315" s="331"/>
      <c r="K3315"/>
      <c r="L3315"/>
      <c r="O3315" s="75"/>
      <c r="P3315" s="60"/>
      <c r="Q3315" s="60"/>
    </row>
    <row r="3316" spans="3:17">
      <c r="C3316"/>
      <c r="D3316"/>
      <c r="E3316"/>
      <c r="F3316" s="331"/>
      <c r="G3316" s="331"/>
      <c r="K3316"/>
      <c r="L3316"/>
      <c r="O3316" s="75"/>
      <c r="P3316" s="60"/>
      <c r="Q3316" s="60"/>
    </row>
    <row r="3317" spans="3:17">
      <c r="C3317"/>
      <c r="D3317"/>
      <c r="E3317"/>
      <c r="F3317" s="331"/>
      <c r="G3317" s="331"/>
      <c r="K3317"/>
      <c r="L3317"/>
      <c r="O3317" s="75"/>
      <c r="P3317" s="60"/>
      <c r="Q3317" s="60"/>
    </row>
    <row r="3318" spans="3:17">
      <c r="C3318"/>
      <c r="D3318"/>
      <c r="E3318"/>
      <c r="F3318" s="331"/>
      <c r="G3318" s="331"/>
      <c r="K3318"/>
      <c r="L3318"/>
      <c r="O3318" s="75"/>
      <c r="P3318" s="60"/>
      <c r="Q3318" s="60"/>
    </row>
    <row r="3319" spans="3:17">
      <c r="C3319"/>
      <c r="D3319"/>
      <c r="E3319"/>
      <c r="F3319" s="331"/>
      <c r="G3319" s="331"/>
      <c r="K3319"/>
      <c r="L3319"/>
      <c r="O3319" s="75"/>
      <c r="P3319" s="60"/>
      <c r="Q3319" s="60"/>
    </row>
    <row r="3320" spans="3:17">
      <c r="C3320"/>
      <c r="D3320"/>
      <c r="E3320"/>
      <c r="F3320" s="331"/>
      <c r="G3320" s="331"/>
      <c r="K3320"/>
      <c r="L3320"/>
      <c r="O3320" s="75"/>
      <c r="P3320" s="60"/>
      <c r="Q3320" s="60"/>
    </row>
    <row r="3321" spans="3:17">
      <c r="C3321"/>
      <c r="D3321"/>
      <c r="E3321"/>
      <c r="F3321" s="331"/>
      <c r="G3321" s="331"/>
      <c r="K3321"/>
      <c r="L3321"/>
      <c r="O3321" s="75"/>
      <c r="P3321" s="60"/>
      <c r="Q3321" s="60"/>
    </row>
    <row r="3322" spans="3:17">
      <c r="C3322"/>
      <c r="D3322"/>
      <c r="E3322"/>
      <c r="F3322" s="331"/>
      <c r="G3322" s="331"/>
      <c r="K3322"/>
      <c r="L3322"/>
      <c r="O3322" s="75"/>
      <c r="P3322" s="60"/>
      <c r="Q3322" s="60"/>
    </row>
    <row r="3323" spans="3:17">
      <c r="C3323"/>
      <c r="D3323"/>
      <c r="E3323"/>
      <c r="F3323" s="331"/>
      <c r="G3323" s="331"/>
      <c r="K3323"/>
      <c r="L3323"/>
      <c r="O3323" s="75"/>
      <c r="P3323" s="60"/>
      <c r="Q3323" s="60"/>
    </row>
    <row r="3324" spans="3:17">
      <c r="C3324"/>
      <c r="D3324"/>
      <c r="E3324"/>
      <c r="F3324" s="331"/>
      <c r="G3324" s="331"/>
      <c r="K3324"/>
      <c r="L3324"/>
      <c r="O3324" s="75"/>
      <c r="P3324" s="60"/>
      <c r="Q3324" s="60"/>
    </row>
    <row r="3325" spans="3:17">
      <c r="C3325"/>
      <c r="D3325"/>
      <c r="E3325"/>
      <c r="F3325" s="331"/>
      <c r="G3325" s="331"/>
      <c r="K3325"/>
      <c r="L3325"/>
      <c r="O3325" s="75"/>
      <c r="P3325" s="60"/>
      <c r="Q3325" s="60"/>
    </row>
    <row r="3326" spans="3:17">
      <c r="C3326"/>
      <c r="D3326"/>
      <c r="E3326"/>
      <c r="F3326" s="331"/>
      <c r="G3326" s="331"/>
      <c r="K3326"/>
      <c r="L3326"/>
      <c r="O3326" s="75"/>
      <c r="P3326" s="60"/>
      <c r="Q3326" s="60"/>
    </row>
    <row r="3327" spans="3:17">
      <c r="C3327"/>
      <c r="D3327"/>
      <c r="E3327"/>
      <c r="F3327" s="331"/>
      <c r="G3327" s="331"/>
      <c r="K3327"/>
      <c r="L3327"/>
      <c r="O3327" s="75"/>
      <c r="P3327" s="60"/>
      <c r="Q3327" s="60"/>
    </row>
    <row r="3328" spans="3:17">
      <c r="C3328"/>
      <c r="D3328"/>
      <c r="E3328"/>
      <c r="F3328" s="331"/>
      <c r="G3328" s="331"/>
      <c r="K3328"/>
      <c r="L3328"/>
      <c r="O3328" s="75"/>
      <c r="P3328" s="60"/>
      <c r="Q3328" s="60"/>
    </row>
    <row r="3329" spans="3:17">
      <c r="C3329"/>
      <c r="D3329"/>
      <c r="E3329"/>
      <c r="F3329" s="331"/>
      <c r="G3329" s="331"/>
      <c r="K3329"/>
      <c r="L3329"/>
      <c r="O3329" s="75"/>
      <c r="P3329" s="60"/>
      <c r="Q3329" s="60"/>
    </row>
    <row r="3330" spans="3:17">
      <c r="C3330"/>
      <c r="D3330"/>
      <c r="E3330"/>
      <c r="F3330" s="331"/>
      <c r="G3330" s="331"/>
      <c r="K3330"/>
      <c r="L3330"/>
      <c r="O3330" s="75"/>
      <c r="P3330" s="60"/>
      <c r="Q3330" s="60"/>
    </row>
    <row r="3331" spans="3:17">
      <c r="C3331"/>
      <c r="D3331"/>
      <c r="E3331"/>
      <c r="F3331" s="331"/>
      <c r="G3331" s="331"/>
      <c r="K3331"/>
      <c r="L3331"/>
      <c r="O3331" s="75"/>
      <c r="P3331" s="60"/>
      <c r="Q3331" s="60"/>
    </row>
    <row r="3332" spans="3:17">
      <c r="C3332"/>
      <c r="D3332"/>
      <c r="E3332"/>
      <c r="F3332" s="331"/>
      <c r="G3332" s="331"/>
      <c r="K3332"/>
      <c r="L3332"/>
      <c r="O3332" s="75"/>
      <c r="P3332" s="60"/>
      <c r="Q3332" s="60"/>
    </row>
    <row r="3333" spans="3:17">
      <c r="C3333"/>
      <c r="D3333"/>
      <c r="E3333"/>
      <c r="F3333" s="331"/>
      <c r="G3333" s="331"/>
      <c r="K3333"/>
      <c r="L3333"/>
      <c r="O3333" s="75"/>
      <c r="P3333" s="60"/>
      <c r="Q3333" s="60"/>
    </row>
    <row r="3334" spans="3:17">
      <c r="C3334"/>
      <c r="D3334"/>
      <c r="E3334"/>
      <c r="F3334" s="331"/>
      <c r="G3334" s="331"/>
      <c r="K3334"/>
      <c r="L3334"/>
      <c r="O3334" s="75"/>
      <c r="P3334" s="60"/>
      <c r="Q3334" s="60"/>
    </row>
    <row r="3335" spans="3:17">
      <c r="C3335"/>
      <c r="D3335"/>
      <c r="E3335"/>
      <c r="F3335" s="331"/>
      <c r="G3335" s="331"/>
      <c r="K3335"/>
      <c r="L3335"/>
      <c r="O3335" s="75"/>
      <c r="P3335" s="60"/>
      <c r="Q3335" s="60"/>
    </row>
    <row r="3336" spans="3:17">
      <c r="C3336"/>
      <c r="D3336"/>
      <c r="E3336"/>
      <c r="F3336" s="331"/>
      <c r="G3336" s="331"/>
      <c r="K3336"/>
      <c r="L3336"/>
      <c r="O3336" s="75"/>
      <c r="P3336" s="60"/>
      <c r="Q3336" s="60"/>
    </row>
    <row r="3337" spans="3:17">
      <c r="C3337"/>
      <c r="D3337"/>
      <c r="E3337"/>
      <c r="F3337" s="331"/>
      <c r="G3337" s="331"/>
      <c r="K3337"/>
      <c r="L3337"/>
      <c r="O3337" s="75"/>
      <c r="P3337" s="60"/>
      <c r="Q3337" s="60"/>
    </row>
    <row r="3338" spans="3:17">
      <c r="C3338"/>
      <c r="D3338"/>
      <c r="E3338"/>
      <c r="F3338" s="331"/>
      <c r="G3338" s="331"/>
      <c r="K3338"/>
      <c r="L3338"/>
      <c r="O3338" s="75"/>
      <c r="P3338" s="60"/>
      <c r="Q3338" s="60"/>
    </row>
    <row r="3339" spans="3:17">
      <c r="C3339"/>
      <c r="D3339"/>
      <c r="E3339"/>
      <c r="F3339" s="331"/>
      <c r="G3339" s="331"/>
      <c r="K3339"/>
      <c r="L3339"/>
      <c r="O3339" s="75"/>
      <c r="P3339" s="60"/>
      <c r="Q3339" s="60"/>
    </row>
    <row r="3340" spans="3:17">
      <c r="C3340"/>
      <c r="D3340"/>
      <c r="E3340"/>
      <c r="F3340" s="331"/>
      <c r="G3340" s="331"/>
      <c r="K3340"/>
      <c r="L3340"/>
      <c r="O3340" s="75"/>
      <c r="P3340" s="60"/>
      <c r="Q3340" s="60"/>
    </row>
    <row r="3341" spans="3:17">
      <c r="C3341"/>
      <c r="D3341"/>
      <c r="E3341"/>
      <c r="F3341" s="331"/>
      <c r="G3341" s="331"/>
      <c r="K3341"/>
      <c r="L3341"/>
      <c r="O3341" s="75"/>
      <c r="P3341" s="60"/>
      <c r="Q3341" s="60"/>
    </row>
    <row r="3342" spans="3:17">
      <c r="C3342"/>
      <c r="D3342"/>
      <c r="E3342"/>
      <c r="F3342" s="331"/>
      <c r="G3342" s="331"/>
      <c r="K3342"/>
      <c r="L3342"/>
      <c r="O3342" s="75"/>
      <c r="P3342" s="60"/>
      <c r="Q3342" s="60"/>
    </row>
    <row r="3343" spans="3:17">
      <c r="C3343"/>
      <c r="D3343"/>
      <c r="E3343"/>
      <c r="F3343" s="331"/>
      <c r="G3343" s="331"/>
      <c r="K3343"/>
      <c r="L3343"/>
      <c r="O3343" s="75"/>
      <c r="P3343" s="60"/>
      <c r="Q3343" s="60"/>
    </row>
    <row r="3344" spans="3:17">
      <c r="C3344"/>
      <c r="D3344"/>
      <c r="E3344"/>
      <c r="F3344" s="331"/>
      <c r="G3344" s="331"/>
      <c r="K3344"/>
      <c r="L3344"/>
      <c r="O3344" s="75"/>
      <c r="P3344" s="60"/>
      <c r="Q3344" s="60"/>
    </row>
    <row r="3345" spans="3:17">
      <c r="C3345"/>
      <c r="D3345"/>
      <c r="E3345"/>
      <c r="F3345" s="331"/>
      <c r="G3345" s="331"/>
      <c r="K3345"/>
      <c r="L3345"/>
      <c r="O3345" s="75"/>
      <c r="P3345" s="60"/>
      <c r="Q3345" s="60"/>
    </row>
    <row r="3346" spans="3:17">
      <c r="C3346"/>
      <c r="D3346"/>
      <c r="E3346"/>
      <c r="F3346" s="331"/>
      <c r="G3346" s="331"/>
      <c r="K3346"/>
      <c r="L3346"/>
      <c r="O3346" s="75"/>
      <c r="P3346" s="60"/>
      <c r="Q3346" s="60"/>
    </row>
    <row r="3347" spans="3:17">
      <c r="C3347"/>
      <c r="D3347"/>
      <c r="E3347"/>
      <c r="F3347" s="331"/>
      <c r="G3347" s="331"/>
      <c r="K3347"/>
      <c r="L3347"/>
      <c r="O3347" s="75"/>
      <c r="P3347" s="60"/>
      <c r="Q3347" s="60"/>
    </row>
    <row r="3348" spans="3:17">
      <c r="C3348"/>
      <c r="D3348"/>
      <c r="E3348"/>
      <c r="F3348" s="331"/>
      <c r="G3348" s="331"/>
      <c r="K3348"/>
      <c r="L3348"/>
      <c r="O3348" s="75"/>
      <c r="P3348" s="60"/>
      <c r="Q3348" s="60"/>
    </row>
    <row r="3349" spans="3:17">
      <c r="C3349"/>
      <c r="D3349"/>
      <c r="E3349"/>
      <c r="F3349" s="331"/>
      <c r="G3349" s="331"/>
      <c r="K3349"/>
      <c r="L3349"/>
      <c r="O3349" s="75"/>
      <c r="P3349" s="60"/>
      <c r="Q3349" s="60"/>
    </row>
    <row r="3350" spans="3:17">
      <c r="C3350"/>
      <c r="D3350"/>
      <c r="E3350"/>
      <c r="F3350" s="331"/>
      <c r="G3350" s="331"/>
      <c r="K3350"/>
      <c r="L3350"/>
      <c r="O3350" s="75"/>
      <c r="P3350" s="60"/>
      <c r="Q3350" s="60"/>
    </row>
    <row r="3351" spans="3:17">
      <c r="C3351"/>
      <c r="D3351"/>
      <c r="E3351"/>
      <c r="F3351" s="331"/>
      <c r="G3351" s="331"/>
      <c r="K3351"/>
      <c r="L3351"/>
      <c r="O3351" s="75"/>
      <c r="P3351" s="60"/>
      <c r="Q3351" s="60"/>
    </row>
    <row r="3352" spans="3:17">
      <c r="C3352"/>
      <c r="D3352"/>
      <c r="E3352"/>
      <c r="F3352" s="331"/>
      <c r="G3352" s="331"/>
      <c r="K3352"/>
      <c r="L3352"/>
      <c r="O3352" s="75"/>
      <c r="P3352" s="60"/>
      <c r="Q3352" s="60"/>
    </row>
    <row r="3353" spans="3:17">
      <c r="C3353"/>
      <c r="D3353"/>
      <c r="E3353"/>
      <c r="F3353" s="331"/>
      <c r="G3353" s="331"/>
      <c r="K3353"/>
      <c r="L3353"/>
      <c r="O3353" s="75"/>
      <c r="P3353" s="60"/>
      <c r="Q3353" s="60"/>
    </row>
    <row r="3354" spans="3:17">
      <c r="C3354"/>
      <c r="D3354"/>
      <c r="E3354"/>
      <c r="F3354" s="331"/>
      <c r="G3354" s="331"/>
      <c r="K3354"/>
      <c r="L3354"/>
      <c r="O3354" s="75"/>
      <c r="P3354" s="60"/>
      <c r="Q3354" s="60"/>
    </row>
    <row r="3355" spans="3:17">
      <c r="C3355"/>
      <c r="D3355"/>
      <c r="E3355"/>
      <c r="F3355" s="331"/>
      <c r="G3355" s="331"/>
      <c r="K3355"/>
      <c r="L3355"/>
      <c r="O3355" s="75"/>
      <c r="P3355" s="60"/>
      <c r="Q3355" s="60"/>
    </row>
    <row r="3356" spans="3:17">
      <c r="C3356"/>
      <c r="D3356"/>
      <c r="E3356"/>
      <c r="F3356" s="331"/>
      <c r="G3356" s="331"/>
      <c r="K3356"/>
      <c r="L3356"/>
      <c r="O3356" s="75"/>
      <c r="P3356" s="60"/>
      <c r="Q3356" s="60"/>
    </row>
    <row r="3357" spans="3:17">
      <c r="C3357"/>
      <c r="D3357"/>
      <c r="E3357"/>
      <c r="F3357" s="331"/>
      <c r="G3357" s="331"/>
      <c r="K3357"/>
      <c r="L3357"/>
      <c r="O3357" s="75"/>
      <c r="P3357" s="60"/>
      <c r="Q3357" s="60"/>
    </row>
    <row r="3358" spans="3:17">
      <c r="C3358"/>
      <c r="D3358"/>
      <c r="E3358"/>
      <c r="F3358" s="331"/>
      <c r="G3358" s="331"/>
      <c r="K3358"/>
      <c r="L3358"/>
      <c r="O3358" s="75"/>
      <c r="P3358" s="60"/>
      <c r="Q3358" s="60"/>
    </row>
    <row r="3359" spans="3:17">
      <c r="C3359"/>
      <c r="D3359"/>
      <c r="E3359"/>
      <c r="F3359" s="331"/>
      <c r="G3359" s="331"/>
      <c r="K3359"/>
      <c r="L3359"/>
      <c r="O3359" s="75"/>
      <c r="P3359" s="60"/>
      <c r="Q3359" s="60"/>
    </row>
    <row r="3360" spans="3:17">
      <c r="C3360"/>
      <c r="D3360"/>
      <c r="E3360"/>
      <c r="F3360" s="331"/>
      <c r="G3360" s="331"/>
      <c r="K3360"/>
      <c r="L3360"/>
      <c r="O3360" s="75"/>
      <c r="P3360" s="60"/>
      <c r="Q3360" s="60"/>
    </row>
    <row r="3361" spans="3:17">
      <c r="C3361"/>
      <c r="D3361"/>
      <c r="E3361"/>
      <c r="F3361" s="331"/>
      <c r="G3361" s="331"/>
      <c r="K3361"/>
      <c r="L3361"/>
      <c r="O3361" s="75"/>
      <c r="P3361" s="60"/>
      <c r="Q3361" s="60"/>
    </row>
    <row r="3362" spans="3:17">
      <c r="C3362"/>
      <c r="D3362"/>
      <c r="E3362"/>
      <c r="F3362" s="331"/>
      <c r="G3362" s="331"/>
      <c r="K3362"/>
      <c r="L3362"/>
      <c r="O3362" s="75"/>
      <c r="P3362" s="60"/>
      <c r="Q3362" s="60"/>
    </row>
    <row r="3363" spans="3:17">
      <c r="C3363"/>
      <c r="D3363"/>
      <c r="E3363"/>
      <c r="F3363" s="331"/>
      <c r="G3363" s="331"/>
      <c r="K3363"/>
      <c r="L3363"/>
      <c r="O3363" s="75"/>
      <c r="P3363" s="60"/>
      <c r="Q3363" s="60"/>
    </row>
    <row r="3364" spans="3:17">
      <c r="C3364"/>
      <c r="D3364"/>
      <c r="E3364"/>
      <c r="F3364" s="331"/>
      <c r="G3364" s="331"/>
      <c r="K3364"/>
      <c r="L3364"/>
      <c r="O3364" s="75"/>
      <c r="P3364" s="60"/>
      <c r="Q3364" s="60"/>
    </row>
    <row r="3365" spans="3:17">
      <c r="C3365"/>
      <c r="D3365"/>
      <c r="E3365"/>
      <c r="F3365" s="331"/>
      <c r="G3365" s="331"/>
      <c r="K3365"/>
      <c r="L3365"/>
      <c r="O3365" s="75"/>
      <c r="P3365" s="60"/>
      <c r="Q3365" s="60"/>
    </row>
    <row r="3366" spans="3:17">
      <c r="C3366"/>
      <c r="D3366"/>
      <c r="E3366"/>
      <c r="F3366" s="331"/>
      <c r="G3366" s="331"/>
      <c r="K3366"/>
      <c r="L3366"/>
      <c r="O3366" s="75"/>
      <c r="P3366" s="60"/>
      <c r="Q3366" s="60"/>
    </row>
    <row r="3367" spans="3:17">
      <c r="C3367"/>
      <c r="D3367"/>
      <c r="E3367"/>
      <c r="F3367" s="331"/>
      <c r="G3367" s="331"/>
      <c r="K3367"/>
      <c r="L3367"/>
      <c r="O3367" s="75"/>
      <c r="P3367" s="60"/>
      <c r="Q3367" s="60"/>
    </row>
    <row r="3368" spans="3:17">
      <c r="C3368"/>
      <c r="D3368"/>
      <c r="E3368"/>
      <c r="F3368" s="331"/>
      <c r="G3368" s="331"/>
      <c r="K3368"/>
      <c r="L3368"/>
      <c r="O3368" s="75"/>
      <c r="P3368" s="60"/>
      <c r="Q3368" s="60"/>
    </row>
    <row r="3369" spans="3:17">
      <c r="C3369"/>
      <c r="D3369"/>
      <c r="E3369"/>
      <c r="F3369" s="331"/>
      <c r="G3369" s="331"/>
      <c r="K3369"/>
      <c r="L3369"/>
      <c r="O3369" s="75"/>
      <c r="P3369" s="60"/>
      <c r="Q3369" s="60"/>
    </row>
    <row r="3370" spans="3:17">
      <c r="C3370"/>
      <c r="D3370"/>
      <c r="E3370"/>
      <c r="F3370" s="331"/>
      <c r="G3370" s="331"/>
      <c r="K3370"/>
      <c r="L3370"/>
      <c r="O3370" s="75"/>
      <c r="P3370" s="60"/>
      <c r="Q3370" s="60"/>
    </row>
    <row r="3371" spans="3:17">
      <c r="C3371"/>
      <c r="D3371"/>
      <c r="E3371"/>
      <c r="F3371" s="331"/>
      <c r="G3371" s="331"/>
      <c r="K3371"/>
      <c r="L3371"/>
      <c r="O3371" s="75"/>
      <c r="P3371" s="60"/>
      <c r="Q3371" s="60"/>
    </row>
    <row r="3372" spans="3:17">
      <c r="C3372"/>
      <c r="D3372"/>
      <c r="E3372"/>
      <c r="F3372" s="331"/>
      <c r="G3372" s="331"/>
      <c r="K3372"/>
      <c r="L3372"/>
      <c r="O3372" s="75"/>
      <c r="P3372" s="60"/>
      <c r="Q3372" s="60"/>
    </row>
    <row r="3373" spans="3:17">
      <c r="C3373"/>
      <c r="D3373"/>
      <c r="E3373"/>
      <c r="F3373" s="331"/>
      <c r="G3373" s="331"/>
      <c r="K3373"/>
      <c r="L3373"/>
      <c r="O3373" s="75"/>
      <c r="P3373" s="60"/>
      <c r="Q3373" s="60"/>
    </row>
    <row r="3374" spans="3:17">
      <c r="C3374"/>
      <c r="D3374"/>
      <c r="E3374"/>
      <c r="F3374" s="331"/>
      <c r="G3374" s="331"/>
      <c r="K3374"/>
      <c r="L3374"/>
      <c r="O3374" s="75"/>
      <c r="P3374" s="60"/>
      <c r="Q3374" s="60"/>
    </row>
    <row r="3375" spans="3:17">
      <c r="C3375"/>
      <c r="D3375"/>
      <c r="E3375"/>
      <c r="F3375" s="331"/>
      <c r="G3375" s="331"/>
      <c r="K3375"/>
      <c r="L3375"/>
      <c r="O3375" s="75"/>
      <c r="P3375" s="60"/>
      <c r="Q3375" s="60"/>
    </row>
    <row r="3376" spans="3:17">
      <c r="C3376"/>
      <c r="D3376"/>
      <c r="E3376"/>
      <c r="F3376" s="331"/>
      <c r="G3376" s="331"/>
      <c r="K3376"/>
      <c r="L3376"/>
      <c r="O3376" s="75"/>
      <c r="P3376" s="60"/>
      <c r="Q3376" s="60"/>
    </row>
    <row r="3377" spans="3:17">
      <c r="C3377"/>
      <c r="D3377"/>
      <c r="E3377"/>
      <c r="F3377" s="331"/>
      <c r="G3377" s="331"/>
      <c r="K3377"/>
      <c r="L3377"/>
      <c r="O3377" s="75"/>
      <c r="P3377" s="60"/>
      <c r="Q3377" s="60"/>
    </row>
    <row r="3378" spans="3:17">
      <c r="C3378"/>
      <c r="D3378"/>
      <c r="E3378"/>
      <c r="F3378" s="331"/>
      <c r="G3378" s="331"/>
      <c r="K3378"/>
      <c r="L3378"/>
      <c r="O3378" s="75"/>
      <c r="P3378" s="60"/>
      <c r="Q3378" s="60"/>
    </row>
    <row r="3379" spans="3:17">
      <c r="C3379"/>
      <c r="D3379"/>
      <c r="E3379"/>
      <c r="F3379" s="331"/>
      <c r="G3379" s="331"/>
      <c r="K3379"/>
      <c r="L3379"/>
      <c r="O3379" s="75"/>
      <c r="P3379" s="60"/>
      <c r="Q3379" s="60"/>
    </row>
    <row r="3380" spans="3:17">
      <c r="C3380"/>
      <c r="D3380"/>
      <c r="E3380"/>
      <c r="F3380" s="331"/>
      <c r="G3380" s="331"/>
      <c r="K3380"/>
      <c r="L3380"/>
      <c r="O3380" s="75"/>
      <c r="P3380" s="60"/>
      <c r="Q3380" s="60"/>
    </row>
    <row r="3381" spans="3:17">
      <c r="C3381"/>
      <c r="D3381"/>
      <c r="E3381"/>
      <c r="F3381" s="331"/>
      <c r="G3381" s="331"/>
      <c r="K3381"/>
      <c r="L3381"/>
      <c r="O3381" s="75"/>
      <c r="P3381" s="60"/>
      <c r="Q3381" s="60"/>
    </row>
    <row r="3382" spans="3:17">
      <c r="C3382"/>
      <c r="D3382"/>
      <c r="E3382"/>
      <c r="F3382" s="331"/>
      <c r="G3382" s="331"/>
      <c r="K3382"/>
      <c r="L3382"/>
      <c r="O3382" s="75"/>
      <c r="P3382" s="60"/>
      <c r="Q3382" s="60"/>
    </row>
    <row r="3383" spans="3:17">
      <c r="C3383"/>
      <c r="D3383"/>
      <c r="E3383"/>
      <c r="F3383" s="331"/>
      <c r="G3383" s="331"/>
      <c r="K3383"/>
      <c r="L3383"/>
      <c r="O3383" s="75"/>
      <c r="P3383" s="60"/>
      <c r="Q3383" s="60"/>
    </row>
    <row r="3384" spans="3:17">
      <c r="C3384"/>
      <c r="D3384"/>
      <c r="E3384"/>
      <c r="F3384" s="331"/>
      <c r="G3384" s="331"/>
      <c r="K3384"/>
      <c r="L3384"/>
      <c r="O3384" s="75"/>
      <c r="P3384" s="60"/>
      <c r="Q3384" s="60"/>
    </row>
    <row r="3385" spans="3:17">
      <c r="C3385"/>
      <c r="D3385"/>
      <c r="E3385"/>
      <c r="F3385" s="331"/>
      <c r="G3385" s="331"/>
      <c r="K3385"/>
      <c r="L3385"/>
      <c r="O3385" s="75"/>
      <c r="P3385" s="60"/>
      <c r="Q3385" s="60"/>
    </row>
    <row r="3386" spans="3:17">
      <c r="C3386"/>
      <c r="D3386"/>
      <c r="E3386"/>
      <c r="F3386" s="331"/>
      <c r="G3386" s="331"/>
      <c r="K3386"/>
      <c r="L3386"/>
      <c r="O3386" s="75"/>
      <c r="P3386" s="60"/>
      <c r="Q3386" s="60"/>
    </row>
    <row r="3387" spans="3:17">
      <c r="C3387"/>
      <c r="D3387"/>
      <c r="E3387"/>
      <c r="F3387" s="331"/>
      <c r="G3387" s="331"/>
      <c r="K3387"/>
      <c r="L3387"/>
      <c r="O3387" s="75"/>
      <c r="P3387" s="60"/>
      <c r="Q3387" s="60"/>
    </row>
    <row r="3388" spans="3:17">
      <c r="C3388"/>
      <c r="D3388"/>
      <c r="E3388"/>
      <c r="F3388" s="331"/>
      <c r="G3388" s="331"/>
      <c r="K3388"/>
      <c r="L3388"/>
      <c r="O3388" s="75"/>
      <c r="P3388" s="60"/>
      <c r="Q3388" s="60"/>
    </row>
    <row r="3389" spans="3:17">
      <c r="C3389"/>
      <c r="D3389"/>
      <c r="E3389"/>
      <c r="F3389" s="331"/>
      <c r="G3389" s="331"/>
      <c r="K3389"/>
      <c r="L3389"/>
      <c r="O3389" s="75"/>
      <c r="P3389" s="60"/>
      <c r="Q3389" s="60"/>
    </row>
    <row r="3390" spans="3:17">
      <c r="C3390"/>
      <c r="D3390"/>
      <c r="E3390"/>
      <c r="F3390" s="331"/>
      <c r="G3390" s="331"/>
      <c r="K3390"/>
      <c r="L3390"/>
      <c r="O3390" s="75"/>
      <c r="P3390" s="60"/>
      <c r="Q3390" s="60"/>
    </row>
    <row r="3391" spans="3:17">
      <c r="C3391"/>
      <c r="D3391"/>
      <c r="E3391"/>
      <c r="F3391" s="331"/>
      <c r="G3391" s="331"/>
      <c r="K3391"/>
      <c r="L3391"/>
      <c r="O3391" s="75"/>
      <c r="P3391" s="60"/>
      <c r="Q3391" s="60"/>
    </row>
    <row r="3392" spans="3:17">
      <c r="C3392"/>
      <c r="D3392"/>
      <c r="E3392"/>
      <c r="F3392" s="331"/>
      <c r="G3392" s="331"/>
      <c r="K3392"/>
      <c r="L3392"/>
      <c r="O3392" s="75"/>
      <c r="P3392" s="60"/>
      <c r="Q3392" s="60"/>
    </row>
    <row r="3393" spans="3:17">
      <c r="C3393"/>
      <c r="D3393"/>
      <c r="E3393"/>
      <c r="F3393" s="331"/>
      <c r="G3393" s="331"/>
      <c r="K3393"/>
      <c r="L3393"/>
      <c r="O3393" s="75"/>
      <c r="P3393" s="60"/>
      <c r="Q3393" s="60"/>
    </row>
    <row r="3394" spans="3:17">
      <c r="C3394"/>
      <c r="D3394"/>
      <c r="E3394"/>
      <c r="F3394" s="331"/>
      <c r="G3394" s="331"/>
      <c r="K3394"/>
      <c r="L3394"/>
      <c r="O3394" s="75"/>
      <c r="P3394" s="60"/>
      <c r="Q3394" s="60"/>
    </row>
    <row r="3395" spans="3:17">
      <c r="C3395"/>
      <c r="D3395"/>
      <c r="E3395"/>
      <c r="F3395" s="331"/>
      <c r="G3395" s="331"/>
      <c r="K3395"/>
      <c r="L3395"/>
      <c r="O3395" s="75"/>
      <c r="P3395" s="60"/>
      <c r="Q3395" s="60"/>
    </row>
    <row r="3396" spans="3:17">
      <c r="C3396"/>
      <c r="D3396"/>
      <c r="E3396"/>
      <c r="F3396" s="331"/>
      <c r="G3396" s="331"/>
      <c r="K3396"/>
      <c r="L3396"/>
      <c r="O3396" s="75"/>
      <c r="P3396" s="60"/>
      <c r="Q3396" s="60"/>
    </row>
    <row r="3397" spans="3:17">
      <c r="C3397"/>
      <c r="D3397"/>
      <c r="E3397"/>
      <c r="F3397" s="331"/>
      <c r="G3397" s="331"/>
      <c r="K3397"/>
      <c r="L3397"/>
      <c r="O3397" s="75"/>
      <c r="P3397" s="60"/>
      <c r="Q3397" s="60"/>
    </row>
    <row r="3398" spans="3:17">
      <c r="C3398"/>
      <c r="D3398"/>
      <c r="E3398"/>
      <c r="F3398" s="331"/>
      <c r="G3398" s="331"/>
      <c r="K3398"/>
      <c r="L3398"/>
      <c r="O3398" s="75"/>
      <c r="P3398" s="60"/>
      <c r="Q3398" s="60"/>
    </row>
    <row r="3399" spans="3:17">
      <c r="C3399"/>
      <c r="D3399"/>
      <c r="E3399"/>
      <c r="F3399" s="331"/>
      <c r="G3399" s="331"/>
      <c r="K3399"/>
      <c r="L3399"/>
      <c r="O3399" s="75"/>
      <c r="P3399" s="60"/>
      <c r="Q3399" s="60"/>
    </row>
    <row r="3400" spans="3:17">
      <c r="C3400"/>
      <c r="D3400"/>
      <c r="E3400"/>
      <c r="F3400" s="331"/>
      <c r="G3400" s="331"/>
      <c r="K3400"/>
      <c r="L3400"/>
      <c r="O3400" s="75"/>
      <c r="P3400" s="60"/>
      <c r="Q3400" s="60"/>
    </row>
    <row r="3401" spans="3:17">
      <c r="C3401"/>
      <c r="D3401"/>
      <c r="E3401"/>
      <c r="F3401" s="331"/>
      <c r="G3401" s="331"/>
      <c r="K3401"/>
      <c r="L3401"/>
      <c r="O3401" s="75"/>
      <c r="P3401" s="60"/>
      <c r="Q3401" s="60"/>
    </row>
    <row r="3402" spans="3:17">
      <c r="C3402"/>
      <c r="D3402"/>
      <c r="E3402"/>
      <c r="F3402" s="331"/>
      <c r="G3402" s="331"/>
      <c r="K3402"/>
      <c r="L3402"/>
      <c r="O3402" s="75"/>
      <c r="P3402" s="60"/>
      <c r="Q3402" s="60"/>
    </row>
    <row r="3403" spans="3:17">
      <c r="C3403"/>
      <c r="D3403"/>
      <c r="E3403"/>
      <c r="F3403" s="331"/>
      <c r="G3403" s="331"/>
      <c r="K3403"/>
      <c r="L3403"/>
      <c r="O3403" s="75"/>
      <c r="P3403" s="60"/>
      <c r="Q3403" s="60"/>
    </row>
    <row r="3404" spans="3:17">
      <c r="C3404"/>
      <c r="D3404"/>
      <c r="E3404"/>
      <c r="F3404" s="331"/>
      <c r="G3404" s="331"/>
      <c r="K3404"/>
      <c r="L3404"/>
      <c r="O3404" s="75"/>
      <c r="P3404" s="60"/>
      <c r="Q3404" s="60"/>
    </row>
    <row r="3405" spans="3:17">
      <c r="C3405"/>
      <c r="D3405"/>
      <c r="E3405"/>
      <c r="F3405" s="331"/>
      <c r="G3405" s="331"/>
      <c r="K3405"/>
      <c r="L3405"/>
      <c r="O3405" s="75"/>
      <c r="P3405" s="60"/>
      <c r="Q3405" s="60"/>
    </row>
    <row r="3406" spans="3:17">
      <c r="C3406"/>
      <c r="D3406"/>
      <c r="E3406"/>
      <c r="F3406" s="331"/>
      <c r="G3406" s="331"/>
      <c r="K3406"/>
      <c r="L3406"/>
      <c r="O3406" s="75"/>
      <c r="P3406" s="60"/>
      <c r="Q3406" s="60"/>
    </row>
    <row r="3407" spans="3:17">
      <c r="C3407"/>
      <c r="D3407"/>
      <c r="E3407"/>
      <c r="F3407" s="331"/>
      <c r="G3407" s="331"/>
      <c r="K3407"/>
      <c r="L3407"/>
      <c r="O3407" s="75"/>
      <c r="P3407" s="60"/>
      <c r="Q3407" s="60"/>
    </row>
    <row r="3408" spans="3:17">
      <c r="C3408"/>
      <c r="D3408"/>
      <c r="E3408"/>
      <c r="F3408" s="331"/>
      <c r="G3408" s="331"/>
      <c r="K3408"/>
      <c r="L3408"/>
      <c r="O3408" s="75"/>
      <c r="P3408" s="60"/>
      <c r="Q3408" s="60"/>
    </row>
    <row r="3409" spans="3:17">
      <c r="C3409"/>
      <c r="D3409"/>
      <c r="E3409"/>
      <c r="F3409" s="331"/>
      <c r="G3409" s="331"/>
      <c r="K3409"/>
      <c r="L3409"/>
      <c r="O3409" s="75"/>
      <c r="P3409" s="60"/>
      <c r="Q3409" s="60"/>
    </row>
    <row r="3410" spans="3:17">
      <c r="C3410"/>
      <c r="D3410"/>
      <c r="E3410"/>
      <c r="F3410" s="331"/>
      <c r="G3410" s="331"/>
      <c r="K3410"/>
      <c r="L3410"/>
      <c r="O3410" s="75"/>
      <c r="P3410" s="60"/>
      <c r="Q3410" s="60"/>
    </row>
    <row r="3411" spans="3:17">
      <c r="C3411"/>
      <c r="D3411"/>
      <c r="E3411"/>
      <c r="F3411" s="331"/>
      <c r="G3411" s="331"/>
      <c r="K3411"/>
      <c r="L3411"/>
      <c r="O3411" s="75"/>
      <c r="P3411" s="60"/>
      <c r="Q3411" s="60"/>
    </row>
    <row r="3412" spans="3:17">
      <c r="C3412"/>
      <c r="D3412"/>
      <c r="E3412"/>
      <c r="F3412" s="331"/>
      <c r="G3412" s="331"/>
      <c r="K3412"/>
      <c r="L3412"/>
      <c r="O3412" s="75"/>
      <c r="P3412" s="60"/>
      <c r="Q3412" s="60"/>
    </row>
    <row r="3413" spans="3:17">
      <c r="C3413"/>
      <c r="D3413"/>
      <c r="E3413"/>
      <c r="F3413" s="331"/>
      <c r="G3413" s="331"/>
      <c r="K3413"/>
      <c r="L3413"/>
      <c r="O3413" s="75"/>
      <c r="P3413" s="60"/>
      <c r="Q3413" s="60"/>
    </row>
    <row r="3414" spans="3:17">
      <c r="C3414"/>
      <c r="D3414"/>
      <c r="E3414"/>
      <c r="F3414" s="331"/>
      <c r="G3414" s="331"/>
      <c r="K3414"/>
      <c r="L3414"/>
      <c r="O3414" s="75"/>
      <c r="P3414" s="60"/>
      <c r="Q3414" s="60"/>
    </row>
    <row r="3415" spans="3:17">
      <c r="C3415"/>
      <c r="D3415"/>
      <c r="E3415"/>
      <c r="F3415" s="331"/>
      <c r="G3415" s="331"/>
      <c r="K3415"/>
      <c r="L3415"/>
      <c r="O3415" s="75"/>
      <c r="P3415" s="60"/>
      <c r="Q3415" s="60"/>
    </row>
    <row r="3416" spans="3:17">
      <c r="C3416"/>
      <c r="D3416"/>
      <c r="E3416"/>
      <c r="F3416" s="331"/>
      <c r="G3416" s="331"/>
      <c r="K3416"/>
      <c r="L3416"/>
      <c r="O3416" s="75"/>
      <c r="P3416" s="60"/>
      <c r="Q3416" s="60"/>
    </row>
    <row r="3417" spans="3:17">
      <c r="C3417"/>
      <c r="D3417"/>
      <c r="E3417"/>
      <c r="F3417" s="331"/>
      <c r="G3417" s="331"/>
      <c r="K3417"/>
      <c r="L3417"/>
      <c r="O3417" s="75"/>
      <c r="P3417" s="60"/>
      <c r="Q3417" s="60"/>
    </row>
    <row r="3418" spans="3:17">
      <c r="C3418"/>
      <c r="D3418"/>
      <c r="E3418"/>
      <c r="F3418" s="331"/>
      <c r="G3418" s="331"/>
      <c r="K3418"/>
      <c r="L3418"/>
      <c r="O3418" s="75"/>
      <c r="P3418" s="60"/>
      <c r="Q3418" s="60"/>
    </row>
    <row r="3419" spans="3:17">
      <c r="C3419"/>
      <c r="D3419"/>
      <c r="E3419"/>
      <c r="F3419" s="331"/>
      <c r="G3419" s="331"/>
      <c r="K3419"/>
      <c r="L3419"/>
      <c r="O3419" s="75"/>
      <c r="P3419" s="60"/>
      <c r="Q3419" s="60"/>
    </row>
    <row r="3420" spans="3:17">
      <c r="C3420"/>
      <c r="D3420"/>
      <c r="E3420"/>
      <c r="F3420" s="331"/>
      <c r="G3420" s="331"/>
      <c r="K3420"/>
      <c r="L3420"/>
      <c r="O3420" s="75"/>
      <c r="P3420" s="60"/>
      <c r="Q3420" s="60"/>
    </row>
    <row r="3421" spans="3:17">
      <c r="C3421"/>
      <c r="D3421"/>
      <c r="E3421"/>
      <c r="F3421" s="331"/>
      <c r="G3421" s="331"/>
      <c r="K3421"/>
      <c r="L3421"/>
      <c r="O3421" s="75"/>
      <c r="P3421" s="60"/>
      <c r="Q3421" s="60"/>
    </row>
    <row r="3422" spans="3:17">
      <c r="C3422"/>
      <c r="D3422"/>
      <c r="E3422"/>
      <c r="F3422" s="331"/>
      <c r="G3422" s="331"/>
      <c r="K3422"/>
      <c r="L3422"/>
      <c r="O3422" s="75"/>
      <c r="P3422" s="60"/>
      <c r="Q3422" s="60"/>
    </row>
    <row r="3423" spans="3:17">
      <c r="C3423"/>
      <c r="D3423"/>
      <c r="E3423"/>
      <c r="F3423" s="331"/>
      <c r="G3423" s="331"/>
      <c r="K3423"/>
      <c r="L3423"/>
      <c r="O3423" s="75"/>
      <c r="P3423" s="60"/>
      <c r="Q3423" s="60"/>
    </row>
    <row r="3424" spans="3:17">
      <c r="C3424"/>
      <c r="D3424"/>
      <c r="E3424"/>
      <c r="F3424" s="331"/>
      <c r="G3424" s="331"/>
      <c r="K3424"/>
      <c r="L3424"/>
      <c r="O3424" s="75"/>
      <c r="P3424" s="60"/>
      <c r="Q3424" s="60"/>
    </row>
    <row r="3425" spans="3:17">
      <c r="C3425"/>
      <c r="D3425"/>
      <c r="E3425"/>
      <c r="F3425" s="331"/>
      <c r="G3425" s="331"/>
      <c r="K3425"/>
      <c r="L3425"/>
      <c r="O3425" s="75"/>
      <c r="P3425" s="60"/>
      <c r="Q3425" s="60"/>
    </row>
    <row r="3426" spans="3:17">
      <c r="C3426"/>
      <c r="D3426"/>
      <c r="E3426"/>
      <c r="F3426" s="331"/>
      <c r="G3426" s="331"/>
      <c r="K3426"/>
      <c r="L3426"/>
      <c r="O3426" s="75"/>
      <c r="P3426" s="60"/>
      <c r="Q3426" s="60"/>
    </row>
    <row r="3427" spans="3:17">
      <c r="C3427"/>
      <c r="D3427"/>
      <c r="E3427"/>
      <c r="F3427" s="331"/>
      <c r="G3427" s="331"/>
      <c r="K3427"/>
      <c r="L3427"/>
      <c r="O3427" s="75"/>
      <c r="P3427" s="60"/>
      <c r="Q3427" s="60"/>
    </row>
    <row r="3428" spans="3:17">
      <c r="C3428"/>
      <c r="D3428"/>
      <c r="E3428"/>
      <c r="F3428" s="331"/>
      <c r="G3428" s="331"/>
      <c r="K3428"/>
      <c r="L3428"/>
      <c r="O3428" s="75"/>
      <c r="P3428" s="60"/>
      <c r="Q3428" s="60"/>
    </row>
    <row r="3429" spans="3:17">
      <c r="C3429"/>
      <c r="D3429"/>
      <c r="E3429"/>
      <c r="F3429" s="331"/>
      <c r="G3429" s="331"/>
      <c r="K3429"/>
      <c r="L3429"/>
      <c r="O3429" s="75"/>
      <c r="P3429" s="60"/>
      <c r="Q3429" s="60"/>
    </row>
    <row r="3430" spans="3:17">
      <c r="C3430"/>
      <c r="D3430"/>
      <c r="E3430"/>
      <c r="F3430" s="331"/>
      <c r="G3430" s="331"/>
      <c r="K3430"/>
      <c r="L3430"/>
      <c r="O3430" s="75"/>
      <c r="P3430" s="60"/>
      <c r="Q3430" s="60"/>
    </row>
    <row r="3431" spans="3:17">
      <c r="C3431"/>
      <c r="D3431"/>
      <c r="E3431"/>
      <c r="F3431" s="331"/>
      <c r="G3431" s="331"/>
      <c r="K3431"/>
      <c r="L3431"/>
      <c r="O3431" s="75"/>
      <c r="P3431" s="60"/>
      <c r="Q3431" s="60"/>
    </row>
    <row r="3432" spans="3:17">
      <c r="C3432"/>
      <c r="D3432"/>
      <c r="E3432"/>
      <c r="F3432" s="331"/>
      <c r="G3432" s="331"/>
      <c r="K3432"/>
      <c r="L3432"/>
      <c r="O3432" s="75"/>
      <c r="P3432" s="60"/>
      <c r="Q3432" s="60"/>
    </row>
    <row r="3433" spans="3:17">
      <c r="C3433"/>
      <c r="D3433"/>
      <c r="E3433"/>
      <c r="F3433" s="331"/>
      <c r="G3433" s="331"/>
      <c r="K3433"/>
      <c r="L3433"/>
      <c r="O3433" s="75"/>
      <c r="P3433" s="60"/>
      <c r="Q3433" s="60"/>
    </row>
    <row r="3434" spans="3:17">
      <c r="C3434"/>
      <c r="D3434"/>
      <c r="E3434"/>
      <c r="F3434" s="331"/>
      <c r="G3434" s="331"/>
      <c r="K3434"/>
      <c r="L3434"/>
      <c r="O3434" s="75"/>
      <c r="P3434" s="60"/>
      <c r="Q3434" s="60"/>
    </row>
    <row r="3435" spans="3:17">
      <c r="C3435"/>
      <c r="D3435"/>
      <c r="E3435"/>
      <c r="F3435" s="331"/>
      <c r="G3435" s="331"/>
      <c r="K3435"/>
      <c r="L3435"/>
      <c r="O3435" s="75"/>
      <c r="P3435" s="60"/>
      <c r="Q3435" s="60"/>
    </row>
    <row r="3436" spans="3:17">
      <c r="C3436"/>
      <c r="D3436"/>
      <c r="E3436"/>
      <c r="F3436" s="331"/>
      <c r="G3436" s="331"/>
      <c r="K3436"/>
      <c r="L3436"/>
      <c r="O3436" s="75"/>
      <c r="P3436" s="60"/>
      <c r="Q3436" s="60"/>
    </row>
    <row r="3437" spans="3:17">
      <c r="C3437"/>
      <c r="D3437"/>
      <c r="E3437"/>
      <c r="F3437" s="331"/>
      <c r="G3437" s="331"/>
      <c r="K3437"/>
      <c r="L3437"/>
      <c r="O3437" s="75"/>
      <c r="P3437" s="60"/>
      <c r="Q3437" s="60"/>
    </row>
    <row r="3438" spans="3:17">
      <c r="C3438"/>
      <c r="D3438"/>
      <c r="E3438"/>
      <c r="F3438" s="331"/>
      <c r="G3438" s="331"/>
      <c r="K3438"/>
      <c r="L3438"/>
      <c r="O3438" s="75"/>
      <c r="P3438" s="60"/>
      <c r="Q3438" s="60"/>
    </row>
    <row r="3439" spans="3:17">
      <c r="C3439"/>
      <c r="D3439"/>
      <c r="E3439"/>
      <c r="F3439" s="331"/>
      <c r="G3439" s="331"/>
      <c r="K3439"/>
      <c r="L3439"/>
      <c r="O3439" s="75"/>
      <c r="P3439" s="60"/>
      <c r="Q3439" s="60"/>
    </row>
    <row r="3440" spans="3:17">
      <c r="C3440"/>
      <c r="D3440"/>
      <c r="E3440"/>
      <c r="F3440" s="331"/>
      <c r="G3440" s="331"/>
      <c r="K3440"/>
      <c r="L3440"/>
      <c r="O3440" s="75"/>
      <c r="P3440" s="60"/>
      <c r="Q3440" s="60"/>
    </row>
    <row r="3441" spans="3:17">
      <c r="C3441"/>
      <c r="D3441"/>
      <c r="E3441"/>
      <c r="F3441" s="331"/>
      <c r="G3441" s="331"/>
      <c r="K3441"/>
      <c r="L3441"/>
      <c r="O3441" s="75"/>
      <c r="P3441" s="60"/>
      <c r="Q3441" s="60"/>
    </row>
    <row r="3442" spans="3:17">
      <c r="C3442"/>
      <c r="D3442"/>
      <c r="E3442"/>
      <c r="F3442" s="331"/>
      <c r="G3442" s="331"/>
      <c r="K3442"/>
      <c r="L3442"/>
      <c r="O3442" s="75"/>
      <c r="P3442" s="60"/>
      <c r="Q3442" s="60"/>
    </row>
    <row r="3443" spans="3:17">
      <c r="C3443"/>
      <c r="D3443"/>
      <c r="E3443"/>
      <c r="F3443" s="331"/>
      <c r="G3443" s="331"/>
      <c r="K3443"/>
      <c r="L3443"/>
      <c r="O3443" s="75"/>
      <c r="P3443" s="60"/>
      <c r="Q3443" s="60"/>
    </row>
    <row r="3444" spans="3:17">
      <c r="C3444"/>
      <c r="D3444"/>
      <c r="E3444"/>
      <c r="F3444" s="331"/>
      <c r="G3444" s="331"/>
      <c r="K3444"/>
      <c r="L3444"/>
      <c r="O3444" s="75"/>
      <c r="P3444" s="60"/>
      <c r="Q3444" s="60"/>
    </row>
    <row r="3445" spans="3:17">
      <c r="C3445"/>
      <c r="D3445"/>
      <c r="E3445"/>
      <c r="F3445" s="331"/>
      <c r="G3445" s="331"/>
      <c r="K3445"/>
      <c r="L3445"/>
      <c r="O3445" s="75"/>
      <c r="P3445" s="60"/>
      <c r="Q3445" s="60"/>
    </row>
    <row r="3446" spans="3:17">
      <c r="C3446"/>
      <c r="D3446"/>
      <c r="E3446"/>
      <c r="F3446" s="331"/>
      <c r="G3446" s="331"/>
      <c r="K3446"/>
      <c r="L3446"/>
      <c r="O3446" s="75"/>
      <c r="P3446" s="60"/>
      <c r="Q3446" s="60"/>
    </row>
    <row r="3447" spans="3:17">
      <c r="C3447"/>
      <c r="D3447"/>
      <c r="E3447"/>
      <c r="F3447" s="331"/>
      <c r="G3447" s="331"/>
      <c r="K3447"/>
      <c r="L3447"/>
      <c r="O3447" s="75"/>
      <c r="P3447" s="60"/>
      <c r="Q3447" s="60"/>
    </row>
    <row r="3448" spans="3:17">
      <c r="C3448"/>
      <c r="D3448"/>
      <c r="E3448"/>
      <c r="F3448" s="331"/>
      <c r="G3448" s="331"/>
      <c r="K3448"/>
      <c r="L3448"/>
      <c r="O3448" s="75"/>
      <c r="P3448" s="60"/>
      <c r="Q3448" s="60"/>
    </row>
    <row r="3449" spans="3:17">
      <c r="C3449"/>
      <c r="D3449"/>
      <c r="E3449"/>
      <c r="F3449" s="331"/>
      <c r="G3449" s="331"/>
      <c r="K3449"/>
      <c r="L3449"/>
      <c r="O3449" s="75"/>
      <c r="P3449" s="60"/>
      <c r="Q3449" s="60"/>
    </row>
    <row r="3450" spans="3:17">
      <c r="C3450"/>
      <c r="D3450"/>
      <c r="E3450"/>
      <c r="F3450" s="331"/>
      <c r="G3450" s="331"/>
      <c r="K3450"/>
      <c r="L3450"/>
      <c r="O3450" s="75"/>
      <c r="P3450" s="60"/>
      <c r="Q3450" s="60"/>
    </row>
    <row r="3451" spans="3:17">
      <c r="C3451"/>
      <c r="D3451"/>
      <c r="E3451"/>
      <c r="F3451" s="331"/>
      <c r="G3451" s="331"/>
      <c r="K3451"/>
      <c r="L3451"/>
      <c r="O3451" s="75"/>
      <c r="P3451" s="60"/>
      <c r="Q3451" s="60"/>
    </row>
    <row r="3452" spans="3:17">
      <c r="C3452"/>
      <c r="D3452"/>
      <c r="E3452"/>
      <c r="F3452" s="331"/>
      <c r="G3452" s="331"/>
      <c r="K3452"/>
      <c r="L3452"/>
      <c r="O3452" s="75"/>
      <c r="P3452" s="60"/>
      <c r="Q3452" s="60"/>
    </row>
    <row r="3453" spans="3:17">
      <c r="C3453"/>
      <c r="D3453"/>
      <c r="E3453"/>
      <c r="F3453" s="331"/>
      <c r="G3453" s="331"/>
      <c r="K3453"/>
      <c r="L3453"/>
      <c r="O3453" s="75"/>
      <c r="P3453" s="60"/>
      <c r="Q3453" s="60"/>
    </row>
    <row r="3454" spans="3:17">
      <c r="C3454"/>
      <c r="D3454"/>
      <c r="E3454"/>
      <c r="F3454" s="331"/>
      <c r="G3454" s="331"/>
      <c r="K3454"/>
      <c r="L3454"/>
      <c r="O3454" s="75"/>
      <c r="P3454" s="60"/>
      <c r="Q3454" s="60"/>
    </row>
    <row r="3455" spans="3:17">
      <c r="C3455"/>
      <c r="D3455"/>
      <c r="E3455"/>
      <c r="F3455" s="331"/>
      <c r="G3455" s="331"/>
      <c r="K3455"/>
      <c r="L3455"/>
      <c r="O3455" s="75"/>
      <c r="P3455" s="60"/>
      <c r="Q3455" s="60"/>
    </row>
    <row r="3456" spans="3:17">
      <c r="C3456"/>
      <c r="D3456"/>
      <c r="E3456"/>
      <c r="F3456" s="331"/>
      <c r="G3456" s="331"/>
      <c r="K3456"/>
      <c r="L3456"/>
      <c r="O3456" s="75"/>
      <c r="P3456" s="60"/>
      <c r="Q3456" s="60"/>
    </row>
    <row r="3457" spans="3:17">
      <c r="C3457"/>
      <c r="D3457"/>
      <c r="E3457"/>
      <c r="F3457" s="331"/>
      <c r="G3457" s="331"/>
      <c r="K3457"/>
      <c r="L3457"/>
      <c r="O3457" s="75"/>
      <c r="P3457" s="60"/>
      <c r="Q3457" s="60"/>
    </row>
    <row r="3458" spans="3:17">
      <c r="C3458"/>
      <c r="D3458"/>
      <c r="E3458"/>
      <c r="F3458" s="331"/>
      <c r="G3458" s="331"/>
      <c r="K3458"/>
      <c r="L3458"/>
      <c r="O3458" s="75"/>
      <c r="P3458" s="60"/>
      <c r="Q3458" s="60"/>
    </row>
    <row r="3459" spans="3:17">
      <c r="C3459"/>
      <c r="D3459"/>
      <c r="E3459"/>
      <c r="F3459" s="331"/>
      <c r="G3459" s="331"/>
      <c r="K3459"/>
      <c r="L3459"/>
      <c r="O3459" s="75"/>
      <c r="P3459" s="60"/>
      <c r="Q3459" s="60"/>
    </row>
    <row r="3460" spans="3:17">
      <c r="C3460"/>
      <c r="D3460"/>
      <c r="E3460"/>
      <c r="F3460" s="331"/>
      <c r="G3460" s="331"/>
      <c r="K3460"/>
      <c r="L3460"/>
      <c r="O3460" s="75"/>
      <c r="P3460" s="60"/>
      <c r="Q3460" s="60"/>
    </row>
    <row r="3461" spans="3:17">
      <c r="C3461"/>
      <c r="D3461"/>
      <c r="E3461"/>
      <c r="F3461" s="331"/>
      <c r="G3461" s="331"/>
      <c r="K3461"/>
      <c r="L3461"/>
      <c r="O3461" s="75"/>
      <c r="P3461" s="60"/>
      <c r="Q3461" s="60"/>
    </row>
    <row r="3462" spans="3:17">
      <c r="C3462"/>
      <c r="D3462"/>
      <c r="E3462"/>
      <c r="F3462" s="331"/>
      <c r="G3462" s="331"/>
      <c r="K3462"/>
      <c r="L3462"/>
      <c r="O3462" s="75"/>
      <c r="P3462" s="60"/>
      <c r="Q3462" s="60"/>
    </row>
    <row r="3463" spans="3:17">
      <c r="C3463"/>
      <c r="D3463"/>
      <c r="E3463"/>
      <c r="F3463" s="331"/>
      <c r="G3463" s="331"/>
      <c r="K3463"/>
      <c r="L3463"/>
      <c r="O3463" s="75"/>
      <c r="P3463" s="60"/>
      <c r="Q3463" s="60"/>
    </row>
    <row r="3464" spans="3:17">
      <c r="C3464"/>
      <c r="D3464"/>
      <c r="E3464"/>
      <c r="F3464" s="331"/>
      <c r="G3464" s="331"/>
      <c r="K3464"/>
      <c r="L3464"/>
      <c r="O3464" s="75"/>
      <c r="P3464" s="60"/>
      <c r="Q3464" s="60"/>
    </row>
    <row r="3465" spans="3:17">
      <c r="C3465"/>
      <c r="D3465"/>
      <c r="E3465"/>
      <c r="F3465" s="331"/>
      <c r="G3465" s="331"/>
      <c r="K3465"/>
      <c r="L3465"/>
      <c r="O3465" s="75"/>
      <c r="P3465" s="60"/>
      <c r="Q3465" s="60"/>
    </row>
    <row r="3466" spans="3:17">
      <c r="C3466"/>
      <c r="D3466"/>
      <c r="E3466"/>
      <c r="F3466" s="331"/>
      <c r="G3466" s="331"/>
      <c r="K3466"/>
      <c r="L3466"/>
      <c r="O3466" s="75"/>
      <c r="P3466" s="60"/>
      <c r="Q3466" s="60"/>
    </row>
    <row r="3467" spans="3:17">
      <c r="C3467"/>
      <c r="D3467"/>
      <c r="E3467"/>
      <c r="F3467" s="331"/>
      <c r="G3467" s="331"/>
      <c r="K3467"/>
      <c r="L3467"/>
      <c r="O3467" s="75"/>
      <c r="P3467" s="60"/>
      <c r="Q3467" s="60"/>
    </row>
    <row r="3468" spans="3:17">
      <c r="C3468"/>
      <c r="D3468"/>
      <c r="E3468"/>
      <c r="F3468" s="331"/>
      <c r="G3468" s="331"/>
      <c r="K3468"/>
      <c r="L3468"/>
      <c r="O3468" s="75"/>
      <c r="P3468" s="60"/>
      <c r="Q3468" s="60"/>
    </row>
    <row r="3469" spans="3:17">
      <c r="C3469"/>
      <c r="D3469"/>
      <c r="E3469"/>
      <c r="F3469" s="331"/>
      <c r="G3469" s="331"/>
      <c r="K3469"/>
      <c r="L3469"/>
      <c r="O3469" s="75"/>
      <c r="P3469" s="60"/>
      <c r="Q3469" s="60"/>
    </row>
    <row r="3470" spans="3:17">
      <c r="C3470"/>
      <c r="D3470"/>
      <c r="E3470"/>
      <c r="F3470" s="331"/>
      <c r="G3470" s="331"/>
      <c r="K3470"/>
      <c r="L3470"/>
      <c r="O3470" s="75"/>
      <c r="P3470" s="60"/>
      <c r="Q3470" s="60"/>
    </row>
    <row r="3471" spans="3:17">
      <c r="C3471"/>
      <c r="D3471"/>
      <c r="E3471"/>
      <c r="F3471" s="331"/>
      <c r="G3471" s="331"/>
      <c r="K3471"/>
      <c r="L3471"/>
      <c r="O3471" s="75"/>
      <c r="P3471" s="60"/>
      <c r="Q3471" s="60"/>
    </row>
    <row r="3472" spans="3:17">
      <c r="C3472"/>
      <c r="D3472"/>
      <c r="E3472"/>
      <c r="F3472" s="331"/>
      <c r="G3472" s="331"/>
      <c r="K3472"/>
      <c r="L3472"/>
      <c r="O3472" s="75"/>
      <c r="P3472" s="60"/>
      <c r="Q3472" s="60"/>
    </row>
    <row r="3473" spans="3:17">
      <c r="C3473"/>
      <c r="D3473"/>
      <c r="E3473"/>
      <c r="F3473" s="331"/>
      <c r="G3473" s="331"/>
      <c r="K3473"/>
      <c r="L3473"/>
      <c r="O3473" s="75"/>
      <c r="P3473" s="60"/>
      <c r="Q3473" s="60"/>
    </row>
    <row r="3474" spans="3:17">
      <c r="C3474"/>
      <c r="D3474"/>
      <c r="E3474"/>
      <c r="F3474" s="331"/>
      <c r="G3474" s="331"/>
      <c r="K3474"/>
      <c r="L3474"/>
      <c r="O3474" s="75"/>
      <c r="P3474" s="60"/>
      <c r="Q3474" s="60"/>
    </row>
    <row r="3475" spans="3:17">
      <c r="C3475"/>
      <c r="D3475"/>
      <c r="E3475"/>
      <c r="F3475" s="331"/>
      <c r="G3475" s="331"/>
      <c r="K3475"/>
      <c r="L3475"/>
      <c r="O3475" s="75"/>
      <c r="P3475" s="60"/>
      <c r="Q3475" s="60"/>
    </row>
    <row r="3476" spans="3:17">
      <c r="C3476"/>
      <c r="D3476"/>
      <c r="E3476"/>
      <c r="F3476" s="331"/>
      <c r="G3476" s="331"/>
      <c r="K3476"/>
      <c r="L3476"/>
      <c r="O3476" s="75"/>
      <c r="P3476" s="60"/>
      <c r="Q3476" s="60"/>
    </row>
    <row r="3477" spans="3:17">
      <c r="C3477"/>
      <c r="D3477"/>
      <c r="E3477"/>
      <c r="F3477" s="331"/>
      <c r="G3477" s="331"/>
      <c r="K3477"/>
      <c r="L3477"/>
      <c r="O3477" s="75"/>
      <c r="P3477" s="60"/>
      <c r="Q3477" s="60"/>
    </row>
    <row r="3478" spans="3:17">
      <c r="C3478"/>
      <c r="D3478"/>
      <c r="E3478"/>
      <c r="F3478" s="331"/>
      <c r="G3478" s="331"/>
      <c r="K3478"/>
      <c r="L3478"/>
      <c r="O3478" s="75"/>
      <c r="P3478" s="60"/>
      <c r="Q3478" s="60"/>
    </row>
    <row r="3479" spans="3:17">
      <c r="C3479"/>
      <c r="D3479"/>
      <c r="E3479"/>
      <c r="F3479" s="331"/>
      <c r="G3479" s="331"/>
      <c r="K3479"/>
      <c r="L3479"/>
      <c r="O3479" s="75"/>
      <c r="P3479" s="60"/>
      <c r="Q3479" s="60"/>
    </row>
    <row r="3480" spans="3:17">
      <c r="C3480"/>
      <c r="D3480"/>
      <c r="E3480"/>
      <c r="F3480" s="331"/>
      <c r="G3480" s="331"/>
      <c r="K3480"/>
      <c r="L3480"/>
      <c r="O3480" s="75"/>
      <c r="P3480" s="60"/>
      <c r="Q3480" s="60"/>
    </row>
    <row r="3481" spans="3:17">
      <c r="C3481"/>
      <c r="D3481"/>
      <c r="E3481"/>
      <c r="F3481" s="331"/>
      <c r="G3481" s="331"/>
      <c r="K3481"/>
      <c r="L3481"/>
      <c r="O3481" s="75"/>
      <c r="P3481" s="60"/>
      <c r="Q3481" s="60"/>
    </row>
    <row r="3482" spans="3:17">
      <c r="C3482"/>
      <c r="D3482"/>
      <c r="E3482"/>
      <c r="F3482" s="331"/>
      <c r="G3482" s="331"/>
      <c r="K3482"/>
      <c r="L3482"/>
      <c r="O3482" s="75"/>
      <c r="P3482" s="60"/>
      <c r="Q3482" s="60"/>
    </row>
    <row r="3483" spans="3:17">
      <c r="C3483"/>
      <c r="D3483"/>
      <c r="E3483"/>
      <c r="F3483" s="331"/>
      <c r="G3483" s="331"/>
      <c r="K3483"/>
      <c r="L3483"/>
      <c r="O3483" s="75"/>
      <c r="P3483" s="60"/>
      <c r="Q3483" s="60"/>
    </row>
    <row r="3484" spans="3:17">
      <c r="C3484"/>
      <c r="D3484"/>
      <c r="E3484"/>
      <c r="F3484" s="331"/>
      <c r="G3484" s="331"/>
      <c r="K3484"/>
      <c r="L3484"/>
      <c r="O3484" s="75"/>
      <c r="P3484" s="60"/>
      <c r="Q3484" s="60"/>
    </row>
    <row r="3485" spans="3:17">
      <c r="C3485"/>
      <c r="D3485"/>
      <c r="E3485"/>
      <c r="F3485" s="331"/>
      <c r="G3485" s="331"/>
      <c r="K3485"/>
      <c r="L3485"/>
      <c r="O3485" s="75"/>
      <c r="P3485" s="60"/>
      <c r="Q3485" s="60"/>
    </row>
    <row r="3486" spans="3:17">
      <c r="C3486"/>
      <c r="D3486"/>
      <c r="E3486"/>
      <c r="F3486" s="331"/>
      <c r="G3486" s="331"/>
      <c r="K3486"/>
      <c r="L3486"/>
      <c r="O3486" s="75"/>
      <c r="P3486" s="60"/>
      <c r="Q3486" s="60"/>
    </row>
    <row r="3487" spans="3:17">
      <c r="C3487"/>
      <c r="D3487"/>
      <c r="E3487"/>
      <c r="F3487" s="331"/>
      <c r="G3487" s="331"/>
      <c r="K3487"/>
      <c r="L3487"/>
      <c r="O3487" s="75"/>
      <c r="P3487" s="60"/>
      <c r="Q3487" s="60"/>
    </row>
    <row r="3488" spans="3:17">
      <c r="C3488"/>
      <c r="D3488"/>
      <c r="E3488"/>
      <c r="F3488" s="331"/>
      <c r="G3488" s="331"/>
      <c r="K3488"/>
      <c r="L3488"/>
      <c r="O3488" s="75"/>
      <c r="P3488" s="60"/>
      <c r="Q3488" s="60"/>
    </row>
    <row r="3489" spans="3:17">
      <c r="C3489"/>
      <c r="D3489"/>
      <c r="E3489"/>
      <c r="F3489" s="331"/>
      <c r="G3489" s="331"/>
      <c r="K3489"/>
      <c r="L3489"/>
      <c r="O3489" s="75"/>
      <c r="P3489" s="60"/>
      <c r="Q3489" s="60"/>
    </row>
    <row r="3490" spans="3:17">
      <c r="C3490"/>
      <c r="D3490"/>
      <c r="E3490"/>
      <c r="F3490" s="331"/>
      <c r="G3490" s="331"/>
      <c r="K3490"/>
      <c r="L3490"/>
      <c r="O3490" s="75"/>
      <c r="P3490" s="60"/>
      <c r="Q3490" s="60"/>
    </row>
    <row r="3491" spans="3:17">
      <c r="C3491"/>
      <c r="D3491"/>
      <c r="E3491"/>
      <c r="F3491" s="331"/>
      <c r="G3491" s="331"/>
      <c r="K3491"/>
      <c r="L3491"/>
      <c r="O3491" s="75"/>
      <c r="P3491" s="60"/>
      <c r="Q3491" s="60"/>
    </row>
    <row r="3492" spans="3:17">
      <c r="C3492"/>
      <c r="D3492"/>
      <c r="E3492"/>
      <c r="F3492" s="331"/>
      <c r="G3492" s="331"/>
      <c r="K3492"/>
      <c r="L3492"/>
      <c r="O3492" s="75"/>
      <c r="P3492" s="60"/>
      <c r="Q3492" s="60"/>
    </row>
    <row r="3493" spans="3:17">
      <c r="C3493"/>
      <c r="D3493"/>
      <c r="E3493"/>
      <c r="F3493" s="331"/>
      <c r="G3493" s="331"/>
      <c r="K3493"/>
      <c r="L3493"/>
      <c r="O3493" s="75"/>
      <c r="P3493" s="60"/>
      <c r="Q3493" s="60"/>
    </row>
    <row r="3494" spans="3:17">
      <c r="C3494"/>
      <c r="D3494"/>
      <c r="E3494"/>
      <c r="F3494" s="331"/>
      <c r="G3494" s="331"/>
      <c r="K3494"/>
      <c r="L3494"/>
      <c r="O3494" s="75"/>
      <c r="P3494" s="60"/>
      <c r="Q3494" s="60"/>
    </row>
    <row r="3495" spans="3:17">
      <c r="C3495"/>
      <c r="D3495"/>
      <c r="E3495"/>
      <c r="F3495" s="331"/>
      <c r="G3495" s="331"/>
      <c r="K3495"/>
      <c r="L3495"/>
      <c r="O3495" s="75"/>
      <c r="P3495" s="60"/>
      <c r="Q3495" s="60"/>
    </row>
    <row r="3496" spans="3:17">
      <c r="C3496"/>
      <c r="D3496"/>
      <c r="E3496"/>
      <c r="F3496" s="331"/>
      <c r="G3496" s="331"/>
      <c r="K3496"/>
      <c r="L3496"/>
      <c r="O3496" s="75"/>
      <c r="P3496" s="60"/>
      <c r="Q3496" s="60"/>
    </row>
    <row r="3497" spans="3:17">
      <c r="C3497"/>
      <c r="D3497"/>
      <c r="E3497"/>
      <c r="F3497" s="331"/>
      <c r="G3497" s="331"/>
      <c r="K3497"/>
      <c r="L3497"/>
      <c r="O3497" s="75"/>
      <c r="P3497" s="60"/>
      <c r="Q3497" s="60"/>
    </row>
    <row r="3498" spans="3:17">
      <c r="C3498"/>
      <c r="D3498"/>
      <c r="E3498"/>
      <c r="F3498" s="331"/>
      <c r="G3498" s="331"/>
      <c r="K3498"/>
      <c r="L3498"/>
      <c r="O3498" s="75"/>
      <c r="P3498" s="60"/>
      <c r="Q3498" s="60"/>
    </row>
    <row r="3499" spans="3:17">
      <c r="C3499"/>
      <c r="D3499"/>
      <c r="E3499"/>
      <c r="F3499" s="331"/>
      <c r="G3499" s="331"/>
      <c r="K3499"/>
      <c r="L3499"/>
      <c r="O3499" s="75"/>
      <c r="P3499" s="60"/>
      <c r="Q3499" s="60"/>
    </row>
    <row r="3500" spans="3:17">
      <c r="C3500"/>
      <c r="D3500"/>
      <c r="E3500"/>
      <c r="F3500" s="331"/>
      <c r="G3500" s="331"/>
      <c r="K3500"/>
      <c r="L3500"/>
      <c r="O3500" s="75"/>
      <c r="P3500" s="60"/>
      <c r="Q3500" s="60"/>
    </row>
    <row r="3501" spans="3:17">
      <c r="C3501"/>
      <c r="D3501"/>
      <c r="E3501"/>
      <c r="F3501" s="331"/>
      <c r="G3501" s="331"/>
      <c r="K3501"/>
      <c r="L3501"/>
      <c r="O3501" s="75"/>
      <c r="P3501" s="60"/>
      <c r="Q3501" s="60"/>
    </row>
    <row r="3502" spans="3:17">
      <c r="C3502"/>
      <c r="D3502"/>
      <c r="E3502"/>
      <c r="F3502" s="331"/>
      <c r="G3502" s="331"/>
      <c r="K3502"/>
      <c r="L3502"/>
      <c r="O3502" s="75"/>
      <c r="P3502" s="60"/>
      <c r="Q3502" s="60"/>
    </row>
    <row r="3503" spans="3:17">
      <c r="C3503"/>
      <c r="D3503"/>
      <c r="E3503"/>
      <c r="F3503" s="331"/>
      <c r="G3503" s="331"/>
      <c r="K3503"/>
      <c r="L3503"/>
      <c r="O3503" s="75"/>
      <c r="P3503" s="60"/>
      <c r="Q3503" s="60"/>
    </row>
    <row r="3504" spans="3:17">
      <c r="C3504"/>
      <c r="D3504"/>
      <c r="E3504"/>
      <c r="F3504" s="331"/>
      <c r="G3504" s="331"/>
      <c r="K3504"/>
      <c r="L3504"/>
      <c r="O3504" s="75"/>
      <c r="P3504" s="60"/>
      <c r="Q3504" s="60"/>
    </row>
    <row r="3505" spans="3:17">
      <c r="C3505"/>
      <c r="D3505"/>
      <c r="E3505"/>
      <c r="F3505" s="331"/>
      <c r="G3505" s="331"/>
      <c r="K3505"/>
      <c r="L3505"/>
      <c r="O3505" s="75"/>
      <c r="P3505" s="60"/>
      <c r="Q3505" s="60"/>
    </row>
    <row r="3506" spans="3:17">
      <c r="C3506"/>
      <c r="D3506"/>
      <c r="E3506"/>
      <c r="F3506" s="331"/>
      <c r="G3506" s="331"/>
      <c r="K3506"/>
      <c r="L3506"/>
      <c r="O3506" s="75"/>
      <c r="P3506" s="60"/>
      <c r="Q3506" s="60"/>
    </row>
    <row r="3507" spans="3:17">
      <c r="C3507"/>
      <c r="D3507"/>
      <c r="E3507"/>
      <c r="F3507" s="331"/>
      <c r="G3507" s="331"/>
      <c r="K3507"/>
      <c r="L3507"/>
      <c r="O3507" s="75"/>
      <c r="P3507" s="60"/>
      <c r="Q3507" s="60"/>
    </row>
    <row r="3508" spans="3:17">
      <c r="C3508"/>
      <c r="D3508"/>
      <c r="E3508"/>
      <c r="F3508" s="331"/>
      <c r="G3508" s="331"/>
      <c r="K3508"/>
      <c r="L3508"/>
      <c r="O3508" s="75"/>
      <c r="P3508" s="60"/>
      <c r="Q3508" s="60"/>
    </row>
    <row r="3509" spans="3:17">
      <c r="C3509"/>
      <c r="D3509"/>
      <c r="E3509"/>
      <c r="F3509" s="331"/>
      <c r="G3509" s="331"/>
      <c r="K3509"/>
      <c r="L3509"/>
      <c r="O3509" s="75"/>
      <c r="P3509" s="60"/>
      <c r="Q3509" s="60"/>
    </row>
    <row r="3510" spans="3:17">
      <c r="C3510"/>
      <c r="D3510"/>
      <c r="E3510"/>
      <c r="F3510" s="331"/>
      <c r="G3510" s="331"/>
      <c r="K3510"/>
      <c r="L3510"/>
      <c r="O3510" s="75"/>
      <c r="P3510" s="60"/>
      <c r="Q3510" s="60"/>
    </row>
    <row r="3511" spans="3:17">
      <c r="C3511"/>
      <c r="D3511"/>
      <c r="E3511"/>
      <c r="F3511" s="331"/>
      <c r="G3511" s="331"/>
      <c r="K3511"/>
      <c r="L3511"/>
      <c r="O3511" s="75"/>
      <c r="P3511" s="60"/>
      <c r="Q3511" s="60"/>
    </row>
    <row r="3512" spans="3:17">
      <c r="C3512"/>
      <c r="D3512"/>
      <c r="E3512"/>
      <c r="F3512" s="331"/>
      <c r="G3512" s="331"/>
      <c r="K3512"/>
      <c r="L3512"/>
      <c r="O3512" s="75"/>
      <c r="P3512" s="60"/>
      <c r="Q3512" s="60"/>
    </row>
    <row r="3513" spans="3:17">
      <c r="C3513"/>
      <c r="D3513"/>
      <c r="E3513"/>
      <c r="F3513" s="331"/>
      <c r="G3513" s="331"/>
      <c r="K3513"/>
      <c r="L3513"/>
      <c r="O3513" s="75"/>
      <c r="P3513" s="60"/>
      <c r="Q3513" s="60"/>
    </row>
    <row r="3514" spans="3:17">
      <c r="C3514"/>
      <c r="D3514"/>
      <c r="E3514"/>
      <c r="F3514" s="331"/>
      <c r="G3514" s="331"/>
      <c r="K3514"/>
      <c r="L3514"/>
      <c r="O3514" s="75"/>
      <c r="P3514" s="60"/>
      <c r="Q3514" s="60"/>
    </row>
    <row r="3515" spans="3:17">
      <c r="C3515"/>
      <c r="D3515"/>
      <c r="E3515"/>
      <c r="F3515" s="331"/>
      <c r="G3515" s="331"/>
      <c r="K3515"/>
      <c r="L3515"/>
      <c r="O3515" s="75"/>
      <c r="P3515" s="60"/>
      <c r="Q3515" s="60"/>
    </row>
    <row r="3516" spans="3:17">
      <c r="C3516"/>
      <c r="D3516"/>
      <c r="E3516"/>
      <c r="F3516" s="331"/>
      <c r="G3516" s="331"/>
      <c r="K3516"/>
      <c r="L3516"/>
      <c r="O3516" s="75"/>
      <c r="P3516" s="60"/>
      <c r="Q3516" s="60"/>
    </row>
    <row r="3517" spans="3:17">
      <c r="C3517"/>
      <c r="D3517"/>
      <c r="E3517"/>
      <c r="F3517" s="331"/>
      <c r="G3517" s="331"/>
      <c r="K3517"/>
      <c r="L3517"/>
      <c r="O3517" s="75"/>
      <c r="P3517" s="60"/>
      <c r="Q3517" s="60"/>
    </row>
    <row r="3518" spans="3:17">
      <c r="C3518"/>
      <c r="D3518"/>
      <c r="E3518"/>
      <c r="F3518" s="331"/>
      <c r="G3518" s="331"/>
      <c r="K3518"/>
      <c r="L3518"/>
      <c r="O3518" s="75"/>
      <c r="P3518" s="60"/>
      <c r="Q3518" s="60"/>
    </row>
    <row r="3519" spans="3:17">
      <c r="C3519"/>
      <c r="D3519"/>
      <c r="E3519"/>
      <c r="F3519" s="331"/>
      <c r="G3519" s="331"/>
      <c r="K3519"/>
      <c r="L3519"/>
      <c r="O3519" s="75"/>
      <c r="P3519" s="60"/>
      <c r="Q3519" s="60"/>
    </row>
    <row r="3520" spans="3:17">
      <c r="C3520"/>
      <c r="D3520"/>
      <c r="E3520"/>
      <c r="F3520" s="331"/>
      <c r="G3520" s="331"/>
      <c r="K3520"/>
      <c r="L3520"/>
      <c r="O3520" s="75"/>
      <c r="P3520" s="60"/>
      <c r="Q3520" s="60"/>
    </row>
    <row r="3521" spans="3:17">
      <c r="C3521"/>
      <c r="D3521"/>
      <c r="E3521"/>
      <c r="F3521" s="331"/>
      <c r="G3521" s="331"/>
      <c r="K3521"/>
      <c r="L3521"/>
      <c r="O3521" s="75"/>
      <c r="P3521" s="60"/>
      <c r="Q3521" s="60"/>
    </row>
    <row r="3522" spans="3:17">
      <c r="C3522"/>
      <c r="D3522"/>
      <c r="E3522"/>
      <c r="F3522" s="331"/>
      <c r="G3522" s="331"/>
      <c r="K3522"/>
      <c r="L3522"/>
      <c r="O3522" s="75"/>
      <c r="P3522" s="60"/>
      <c r="Q3522" s="60"/>
    </row>
    <row r="3523" spans="3:17">
      <c r="C3523"/>
      <c r="D3523"/>
      <c r="E3523"/>
      <c r="F3523" s="331"/>
      <c r="G3523" s="331"/>
      <c r="K3523"/>
      <c r="L3523"/>
      <c r="O3523" s="75"/>
      <c r="P3523" s="60"/>
      <c r="Q3523" s="60"/>
    </row>
    <row r="3524" spans="3:17">
      <c r="C3524"/>
      <c r="D3524"/>
      <c r="E3524"/>
      <c r="F3524" s="331"/>
      <c r="G3524" s="331"/>
      <c r="K3524"/>
      <c r="L3524"/>
      <c r="O3524" s="75"/>
      <c r="P3524" s="60"/>
      <c r="Q3524" s="60"/>
    </row>
    <row r="3525" spans="3:17">
      <c r="C3525"/>
      <c r="D3525"/>
      <c r="E3525"/>
      <c r="F3525" s="331"/>
      <c r="G3525" s="331"/>
      <c r="K3525"/>
      <c r="L3525"/>
      <c r="O3525" s="75"/>
      <c r="P3525" s="60"/>
      <c r="Q3525" s="60"/>
    </row>
    <row r="3526" spans="3:17">
      <c r="C3526"/>
      <c r="D3526"/>
      <c r="E3526"/>
      <c r="F3526" s="331"/>
      <c r="G3526" s="331"/>
      <c r="K3526"/>
      <c r="L3526"/>
      <c r="O3526" s="75"/>
      <c r="P3526" s="60"/>
      <c r="Q3526" s="60"/>
    </row>
    <row r="3527" spans="3:17">
      <c r="C3527"/>
      <c r="D3527"/>
      <c r="E3527"/>
      <c r="F3527" s="331"/>
      <c r="G3527" s="331"/>
      <c r="K3527"/>
      <c r="L3527"/>
      <c r="O3527" s="75"/>
      <c r="P3527" s="60"/>
      <c r="Q3527" s="60"/>
    </row>
    <row r="3528" spans="3:17">
      <c r="C3528"/>
      <c r="D3528"/>
      <c r="E3528"/>
      <c r="F3528" s="331"/>
      <c r="G3528" s="331"/>
      <c r="K3528"/>
      <c r="L3528"/>
      <c r="O3528" s="75"/>
      <c r="P3528" s="60"/>
      <c r="Q3528" s="60"/>
    </row>
    <row r="3529" spans="3:17">
      <c r="C3529"/>
      <c r="D3529"/>
      <c r="E3529"/>
      <c r="F3529" s="331"/>
      <c r="G3529" s="331"/>
      <c r="K3529"/>
      <c r="L3529"/>
      <c r="O3529" s="75"/>
      <c r="P3529" s="60"/>
      <c r="Q3529" s="60"/>
    </row>
    <row r="3530" spans="3:17">
      <c r="C3530"/>
      <c r="D3530"/>
      <c r="E3530"/>
      <c r="F3530" s="331"/>
      <c r="G3530" s="331"/>
      <c r="K3530"/>
      <c r="L3530"/>
      <c r="O3530" s="75"/>
      <c r="P3530" s="60"/>
      <c r="Q3530" s="60"/>
    </row>
    <row r="3531" spans="3:17">
      <c r="C3531"/>
      <c r="D3531"/>
      <c r="E3531"/>
      <c r="F3531" s="331"/>
      <c r="G3531" s="331"/>
      <c r="K3531"/>
      <c r="L3531"/>
      <c r="O3531" s="75"/>
      <c r="P3531" s="60"/>
      <c r="Q3531" s="60"/>
    </row>
    <row r="3532" spans="3:17">
      <c r="C3532"/>
      <c r="D3532"/>
      <c r="E3532"/>
      <c r="F3532" s="331"/>
      <c r="G3532" s="331"/>
      <c r="K3532"/>
      <c r="L3532"/>
      <c r="O3532" s="75"/>
      <c r="P3532" s="60"/>
      <c r="Q3532" s="60"/>
    </row>
    <row r="3533" spans="3:17">
      <c r="C3533"/>
      <c r="D3533"/>
      <c r="E3533"/>
      <c r="F3533" s="331"/>
      <c r="G3533" s="331"/>
      <c r="K3533"/>
      <c r="L3533"/>
      <c r="O3533" s="75"/>
      <c r="P3533" s="60"/>
      <c r="Q3533" s="60"/>
    </row>
    <row r="3534" spans="3:17">
      <c r="C3534"/>
      <c r="D3534"/>
      <c r="E3534"/>
      <c r="F3534" s="331"/>
      <c r="G3534" s="331"/>
      <c r="K3534"/>
      <c r="L3534"/>
      <c r="O3534" s="75"/>
      <c r="P3534" s="60"/>
      <c r="Q3534" s="60"/>
    </row>
    <row r="3535" spans="3:17">
      <c r="C3535"/>
      <c r="D3535"/>
      <c r="E3535"/>
      <c r="F3535" s="331"/>
      <c r="G3535" s="331"/>
      <c r="K3535"/>
      <c r="L3535"/>
      <c r="O3535" s="75"/>
      <c r="P3535" s="60"/>
      <c r="Q3535" s="60"/>
    </row>
    <row r="3536" spans="3:17">
      <c r="C3536"/>
      <c r="D3536"/>
      <c r="E3536"/>
      <c r="F3536" s="331"/>
      <c r="G3536" s="331"/>
      <c r="K3536"/>
      <c r="L3536"/>
      <c r="O3536" s="75"/>
      <c r="P3536" s="60"/>
      <c r="Q3536" s="60"/>
    </row>
    <row r="3537" spans="3:17">
      <c r="C3537"/>
      <c r="D3537"/>
      <c r="E3537"/>
      <c r="F3537" s="331"/>
      <c r="G3537" s="331"/>
      <c r="K3537"/>
      <c r="L3537"/>
      <c r="O3537" s="75"/>
      <c r="P3537" s="60"/>
      <c r="Q3537" s="60"/>
    </row>
    <row r="3538" spans="3:17">
      <c r="C3538"/>
      <c r="D3538"/>
      <c r="E3538"/>
      <c r="F3538" s="331"/>
      <c r="G3538" s="331"/>
      <c r="K3538"/>
      <c r="L3538"/>
      <c r="O3538" s="75"/>
      <c r="P3538" s="60"/>
      <c r="Q3538" s="60"/>
    </row>
    <row r="3539" spans="3:17">
      <c r="C3539"/>
      <c r="D3539"/>
      <c r="E3539"/>
      <c r="F3539" s="331"/>
      <c r="G3539" s="331"/>
      <c r="K3539"/>
      <c r="L3539"/>
      <c r="O3539" s="75"/>
      <c r="P3539" s="60"/>
      <c r="Q3539" s="60"/>
    </row>
    <row r="3540" spans="3:17">
      <c r="C3540"/>
      <c r="D3540"/>
      <c r="E3540"/>
      <c r="F3540" s="331"/>
      <c r="G3540" s="331"/>
      <c r="K3540"/>
      <c r="L3540"/>
      <c r="O3540" s="75"/>
      <c r="P3540" s="60"/>
      <c r="Q3540" s="60"/>
    </row>
    <row r="3541" spans="3:17">
      <c r="C3541"/>
      <c r="D3541"/>
      <c r="E3541"/>
      <c r="F3541" s="331"/>
      <c r="G3541" s="331"/>
      <c r="K3541"/>
      <c r="L3541"/>
      <c r="O3541" s="75"/>
      <c r="P3541" s="60"/>
      <c r="Q3541" s="60"/>
    </row>
    <row r="3542" spans="3:17">
      <c r="C3542"/>
      <c r="D3542"/>
      <c r="E3542"/>
      <c r="F3542" s="331"/>
      <c r="G3542" s="331"/>
      <c r="K3542"/>
      <c r="L3542"/>
      <c r="O3542" s="75"/>
      <c r="P3542" s="60"/>
      <c r="Q3542" s="60"/>
    </row>
    <row r="3543" spans="3:17">
      <c r="C3543"/>
      <c r="D3543"/>
      <c r="E3543"/>
      <c r="F3543" s="331"/>
      <c r="G3543" s="331"/>
      <c r="K3543"/>
      <c r="L3543"/>
      <c r="O3543" s="75"/>
      <c r="P3543" s="60"/>
      <c r="Q3543" s="60"/>
    </row>
    <row r="3544" spans="3:17">
      <c r="C3544"/>
      <c r="D3544"/>
      <c r="E3544"/>
      <c r="F3544" s="331"/>
      <c r="G3544" s="331"/>
      <c r="K3544"/>
      <c r="L3544"/>
      <c r="O3544" s="75"/>
      <c r="P3544" s="60"/>
      <c r="Q3544" s="60"/>
    </row>
    <row r="3545" spans="3:17">
      <c r="C3545"/>
      <c r="D3545"/>
      <c r="E3545"/>
      <c r="F3545" s="331"/>
      <c r="G3545" s="331"/>
      <c r="K3545"/>
      <c r="L3545"/>
      <c r="O3545" s="75"/>
      <c r="P3545" s="60"/>
      <c r="Q3545" s="60"/>
    </row>
    <row r="3546" spans="3:17">
      <c r="C3546"/>
      <c r="D3546"/>
      <c r="E3546"/>
      <c r="F3546" s="331"/>
      <c r="G3546" s="331"/>
      <c r="K3546"/>
      <c r="L3546"/>
      <c r="O3546" s="75"/>
      <c r="P3546" s="60"/>
      <c r="Q3546" s="60"/>
    </row>
    <row r="3547" spans="3:17">
      <c r="C3547"/>
      <c r="D3547"/>
      <c r="E3547"/>
      <c r="F3547" s="331"/>
      <c r="G3547" s="331"/>
      <c r="K3547"/>
      <c r="L3547"/>
      <c r="O3547" s="75"/>
      <c r="P3547" s="60"/>
      <c r="Q3547" s="60"/>
    </row>
    <row r="3548" spans="3:17">
      <c r="C3548"/>
      <c r="D3548"/>
      <c r="E3548"/>
      <c r="F3548" s="331"/>
      <c r="G3548" s="331"/>
      <c r="K3548"/>
      <c r="L3548"/>
      <c r="O3548" s="75"/>
      <c r="P3548" s="60"/>
      <c r="Q3548" s="60"/>
    </row>
    <row r="3549" spans="3:17">
      <c r="C3549"/>
      <c r="D3549"/>
      <c r="E3549"/>
      <c r="F3549" s="331"/>
      <c r="G3549" s="331"/>
      <c r="K3549"/>
      <c r="L3549"/>
      <c r="O3549" s="75"/>
      <c r="P3549" s="60"/>
      <c r="Q3549" s="60"/>
    </row>
    <row r="3550" spans="3:17">
      <c r="C3550"/>
      <c r="D3550"/>
      <c r="E3550"/>
      <c r="F3550" s="331"/>
      <c r="G3550" s="331"/>
      <c r="K3550"/>
      <c r="L3550"/>
      <c r="O3550" s="75"/>
      <c r="P3550" s="60"/>
      <c r="Q3550" s="60"/>
    </row>
    <row r="3551" spans="3:17">
      <c r="C3551"/>
      <c r="D3551"/>
      <c r="E3551"/>
      <c r="F3551" s="331"/>
      <c r="G3551" s="331"/>
      <c r="K3551"/>
      <c r="L3551"/>
      <c r="O3551" s="75"/>
      <c r="P3551" s="60"/>
      <c r="Q3551" s="60"/>
    </row>
    <row r="3552" spans="3:17">
      <c r="C3552"/>
      <c r="D3552"/>
      <c r="E3552"/>
      <c r="F3552" s="331"/>
      <c r="G3552" s="331"/>
      <c r="K3552"/>
      <c r="L3552"/>
      <c r="O3552" s="75"/>
      <c r="P3552" s="60"/>
      <c r="Q3552" s="60"/>
    </row>
    <row r="3553" spans="3:17">
      <c r="C3553"/>
      <c r="D3553"/>
      <c r="E3553"/>
      <c r="F3553" s="331"/>
      <c r="G3553" s="331"/>
      <c r="K3553"/>
      <c r="L3553"/>
      <c r="O3553" s="75"/>
      <c r="P3553" s="60"/>
      <c r="Q3553" s="60"/>
    </row>
    <row r="3554" spans="3:17">
      <c r="C3554"/>
      <c r="D3554"/>
      <c r="E3554"/>
      <c r="F3554" s="331"/>
      <c r="G3554" s="331"/>
      <c r="K3554"/>
      <c r="L3554"/>
      <c r="O3554" s="75"/>
      <c r="P3554" s="60"/>
      <c r="Q3554" s="60"/>
    </row>
    <row r="3555" spans="3:17">
      <c r="C3555"/>
      <c r="D3555"/>
      <c r="E3555"/>
      <c r="F3555" s="331"/>
      <c r="G3555" s="331"/>
      <c r="K3555"/>
      <c r="L3555"/>
      <c r="O3555" s="75"/>
      <c r="P3555" s="60"/>
      <c r="Q3555" s="60"/>
    </row>
    <row r="3556" spans="3:17">
      <c r="C3556"/>
      <c r="D3556"/>
      <c r="E3556"/>
      <c r="F3556" s="331"/>
      <c r="G3556" s="331"/>
      <c r="K3556"/>
      <c r="L3556"/>
      <c r="O3556" s="75"/>
      <c r="P3556" s="60"/>
      <c r="Q3556" s="60"/>
    </row>
    <row r="3557" spans="3:17">
      <c r="C3557"/>
      <c r="D3557"/>
      <c r="E3557"/>
      <c r="F3557" s="331"/>
      <c r="G3557" s="331"/>
      <c r="K3557"/>
      <c r="L3557"/>
      <c r="O3557" s="75"/>
      <c r="P3557" s="60"/>
      <c r="Q3557" s="60"/>
    </row>
    <row r="3558" spans="3:17">
      <c r="C3558"/>
      <c r="D3558"/>
      <c r="E3558"/>
      <c r="F3558" s="331"/>
      <c r="G3558" s="331"/>
      <c r="K3558"/>
      <c r="L3558"/>
      <c r="O3558" s="75"/>
      <c r="P3558" s="60"/>
      <c r="Q3558" s="60"/>
    </row>
    <row r="3559" spans="3:17">
      <c r="C3559"/>
      <c r="D3559"/>
      <c r="E3559"/>
      <c r="F3559" s="331"/>
      <c r="G3559" s="331"/>
      <c r="K3559"/>
      <c r="L3559"/>
      <c r="O3559" s="75"/>
      <c r="P3559" s="60"/>
      <c r="Q3559" s="60"/>
    </row>
    <row r="3560" spans="3:17">
      <c r="C3560"/>
      <c r="D3560"/>
      <c r="E3560"/>
      <c r="F3560" s="331"/>
      <c r="G3560" s="331"/>
      <c r="K3560"/>
      <c r="L3560"/>
      <c r="O3560" s="75"/>
      <c r="P3560" s="60"/>
      <c r="Q3560" s="60"/>
    </row>
    <row r="3561" spans="3:17">
      <c r="C3561"/>
      <c r="D3561"/>
      <c r="E3561"/>
      <c r="F3561" s="331"/>
      <c r="G3561" s="331"/>
      <c r="K3561"/>
      <c r="L3561"/>
      <c r="O3561" s="75"/>
      <c r="P3561" s="60"/>
      <c r="Q3561" s="60"/>
    </row>
    <row r="3562" spans="3:17">
      <c r="C3562"/>
      <c r="D3562"/>
      <c r="E3562"/>
      <c r="F3562" s="331"/>
      <c r="G3562" s="331"/>
      <c r="K3562"/>
      <c r="L3562"/>
      <c r="O3562" s="75"/>
      <c r="P3562" s="60"/>
      <c r="Q3562" s="60"/>
    </row>
    <row r="3563" spans="3:17">
      <c r="C3563"/>
      <c r="D3563"/>
      <c r="E3563"/>
      <c r="F3563" s="331"/>
      <c r="G3563" s="331"/>
      <c r="K3563"/>
      <c r="L3563"/>
      <c r="O3563" s="75"/>
      <c r="P3563" s="60"/>
      <c r="Q3563" s="60"/>
    </row>
    <row r="3564" spans="3:17">
      <c r="C3564"/>
      <c r="D3564"/>
      <c r="E3564"/>
      <c r="F3564" s="331"/>
      <c r="G3564" s="331"/>
      <c r="K3564"/>
      <c r="L3564"/>
      <c r="O3564" s="75"/>
      <c r="P3564" s="60"/>
      <c r="Q3564" s="60"/>
    </row>
    <row r="3565" spans="3:17">
      <c r="C3565"/>
      <c r="D3565"/>
      <c r="E3565"/>
      <c r="F3565" s="331"/>
      <c r="G3565" s="331"/>
      <c r="K3565"/>
      <c r="L3565"/>
      <c r="O3565" s="75"/>
      <c r="P3565" s="60"/>
      <c r="Q3565" s="60"/>
    </row>
    <row r="3566" spans="3:17">
      <c r="C3566"/>
      <c r="D3566"/>
      <c r="E3566"/>
      <c r="F3566" s="331"/>
      <c r="G3566" s="331"/>
      <c r="K3566"/>
      <c r="L3566"/>
      <c r="O3566" s="75"/>
      <c r="P3566" s="60"/>
      <c r="Q3566" s="60"/>
    </row>
    <row r="3567" spans="3:17">
      <c r="C3567"/>
      <c r="D3567"/>
      <c r="E3567"/>
      <c r="F3567" s="331"/>
      <c r="G3567" s="331"/>
      <c r="K3567"/>
      <c r="L3567"/>
      <c r="O3567" s="75"/>
      <c r="P3567" s="60"/>
      <c r="Q3567" s="60"/>
    </row>
    <row r="3568" spans="3:17">
      <c r="C3568"/>
      <c r="D3568"/>
      <c r="E3568"/>
      <c r="F3568" s="331"/>
      <c r="G3568" s="331"/>
      <c r="K3568"/>
      <c r="L3568"/>
      <c r="O3568" s="75"/>
      <c r="P3568" s="60"/>
      <c r="Q3568" s="60"/>
    </row>
    <row r="3569" spans="3:17">
      <c r="C3569"/>
      <c r="D3569"/>
      <c r="E3569"/>
      <c r="F3569" s="331"/>
      <c r="G3569" s="331"/>
      <c r="K3569"/>
      <c r="L3569"/>
      <c r="O3569" s="75"/>
      <c r="P3569" s="60"/>
      <c r="Q3569" s="60"/>
    </row>
    <row r="3570" spans="3:17">
      <c r="C3570"/>
      <c r="D3570"/>
      <c r="E3570"/>
      <c r="F3570" s="331"/>
      <c r="G3570" s="331"/>
      <c r="K3570"/>
      <c r="L3570"/>
      <c r="O3570" s="75"/>
      <c r="P3570" s="60"/>
      <c r="Q3570" s="60"/>
    </row>
    <row r="3571" spans="3:17">
      <c r="C3571"/>
      <c r="D3571"/>
      <c r="E3571"/>
      <c r="F3571" s="331"/>
      <c r="G3571" s="331"/>
      <c r="K3571"/>
      <c r="L3571"/>
      <c r="O3571" s="75"/>
      <c r="P3571" s="60"/>
      <c r="Q3571" s="60"/>
    </row>
    <row r="3572" spans="3:17">
      <c r="C3572"/>
      <c r="D3572"/>
      <c r="E3572"/>
      <c r="F3572" s="331"/>
      <c r="G3572" s="331"/>
      <c r="K3572"/>
      <c r="L3572"/>
      <c r="O3572" s="75"/>
      <c r="P3572" s="60"/>
      <c r="Q3572" s="60"/>
    </row>
    <row r="3573" spans="3:17">
      <c r="C3573"/>
      <c r="D3573"/>
      <c r="E3573"/>
      <c r="F3573" s="331"/>
      <c r="G3573" s="331"/>
      <c r="K3573"/>
      <c r="L3573"/>
      <c r="O3573" s="75"/>
      <c r="P3573" s="60"/>
      <c r="Q3573" s="60"/>
    </row>
    <row r="3574" spans="3:17">
      <c r="C3574"/>
      <c r="D3574"/>
      <c r="E3574"/>
      <c r="F3574" s="331"/>
      <c r="G3574" s="331"/>
      <c r="K3574"/>
      <c r="L3574"/>
      <c r="O3574" s="75"/>
      <c r="P3574" s="60"/>
      <c r="Q3574" s="60"/>
    </row>
    <row r="3575" spans="3:17">
      <c r="C3575"/>
      <c r="D3575"/>
      <c r="E3575"/>
      <c r="F3575" s="331"/>
      <c r="G3575" s="331"/>
      <c r="K3575"/>
      <c r="L3575"/>
      <c r="O3575" s="75"/>
      <c r="P3575" s="60"/>
      <c r="Q3575" s="60"/>
    </row>
    <row r="3576" spans="3:17">
      <c r="C3576"/>
      <c r="D3576"/>
      <c r="E3576"/>
      <c r="F3576" s="331"/>
      <c r="G3576" s="331"/>
      <c r="K3576"/>
      <c r="L3576"/>
      <c r="O3576" s="75"/>
      <c r="P3576" s="60"/>
      <c r="Q3576" s="60"/>
    </row>
    <row r="3577" spans="3:17">
      <c r="C3577"/>
      <c r="D3577"/>
      <c r="E3577"/>
      <c r="F3577" s="331"/>
      <c r="G3577" s="331"/>
      <c r="K3577"/>
      <c r="L3577"/>
      <c r="O3577" s="75"/>
      <c r="P3577" s="60"/>
      <c r="Q3577" s="60"/>
    </row>
    <row r="3578" spans="3:17">
      <c r="C3578"/>
      <c r="D3578"/>
      <c r="E3578"/>
      <c r="F3578" s="331"/>
      <c r="G3578" s="331"/>
      <c r="K3578"/>
      <c r="L3578"/>
      <c r="O3578" s="75"/>
      <c r="P3578" s="60"/>
      <c r="Q3578" s="60"/>
    </row>
    <row r="3579" spans="3:17">
      <c r="C3579"/>
      <c r="D3579"/>
      <c r="E3579"/>
      <c r="F3579" s="331"/>
      <c r="G3579" s="331"/>
      <c r="K3579"/>
      <c r="L3579"/>
      <c r="O3579" s="75"/>
      <c r="P3579" s="60"/>
      <c r="Q3579" s="60"/>
    </row>
    <row r="3580" spans="3:17">
      <c r="C3580"/>
      <c r="D3580"/>
      <c r="E3580"/>
      <c r="F3580" s="331"/>
      <c r="G3580" s="331"/>
      <c r="K3580"/>
      <c r="L3580"/>
      <c r="O3580" s="75"/>
      <c r="P3580" s="60"/>
      <c r="Q3580" s="60"/>
    </row>
    <row r="3581" spans="3:17">
      <c r="C3581"/>
      <c r="D3581"/>
      <c r="E3581"/>
      <c r="F3581" s="331"/>
      <c r="G3581" s="331"/>
      <c r="K3581"/>
      <c r="L3581"/>
      <c r="O3581" s="75"/>
      <c r="P3581" s="60"/>
      <c r="Q3581" s="60"/>
    </row>
    <row r="3582" spans="3:17">
      <c r="C3582"/>
      <c r="D3582"/>
      <c r="E3582"/>
      <c r="F3582" s="331"/>
      <c r="G3582" s="331"/>
      <c r="K3582"/>
      <c r="L3582"/>
      <c r="O3582" s="75"/>
      <c r="P3582" s="60"/>
      <c r="Q3582" s="60"/>
    </row>
    <row r="3583" spans="3:17">
      <c r="C3583"/>
      <c r="D3583"/>
      <c r="E3583"/>
      <c r="F3583" s="331"/>
      <c r="G3583" s="331"/>
      <c r="K3583"/>
      <c r="L3583"/>
      <c r="O3583" s="75"/>
      <c r="P3583" s="60"/>
      <c r="Q3583" s="60"/>
    </row>
    <row r="3584" spans="3:17">
      <c r="C3584"/>
      <c r="D3584"/>
      <c r="E3584"/>
      <c r="F3584" s="331"/>
      <c r="G3584" s="331"/>
      <c r="K3584"/>
      <c r="L3584"/>
      <c r="O3584" s="75"/>
      <c r="P3584" s="60"/>
      <c r="Q3584" s="60"/>
    </row>
    <row r="3585" spans="3:17">
      <c r="C3585"/>
      <c r="D3585"/>
      <c r="E3585"/>
      <c r="F3585" s="331"/>
      <c r="G3585" s="331"/>
      <c r="K3585"/>
      <c r="L3585"/>
      <c r="O3585" s="75"/>
      <c r="P3585" s="60"/>
      <c r="Q3585" s="60"/>
    </row>
    <row r="3586" spans="3:17">
      <c r="C3586"/>
      <c r="D3586"/>
      <c r="E3586"/>
      <c r="F3586" s="331"/>
      <c r="G3586" s="331"/>
      <c r="K3586"/>
      <c r="L3586"/>
      <c r="O3586" s="75"/>
      <c r="P3586" s="60"/>
      <c r="Q3586" s="60"/>
    </row>
    <row r="3587" spans="3:17">
      <c r="C3587"/>
      <c r="D3587"/>
      <c r="E3587"/>
      <c r="F3587" s="331"/>
      <c r="G3587" s="331"/>
      <c r="K3587"/>
      <c r="L3587"/>
      <c r="O3587" s="75"/>
      <c r="P3587" s="60"/>
      <c r="Q3587" s="60"/>
    </row>
    <row r="3588" spans="3:17">
      <c r="C3588"/>
      <c r="D3588"/>
      <c r="E3588"/>
      <c r="F3588" s="331"/>
      <c r="G3588" s="331"/>
      <c r="K3588"/>
      <c r="L3588"/>
      <c r="O3588" s="75"/>
      <c r="P3588" s="60"/>
      <c r="Q3588" s="60"/>
    </row>
    <row r="3589" spans="3:17">
      <c r="C3589"/>
      <c r="D3589"/>
      <c r="E3589"/>
      <c r="F3589" s="331"/>
      <c r="G3589" s="331"/>
      <c r="K3589"/>
      <c r="L3589"/>
      <c r="O3589" s="75"/>
      <c r="P3589" s="60"/>
      <c r="Q3589" s="60"/>
    </row>
    <row r="3590" spans="3:17">
      <c r="C3590"/>
      <c r="D3590"/>
      <c r="E3590"/>
      <c r="F3590" s="331"/>
      <c r="G3590" s="331"/>
      <c r="K3590"/>
      <c r="L3590"/>
      <c r="O3590" s="75"/>
      <c r="P3590" s="60"/>
      <c r="Q3590" s="60"/>
    </row>
    <row r="3591" spans="3:17">
      <c r="C3591"/>
      <c r="D3591"/>
      <c r="E3591"/>
      <c r="F3591" s="331"/>
      <c r="G3591" s="331"/>
      <c r="K3591"/>
      <c r="L3591"/>
      <c r="O3591" s="75"/>
      <c r="P3591" s="60"/>
      <c r="Q3591" s="60"/>
    </row>
    <row r="3592" spans="3:17">
      <c r="C3592"/>
      <c r="D3592"/>
      <c r="E3592"/>
      <c r="F3592" s="331"/>
      <c r="G3592" s="331"/>
      <c r="K3592"/>
      <c r="L3592"/>
      <c r="O3592" s="75"/>
      <c r="P3592" s="60"/>
      <c r="Q3592" s="60"/>
    </row>
    <row r="3593" spans="3:17">
      <c r="C3593"/>
      <c r="D3593"/>
      <c r="E3593"/>
      <c r="F3593" s="331"/>
      <c r="G3593" s="331"/>
      <c r="K3593"/>
      <c r="L3593"/>
      <c r="O3593" s="75"/>
      <c r="P3593" s="60"/>
      <c r="Q3593" s="60"/>
    </row>
    <row r="3594" spans="3:17">
      <c r="C3594"/>
      <c r="D3594"/>
      <c r="E3594"/>
      <c r="F3594" s="331"/>
      <c r="G3594" s="331"/>
      <c r="K3594"/>
      <c r="L3594"/>
      <c r="O3594" s="75"/>
      <c r="P3594" s="60"/>
      <c r="Q3594" s="60"/>
    </row>
    <row r="3595" spans="3:17">
      <c r="C3595"/>
      <c r="D3595"/>
      <c r="E3595"/>
      <c r="F3595" s="331"/>
      <c r="G3595" s="331"/>
      <c r="K3595"/>
      <c r="L3595"/>
      <c r="O3595" s="75"/>
      <c r="P3595" s="60"/>
      <c r="Q3595" s="60"/>
    </row>
    <row r="3596" spans="3:17">
      <c r="C3596"/>
      <c r="D3596"/>
      <c r="E3596"/>
      <c r="F3596" s="331"/>
      <c r="G3596" s="331"/>
      <c r="K3596"/>
      <c r="L3596"/>
      <c r="O3596" s="75"/>
      <c r="P3596" s="60"/>
      <c r="Q3596" s="60"/>
    </row>
    <row r="3597" spans="3:17">
      <c r="C3597"/>
      <c r="D3597"/>
      <c r="E3597"/>
      <c r="F3597" s="331"/>
      <c r="G3597" s="331"/>
      <c r="K3597"/>
      <c r="L3597"/>
      <c r="O3597" s="75"/>
      <c r="P3597" s="60"/>
      <c r="Q3597" s="60"/>
    </row>
    <row r="3598" spans="3:17">
      <c r="C3598"/>
      <c r="D3598"/>
      <c r="E3598"/>
      <c r="F3598" s="331"/>
      <c r="G3598" s="331"/>
      <c r="K3598"/>
      <c r="L3598"/>
      <c r="O3598" s="75"/>
      <c r="P3598" s="60"/>
      <c r="Q3598" s="60"/>
    </row>
    <row r="3599" spans="3:17">
      <c r="C3599"/>
      <c r="D3599"/>
      <c r="E3599"/>
      <c r="F3599" s="331"/>
      <c r="G3599" s="331"/>
      <c r="K3599"/>
      <c r="L3599"/>
      <c r="O3599" s="75"/>
      <c r="P3599" s="60"/>
      <c r="Q3599" s="60"/>
    </row>
    <row r="3600" spans="3:17">
      <c r="C3600"/>
      <c r="D3600"/>
      <c r="E3600"/>
      <c r="F3600" s="331"/>
      <c r="G3600" s="331"/>
      <c r="K3600"/>
      <c r="L3600"/>
      <c r="O3600" s="75"/>
      <c r="P3600" s="60"/>
      <c r="Q3600" s="60"/>
    </row>
    <row r="3601" spans="3:17">
      <c r="C3601"/>
      <c r="D3601"/>
      <c r="E3601"/>
      <c r="F3601" s="331"/>
      <c r="G3601" s="331"/>
      <c r="K3601"/>
      <c r="L3601"/>
      <c r="O3601" s="75"/>
      <c r="P3601" s="60"/>
      <c r="Q3601" s="60"/>
    </row>
    <row r="3602" spans="3:17">
      <c r="C3602"/>
      <c r="D3602"/>
      <c r="E3602"/>
      <c r="F3602" s="331"/>
      <c r="G3602" s="331"/>
      <c r="K3602"/>
      <c r="L3602"/>
      <c r="O3602" s="75"/>
      <c r="P3602" s="60"/>
      <c r="Q3602" s="60"/>
    </row>
    <row r="3603" spans="3:17">
      <c r="C3603"/>
      <c r="D3603"/>
      <c r="E3603"/>
      <c r="F3603" s="331"/>
      <c r="G3603" s="331"/>
      <c r="K3603"/>
      <c r="L3603"/>
      <c r="O3603" s="75"/>
      <c r="P3603" s="60"/>
      <c r="Q3603" s="60"/>
    </row>
    <row r="3604" spans="3:17">
      <c r="C3604"/>
      <c r="D3604"/>
      <c r="E3604"/>
      <c r="F3604" s="331"/>
      <c r="G3604" s="331"/>
      <c r="K3604"/>
      <c r="L3604"/>
      <c r="O3604" s="75"/>
      <c r="P3604" s="60"/>
      <c r="Q3604" s="60"/>
    </row>
    <row r="3605" spans="3:17">
      <c r="C3605"/>
      <c r="D3605"/>
      <c r="E3605"/>
      <c r="F3605" s="331"/>
      <c r="G3605" s="331"/>
      <c r="K3605"/>
      <c r="L3605"/>
      <c r="O3605" s="75"/>
      <c r="P3605" s="60"/>
      <c r="Q3605" s="60"/>
    </row>
    <row r="3606" spans="3:17">
      <c r="C3606"/>
      <c r="D3606"/>
      <c r="E3606"/>
      <c r="F3606" s="331"/>
      <c r="G3606" s="331"/>
      <c r="K3606"/>
      <c r="L3606"/>
      <c r="O3606" s="75"/>
      <c r="P3606" s="60"/>
      <c r="Q3606" s="60"/>
    </row>
    <row r="3607" spans="3:17">
      <c r="C3607"/>
      <c r="D3607"/>
      <c r="E3607"/>
      <c r="F3607" s="331"/>
      <c r="G3607" s="331"/>
      <c r="K3607"/>
      <c r="L3607"/>
      <c r="O3607" s="75"/>
      <c r="P3607" s="60"/>
      <c r="Q3607" s="60"/>
    </row>
    <row r="3608" spans="3:17">
      <c r="C3608"/>
      <c r="D3608"/>
      <c r="E3608"/>
      <c r="F3608" s="331"/>
      <c r="G3608" s="331"/>
      <c r="K3608"/>
      <c r="L3608"/>
      <c r="O3608" s="75"/>
      <c r="P3608" s="60"/>
      <c r="Q3608" s="60"/>
    </row>
    <row r="3609" spans="3:17">
      <c r="C3609"/>
      <c r="D3609"/>
      <c r="E3609"/>
      <c r="F3609" s="331"/>
      <c r="G3609" s="331"/>
      <c r="K3609"/>
      <c r="L3609"/>
      <c r="O3609" s="75"/>
      <c r="P3609" s="60"/>
      <c r="Q3609" s="60"/>
    </row>
    <row r="3610" spans="3:17">
      <c r="C3610"/>
      <c r="D3610"/>
      <c r="E3610"/>
      <c r="F3610" s="331"/>
      <c r="G3610" s="331"/>
      <c r="K3610"/>
      <c r="L3610"/>
      <c r="O3610" s="75"/>
      <c r="P3610" s="60"/>
      <c r="Q3610" s="60"/>
    </row>
    <row r="3611" spans="3:17">
      <c r="C3611"/>
      <c r="D3611"/>
      <c r="E3611"/>
      <c r="F3611" s="331"/>
      <c r="G3611" s="331"/>
      <c r="K3611"/>
      <c r="L3611"/>
      <c r="O3611" s="75"/>
      <c r="P3611" s="60"/>
      <c r="Q3611" s="60"/>
    </row>
    <row r="3612" spans="3:17">
      <c r="C3612"/>
      <c r="D3612"/>
      <c r="E3612"/>
      <c r="F3612" s="331"/>
      <c r="G3612" s="331"/>
      <c r="K3612"/>
      <c r="L3612"/>
      <c r="O3612" s="75"/>
      <c r="P3612" s="60"/>
      <c r="Q3612" s="60"/>
    </row>
    <row r="3613" spans="3:17">
      <c r="C3613"/>
      <c r="D3613"/>
      <c r="E3613"/>
      <c r="F3613" s="331"/>
      <c r="G3613" s="331"/>
      <c r="K3613"/>
      <c r="L3613"/>
      <c r="O3613" s="75"/>
      <c r="P3613" s="60"/>
      <c r="Q3613" s="60"/>
    </row>
    <row r="3614" spans="3:17">
      <c r="C3614"/>
      <c r="D3614"/>
      <c r="E3614"/>
      <c r="F3614" s="331"/>
      <c r="G3614" s="331"/>
      <c r="K3614"/>
      <c r="L3614"/>
      <c r="O3614" s="75"/>
      <c r="P3614" s="60"/>
      <c r="Q3614" s="60"/>
    </row>
    <row r="3615" spans="3:17">
      <c r="C3615"/>
      <c r="D3615"/>
      <c r="E3615"/>
      <c r="F3615" s="331"/>
      <c r="G3615" s="331"/>
      <c r="K3615"/>
      <c r="L3615"/>
      <c r="O3615" s="75"/>
      <c r="P3615" s="60"/>
      <c r="Q3615" s="60"/>
    </row>
    <row r="3616" spans="3:17">
      <c r="C3616"/>
      <c r="D3616"/>
      <c r="E3616"/>
      <c r="F3616" s="331"/>
      <c r="G3616" s="331"/>
      <c r="K3616"/>
      <c r="L3616"/>
      <c r="O3616" s="75"/>
      <c r="P3616" s="60"/>
      <c r="Q3616" s="60"/>
    </row>
    <row r="3617" spans="3:17">
      <c r="C3617"/>
      <c r="D3617"/>
      <c r="E3617"/>
      <c r="F3617" s="331"/>
      <c r="G3617" s="331"/>
      <c r="K3617"/>
      <c r="L3617"/>
      <c r="O3617" s="75"/>
      <c r="P3617" s="60"/>
      <c r="Q3617" s="60"/>
    </row>
    <row r="3618" spans="3:17">
      <c r="C3618"/>
      <c r="D3618"/>
      <c r="E3618"/>
      <c r="F3618" s="331"/>
      <c r="G3618" s="331"/>
      <c r="K3618"/>
      <c r="L3618"/>
      <c r="O3618" s="75"/>
      <c r="P3618" s="60"/>
      <c r="Q3618" s="60"/>
    </row>
    <row r="3619" spans="3:17">
      <c r="C3619"/>
      <c r="D3619"/>
      <c r="E3619"/>
      <c r="F3619" s="331"/>
      <c r="G3619" s="331"/>
      <c r="K3619"/>
      <c r="L3619"/>
      <c r="O3619" s="75"/>
      <c r="P3619" s="60"/>
      <c r="Q3619" s="60"/>
    </row>
    <row r="3620" spans="3:17">
      <c r="C3620"/>
      <c r="D3620"/>
      <c r="E3620"/>
      <c r="F3620" s="331"/>
      <c r="G3620" s="331"/>
      <c r="K3620"/>
      <c r="L3620"/>
      <c r="O3620" s="75"/>
      <c r="P3620" s="60"/>
      <c r="Q3620" s="60"/>
    </row>
    <row r="3621" spans="3:17">
      <c r="C3621"/>
      <c r="D3621"/>
      <c r="E3621"/>
      <c r="F3621" s="331"/>
      <c r="G3621" s="331"/>
      <c r="K3621"/>
      <c r="L3621"/>
      <c r="O3621" s="75"/>
      <c r="P3621" s="60"/>
      <c r="Q3621" s="60"/>
    </row>
    <row r="3622" spans="3:17">
      <c r="C3622"/>
      <c r="D3622"/>
      <c r="E3622"/>
      <c r="F3622" s="331"/>
      <c r="G3622" s="331"/>
      <c r="K3622"/>
      <c r="L3622"/>
      <c r="O3622" s="75"/>
      <c r="P3622" s="60"/>
      <c r="Q3622" s="60"/>
    </row>
    <row r="3623" spans="3:17">
      <c r="C3623"/>
      <c r="D3623"/>
      <c r="E3623"/>
      <c r="F3623" s="331"/>
      <c r="G3623" s="331"/>
      <c r="K3623"/>
      <c r="L3623"/>
      <c r="O3623" s="75"/>
      <c r="P3623" s="60"/>
      <c r="Q3623" s="60"/>
    </row>
    <row r="3624" spans="3:17">
      <c r="C3624"/>
      <c r="D3624"/>
      <c r="E3624"/>
      <c r="F3624" s="331"/>
      <c r="G3624" s="331"/>
      <c r="K3624"/>
      <c r="L3624"/>
      <c r="O3624" s="75"/>
      <c r="P3624" s="60"/>
      <c r="Q3624" s="60"/>
    </row>
    <row r="3625" spans="3:17">
      <c r="C3625"/>
      <c r="D3625"/>
      <c r="E3625"/>
      <c r="F3625" s="331"/>
      <c r="G3625" s="331"/>
      <c r="K3625"/>
      <c r="L3625"/>
      <c r="O3625" s="75"/>
      <c r="P3625" s="60"/>
      <c r="Q3625" s="60"/>
    </row>
    <row r="3626" spans="3:17">
      <c r="C3626"/>
      <c r="D3626"/>
      <c r="E3626"/>
      <c r="F3626" s="331"/>
      <c r="G3626" s="331"/>
      <c r="K3626"/>
      <c r="L3626"/>
      <c r="O3626" s="75"/>
      <c r="P3626" s="60"/>
      <c r="Q3626" s="60"/>
    </row>
    <row r="3627" spans="3:17">
      <c r="C3627"/>
      <c r="D3627"/>
      <c r="E3627"/>
      <c r="F3627" s="331"/>
      <c r="G3627" s="331"/>
      <c r="K3627"/>
      <c r="L3627"/>
      <c r="O3627" s="75"/>
      <c r="P3627" s="60"/>
      <c r="Q3627" s="60"/>
    </row>
    <row r="3628" spans="3:17">
      <c r="C3628"/>
      <c r="D3628"/>
      <c r="E3628"/>
      <c r="F3628" s="331"/>
      <c r="G3628" s="331"/>
      <c r="K3628"/>
      <c r="L3628"/>
      <c r="O3628" s="75"/>
      <c r="P3628" s="60"/>
      <c r="Q3628" s="60"/>
    </row>
    <row r="3629" spans="3:17">
      <c r="C3629"/>
      <c r="D3629"/>
      <c r="E3629"/>
      <c r="F3629" s="331"/>
      <c r="G3629" s="331"/>
      <c r="K3629"/>
      <c r="L3629"/>
      <c r="O3629" s="75"/>
      <c r="P3629" s="60"/>
      <c r="Q3629" s="60"/>
    </row>
    <row r="3630" spans="3:17">
      <c r="C3630"/>
      <c r="D3630"/>
      <c r="E3630"/>
      <c r="F3630" s="331"/>
      <c r="G3630" s="331"/>
      <c r="K3630"/>
      <c r="L3630"/>
      <c r="O3630" s="75"/>
      <c r="P3630" s="60"/>
      <c r="Q3630" s="60"/>
    </row>
    <row r="3631" spans="3:17">
      <c r="C3631"/>
      <c r="D3631"/>
      <c r="E3631"/>
      <c r="F3631" s="331"/>
      <c r="G3631" s="331"/>
      <c r="K3631"/>
      <c r="L3631"/>
      <c r="O3631" s="75"/>
      <c r="P3631" s="60"/>
      <c r="Q3631" s="60"/>
    </row>
    <row r="3632" spans="3:17">
      <c r="C3632"/>
      <c r="D3632"/>
      <c r="E3632"/>
      <c r="F3632" s="331"/>
      <c r="G3632" s="331"/>
      <c r="K3632"/>
      <c r="L3632"/>
      <c r="O3632" s="75"/>
      <c r="P3632" s="60"/>
      <c r="Q3632" s="60"/>
    </row>
    <row r="3633" spans="3:17">
      <c r="C3633"/>
      <c r="D3633"/>
      <c r="E3633"/>
      <c r="F3633" s="331"/>
      <c r="G3633" s="331"/>
      <c r="K3633"/>
      <c r="L3633"/>
      <c r="O3633" s="75"/>
      <c r="P3633" s="60"/>
      <c r="Q3633" s="60"/>
    </row>
    <row r="3634" spans="3:17">
      <c r="C3634"/>
      <c r="D3634"/>
      <c r="E3634"/>
      <c r="F3634" s="331"/>
      <c r="G3634" s="331"/>
      <c r="K3634"/>
      <c r="L3634"/>
      <c r="O3634" s="75"/>
      <c r="P3634" s="60"/>
      <c r="Q3634" s="60"/>
    </row>
    <row r="3635" spans="3:17">
      <c r="C3635"/>
      <c r="D3635"/>
      <c r="E3635"/>
      <c r="F3635" s="331"/>
      <c r="G3635" s="331"/>
      <c r="K3635"/>
      <c r="L3635"/>
      <c r="O3635" s="75"/>
      <c r="P3635" s="60"/>
      <c r="Q3635" s="60"/>
    </row>
    <row r="3636" spans="3:17">
      <c r="C3636"/>
      <c r="D3636"/>
      <c r="E3636"/>
      <c r="F3636" s="331"/>
      <c r="G3636" s="331"/>
      <c r="K3636"/>
      <c r="L3636"/>
      <c r="O3636" s="75"/>
      <c r="P3636" s="60"/>
      <c r="Q3636" s="60"/>
    </row>
    <row r="3637" spans="3:17">
      <c r="C3637"/>
      <c r="D3637"/>
      <c r="E3637"/>
      <c r="F3637" s="331"/>
      <c r="G3637" s="331"/>
      <c r="K3637"/>
      <c r="L3637"/>
      <c r="O3637" s="75"/>
      <c r="P3637" s="60"/>
      <c r="Q3637" s="60"/>
    </row>
    <row r="3638" spans="3:17">
      <c r="C3638"/>
      <c r="D3638"/>
      <c r="E3638"/>
      <c r="F3638" s="331"/>
      <c r="G3638" s="331"/>
      <c r="K3638"/>
      <c r="L3638"/>
      <c r="O3638" s="75"/>
      <c r="P3638" s="60"/>
      <c r="Q3638" s="60"/>
    </row>
    <row r="3639" spans="3:17">
      <c r="C3639"/>
      <c r="D3639"/>
      <c r="E3639"/>
      <c r="F3639" s="331"/>
      <c r="G3639" s="331"/>
      <c r="K3639"/>
      <c r="L3639"/>
      <c r="O3639" s="75"/>
      <c r="P3639" s="60"/>
      <c r="Q3639" s="60"/>
    </row>
    <row r="3640" spans="3:17">
      <c r="C3640"/>
      <c r="D3640"/>
      <c r="E3640"/>
      <c r="F3640" s="331"/>
      <c r="G3640" s="331"/>
      <c r="K3640"/>
      <c r="L3640"/>
      <c r="O3640" s="75"/>
      <c r="P3640" s="60"/>
      <c r="Q3640" s="60"/>
    </row>
    <row r="3641" spans="3:17">
      <c r="C3641"/>
      <c r="D3641"/>
      <c r="E3641"/>
      <c r="F3641" s="331"/>
      <c r="G3641" s="331"/>
      <c r="K3641"/>
      <c r="L3641"/>
      <c r="O3641" s="75"/>
      <c r="P3641" s="60"/>
      <c r="Q3641" s="60"/>
    </row>
    <row r="3642" spans="3:17">
      <c r="C3642"/>
      <c r="D3642"/>
      <c r="E3642"/>
      <c r="F3642" s="331"/>
      <c r="G3642" s="331"/>
      <c r="K3642"/>
      <c r="L3642"/>
      <c r="O3642" s="75"/>
      <c r="P3642" s="60"/>
      <c r="Q3642" s="60"/>
    </row>
    <row r="3643" spans="3:17">
      <c r="C3643"/>
      <c r="D3643"/>
      <c r="E3643"/>
      <c r="F3643" s="331"/>
      <c r="G3643" s="331"/>
      <c r="K3643"/>
      <c r="L3643"/>
      <c r="O3643" s="75"/>
      <c r="P3643" s="60"/>
      <c r="Q3643" s="60"/>
    </row>
    <row r="3644" spans="3:17">
      <c r="C3644"/>
      <c r="D3644"/>
      <c r="E3644"/>
      <c r="F3644" s="331"/>
      <c r="G3644" s="331"/>
      <c r="K3644"/>
      <c r="L3644"/>
      <c r="O3644" s="75"/>
      <c r="P3644" s="60"/>
      <c r="Q3644" s="60"/>
    </row>
    <row r="3645" spans="3:17">
      <c r="C3645"/>
      <c r="D3645"/>
      <c r="E3645"/>
      <c r="F3645" s="331"/>
      <c r="G3645" s="331"/>
      <c r="K3645"/>
      <c r="L3645"/>
      <c r="O3645" s="75"/>
      <c r="P3645" s="60"/>
      <c r="Q3645" s="60"/>
    </row>
    <row r="3646" spans="3:17">
      <c r="C3646"/>
      <c r="D3646"/>
      <c r="E3646"/>
      <c r="F3646" s="331"/>
      <c r="G3646" s="331"/>
      <c r="K3646"/>
      <c r="L3646"/>
      <c r="O3646" s="75"/>
      <c r="P3646" s="60"/>
      <c r="Q3646" s="60"/>
    </row>
    <row r="3647" spans="3:17">
      <c r="C3647"/>
      <c r="D3647"/>
      <c r="E3647"/>
      <c r="F3647" s="331"/>
      <c r="G3647" s="331"/>
      <c r="K3647"/>
      <c r="L3647"/>
      <c r="O3647" s="75"/>
      <c r="P3647" s="60"/>
      <c r="Q3647" s="60"/>
    </row>
    <row r="3648" spans="3:17">
      <c r="C3648"/>
      <c r="D3648"/>
      <c r="E3648"/>
      <c r="F3648" s="331"/>
      <c r="G3648" s="331"/>
      <c r="K3648"/>
      <c r="L3648"/>
      <c r="O3648" s="75"/>
      <c r="P3648" s="60"/>
      <c r="Q3648" s="60"/>
    </row>
    <row r="3649" spans="3:17">
      <c r="C3649"/>
      <c r="D3649"/>
      <c r="E3649"/>
      <c r="F3649" s="331"/>
      <c r="G3649" s="331"/>
      <c r="K3649"/>
      <c r="L3649"/>
      <c r="O3649" s="75"/>
      <c r="P3649" s="60"/>
      <c r="Q3649" s="60"/>
    </row>
    <row r="3650" spans="3:17">
      <c r="C3650"/>
      <c r="D3650"/>
      <c r="E3650"/>
      <c r="F3650" s="331"/>
      <c r="G3650" s="331"/>
      <c r="K3650"/>
      <c r="L3650"/>
      <c r="O3650" s="75"/>
      <c r="P3650" s="60"/>
      <c r="Q3650" s="60"/>
    </row>
    <row r="3651" spans="3:17">
      <c r="C3651"/>
      <c r="D3651"/>
      <c r="E3651"/>
      <c r="F3651" s="331"/>
      <c r="G3651" s="331"/>
      <c r="K3651"/>
      <c r="L3651"/>
      <c r="O3651" s="75"/>
      <c r="P3651" s="60"/>
      <c r="Q3651" s="60"/>
    </row>
    <row r="3652" spans="3:17">
      <c r="C3652"/>
      <c r="D3652"/>
      <c r="E3652"/>
      <c r="F3652" s="331"/>
      <c r="G3652" s="331"/>
      <c r="K3652"/>
      <c r="L3652"/>
      <c r="O3652" s="75"/>
      <c r="P3652" s="60"/>
      <c r="Q3652" s="60"/>
    </row>
    <row r="3653" spans="3:17">
      <c r="C3653"/>
      <c r="D3653"/>
      <c r="E3653"/>
      <c r="F3653" s="331"/>
      <c r="G3653" s="331"/>
      <c r="K3653"/>
      <c r="L3653"/>
      <c r="O3653" s="75"/>
      <c r="P3653" s="60"/>
      <c r="Q3653" s="60"/>
    </row>
    <row r="3654" spans="3:17">
      <c r="C3654"/>
      <c r="D3654"/>
      <c r="E3654"/>
      <c r="F3654" s="331"/>
      <c r="G3654" s="331"/>
      <c r="K3654"/>
      <c r="L3654"/>
      <c r="O3654" s="75"/>
      <c r="P3654" s="60"/>
      <c r="Q3654" s="60"/>
    </row>
    <row r="3655" spans="3:17">
      <c r="C3655"/>
      <c r="D3655"/>
      <c r="E3655"/>
      <c r="F3655" s="331"/>
      <c r="G3655" s="331"/>
      <c r="K3655"/>
      <c r="L3655"/>
      <c r="O3655" s="75"/>
      <c r="P3655" s="60"/>
      <c r="Q3655" s="60"/>
    </row>
    <row r="3656" spans="3:17">
      <c r="C3656"/>
      <c r="D3656"/>
      <c r="E3656"/>
      <c r="F3656" s="331"/>
      <c r="G3656" s="331"/>
      <c r="K3656"/>
      <c r="L3656"/>
      <c r="O3656" s="75"/>
      <c r="P3656" s="60"/>
      <c r="Q3656" s="60"/>
    </row>
    <row r="3657" spans="3:17">
      <c r="C3657"/>
      <c r="D3657"/>
      <c r="E3657"/>
      <c r="F3657" s="331"/>
      <c r="G3657" s="331"/>
      <c r="K3657"/>
      <c r="L3657"/>
      <c r="O3657" s="75"/>
      <c r="P3657" s="60"/>
      <c r="Q3657" s="60"/>
    </row>
    <row r="3658" spans="3:17">
      <c r="C3658"/>
      <c r="D3658"/>
      <c r="E3658"/>
      <c r="F3658" s="331"/>
      <c r="G3658" s="331"/>
      <c r="K3658"/>
      <c r="L3658"/>
      <c r="O3658" s="75"/>
      <c r="P3658" s="60"/>
      <c r="Q3658" s="60"/>
    </row>
    <row r="3659" spans="3:17">
      <c r="C3659"/>
      <c r="D3659"/>
      <c r="E3659"/>
      <c r="F3659" s="331"/>
      <c r="G3659" s="331"/>
      <c r="K3659"/>
      <c r="L3659"/>
      <c r="O3659" s="75"/>
      <c r="P3659" s="60"/>
      <c r="Q3659" s="60"/>
    </row>
    <row r="3660" spans="3:17">
      <c r="C3660"/>
      <c r="D3660"/>
      <c r="E3660"/>
      <c r="F3660" s="331"/>
      <c r="G3660" s="331"/>
      <c r="K3660"/>
      <c r="L3660"/>
      <c r="O3660" s="75"/>
      <c r="P3660" s="60"/>
      <c r="Q3660" s="60"/>
    </row>
    <row r="3661" spans="3:17">
      <c r="C3661"/>
      <c r="D3661"/>
      <c r="E3661"/>
      <c r="F3661" s="331"/>
      <c r="G3661" s="331"/>
      <c r="K3661"/>
      <c r="L3661"/>
      <c r="O3661" s="75"/>
      <c r="P3661" s="60"/>
      <c r="Q3661" s="60"/>
    </row>
    <row r="3662" spans="3:17">
      <c r="C3662"/>
      <c r="D3662"/>
      <c r="E3662"/>
      <c r="F3662" s="331"/>
      <c r="G3662" s="331"/>
      <c r="K3662"/>
      <c r="L3662"/>
      <c r="O3662" s="75"/>
      <c r="P3662" s="60"/>
      <c r="Q3662" s="60"/>
    </row>
    <row r="3663" spans="3:17">
      <c r="C3663"/>
      <c r="D3663"/>
      <c r="E3663"/>
      <c r="F3663" s="331"/>
      <c r="G3663" s="331"/>
      <c r="K3663"/>
      <c r="L3663"/>
      <c r="O3663" s="75"/>
      <c r="P3663" s="60"/>
      <c r="Q3663" s="60"/>
    </row>
    <row r="3664" spans="3:17">
      <c r="C3664"/>
      <c r="D3664"/>
      <c r="E3664"/>
      <c r="F3664" s="331"/>
      <c r="G3664" s="331"/>
      <c r="K3664"/>
      <c r="L3664"/>
      <c r="O3664" s="75"/>
      <c r="P3664" s="60"/>
      <c r="Q3664" s="60"/>
    </row>
    <row r="3665" spans="3:17">
      <c r="C3665"/>
      <c r="D3665"/>
      <c r="E3665"/>
      <c r="F3665" s="331"/>
      <c r="G3665" s="331"/>
      <c r="K3665"/>
      <c r="L3665"/>
      <c r="O3665" s="75"/>
      <c r="P3665" s="60"/>
      <c r="Q3665" s="60"/>
    </row>
    <row r="3666" spans="3:17">
      <c r="C3666"/>
      <c r="D3666"/>
      <c r="E3666"/>
      <c r="F3666" s="331"/>
      <c r="G3666" s="331"/>
      <c r="K3666"/>
      <c r="L3666"/>
      <c r="O3666" s="75"/>
      <c r="P3666" s="60"/>
      <c r="Q3666" s="60"/>
    </row>
    <row r="3667" spans="3:17">
      <c r="C3667"/>
      <c r="D3667"/>
      <c r="E3667"/>
      <c r="F3667" s="331"/>
      <c r="G3667" s="331"/>
      <c r="K3667"/>
      <c r="L3667"/>
      <c r="O3667" s="75"/>
      <c r="P3667" s="60"/>
      <c r="Q3667" s="60"/>
    </row>
    <row r="3668" spans="3:17">
      <c r="C3668"/>
      <c r="D3668"/>
      <c r="E3668"/>
      <c r="F3668" s="331"/>
      <c r="G3668" s="331"/>
      <c r="K3668"/>
      <c r="L3668"/>
      <c r="O3668" s="75"/>
      <c r="P3668" s="60"/>
      <c r="Q3668" s="60"/>
    </row>
    <row r="3669" spans="3:17">
      <c r="C3669"/>
      <c r="D3669"/>
      <c r="E3669"/>
      <c r="F3669" s="331"/>
      <c r="G3669" s="331"/>
      <c r="K3669"/>
      <c r="L3669"/>
      <c r="O3669" s="75"/>
      <c r="P3669" s="60"/>
      <c r="Q3669" s="60"/>
    </row>
    <row r="3670" spans="3:17">
      <c r="C3670"/>
      <c r="D3670"/>
      <c r="E3670"/>
      <c r="F3670" s="331"/>
      <c r="G3670" s="331"/>
      <c r="K3670"/>
      <c r="L3670"/>
      <c r="O3670" s="75"/>
      <c r="P3670" s="60"/>
      <c r="Q3670" s="60"/>
    </row>
    <row r="3671" spans="3:17">
      <c r="C3671"/>
      <c r="D3671"/>
      <c r="E3671"/>
      <c r="F3671" s="331"/>
      <c r="G3671" s="331"/>
      <c r="K3671"/>
      <c r="L3671"/>
      <c r="O3671" s="75"/>
      <c r="P3671" s="60"/>
      <c r="Q3671" s="60"/>
    </row>
    <row r="3672" spans="3:17">
      <c r="C3672"/>
      <c r="D3672"/>
      <c r="E3672"/>
      <c r="F3672" s="331"/>
      <c r="G3672" s="331"/>
      <c r="K3672"/>
      <c r="L3672"/>
      <c r="O3672" s="75"/>
      <c r="P3672" s="60"/>
      <c r="Q3672" s="60"/>
    </row>
    <row r="3673" spans="3:17">
      <c r="C3673"/>
      <c r="D3673"/>
      <c r="E3673"/>
      <c r="F3673" s="331"/>
      <c r="G3673" s="331"/>
      <c r="K3673"/>
      <c r="L3673"/>
      <c r="O3673" s="75"/>
      <c r="P3673" s="60"/>
      <c r="Q3673" s="60"/>
    </row>
    <row r="3674" spans="3:17">
      <c r="C3674"/>
      <c r="D3674"/>
      <c r="E3674"/>
      <c r="F3674" s="331"/>
      <c r="G3674" s="331"/>
      <c r="K3674"/>
      <c r="L3674"/>
      <c r="O3674" s="75"/>
      <c r="P3674" s="60"/>
      <c r="Q3674" s="60"/>
    </row>
    <row r="3675" spans="3:17">
      <c r="C3675"/>
      <c r="D3675"/>
      <c r="E3675"/>
      <c r="F3675" s="331"/>
      <c r="G3675" s="331"/>
      <c r="K3675"/>
      <c r="L3675"/>
      <c r="O3675" s="75"/>
      <c r="P3675" s="60"/>
      <c r="Q3675" s="60"/>
    </row>
    <row r="3676" spans="3:17">
      <c r="C3676"/>
      <c r="D3676"/>
      <c r="E3676"/>
      <c r="F3676" s="331"/>
      <c r="G3676" s="331"/>
      <c r="K3676"/>
      <c r="L3676"/>
      <c r="O3676" s="75"/>
      <c r="P3676" s="60"/>
      <c r="Q3676" s="60"/>
    </row>
    <row r="3677" spans="3:17">
      <c r="C3677"/>
      <c r="D3677"/>
      <c r="E3677"/>
      <c r="F3677" s="331"/>
      <c r="G3677" s="331"/>
      <c r="K3677"/>
      <c r="L3677"/>
      <c r="O3677" s="75"/>
      <c r="P3677" s="60"/>
      <c r="Q3677" s="60"/>
    </row>
    <row r="3678" spans="3:17">
      <c r="C3678"/>
      <c r="D3678"/>
      <c r="E3678"/>
      <c r="F3678" s="331"/>
      <c r="G3678" s="331"/>
      <c r="K3678"/>
      <c r="L3678"/>
      <c r="O3678" s="75"/>
      <c r="P3678" s="60"/>
      <c r="Q3678" s="60"/>
    </row>
    <row r="3679" spans="3:17">
      <c r="C3679"/>
      <c r="D3679"/>
      <c r="E3679"/>
      <c r="F3679" s="331"/>
      <c r="G3679" s="331"/>
      <c r="K3679"/>
      <c r="L3679"/>
      <c r="O3679" s="75"/>
      <c r="P3679" s="60"/>
      <c r="Q3679" s="60"/>
    </row>
    <row r="3680" spans="3:17">
      <c r="C3680"/>
      <c r="D3680"/>
      <c r="E3680"/>
      <c r="F3680" s="331"/>
      <c r="G3680" s="331"/>
      <c r="K3680"/>
      <c r="L3680"/>
      <c r="O3680" s="75"/>
      <c r="P3680" s="60"/>
      <c r="Q3680" s="60"/>
    </row>
    <row r="3681" spans="3:17">
      <c r="C3681"/>
      <c r="D3681"/>
      <c r="E3681"/>
      <c r="F3681" s="331"/>
      <c r="G3681" s="331"/>
      <c r="K3681"/>
      <c r="L3681"/>
      <c r="O3681" s="75"/>
      <c r="P3681" s="60"/>
      <c r="Q3681" s="60"/>
    </row>
    <row r="3682" spans="3:17">
      <c r="C3682"/>
      <c r="D3682"/>
      <c r="E3682"/>
      <c r="F3682" s="331"/>
      <c r="G3682" s="331"/>
      <c r="K3682"/>
      <c r="L3682"/>
      <c r="O3682" s="75"/>
      <c r="P3682" s="60"/>
      <c r="Q3682" s="60"/>
    </row>
    <row r="3683" spans="3:17">
      <c r="C3683"/>
      <c r="D3683"/>
      <c r="E3683"/>
      <c r="F3683" s="331"/>
      <c r="G3683" s="331"/>
      <c r="K3683"/>
      <c r="L3683"/>
      <c r="O3683" s="75"/>
      <c r="P3683" s="60"/>
      <c r="Q3683" s="60"/>
    </row>
    <row r="3684" spans="3:17">
      <c r="C3684"/>
      <c r="D3684"/>
      <c r="E3684"/>
      <c r="F3684" s="331"/>
      <c r="G3684" s="331"/>
      <c r="K3684"/>
      <c r="L3684"/>
      <c r="O3684" s="75"/>
      <c r="P3684" s="60"/>
      <c r="Q3684" s="60"/>
    </row>
    <row r="3685" spans="3:17">
      <c r="C3685"/>
      <c r="D3685"/>
      <c r="E3685"/>
      <c r="F3685" s="331"/>
      <c r="G3685" s="331"/>
      <c r="K3685"/>
      <c r="L3685"/>
      <c r="O3685" s="75"/>
      <c r="P3685" s="60"/>
      <c r="Q3685" s="60"/>
    </row>
    <row r="3686" spans="3:17">
      <c r="C3686"/>
      <c r="D3686"/>
      <c r="E3686"/>
      <c r="F3686" s="331"/>
      <c r="G3686" s="331"/>
      <c r="K3686"/>
      <c r="L3686"/>
      <c r="O3686" s="75"/>
      <c r="P3686" s="60"/>
      <c r="Q3686" s="60"/>
    </row>
    <row r="3687" spans="3:17">
      <c r="C3687"/>
      <c r="D3687"/>
      <c r="E3687"/>
      <c r="F3687" s="331"/>
      <c r="G3687" s="331"/>
      <c r="K3687"/>
      <c r="L3687"/>
      <c r="O3687" s="75"/>
      <c r="P3687" s="60"/>
      <c r="Q3687" s="60"/>
    </row>
    <row r="3688" spans="3:17">
      <c r="C3688"/>
      <c r="D3688"/>
      <c r="E3688"/>
      <c r="F3688" s="331"/>
      <c r="G3688" s="331"/>
      <c r="K3688"/>
      <c r="L3688"/>
      <c r="O3688" s="75"/>
      <c r="P3688" s="60"/>
      <c r="Q3688" s="60"/>
    </row>
    <row r="3689" spans="3:17">
      <c r="C3689"/>
      <c r="D3689"/>
      <c r="E3689"/>
      <c r="F3689" s="331"/>
      <c r="G3689" s="331"/>
      <c r="K3689"/>
      <c r="L3689"/>
      <c r="O3689" s="75"/>
      <c r="P3689" s="60"/>
      <c r="Q3689" s="60"/>
    </row>
    <row r="3690" spans="3:17">
      <c r="C3690"/>
      <c r="D3690"/>
      <c r="E3690"/>
      <c r="F3690" s="331"/>
      <c r="G3690" s="331"/>
      <c r="K3690"/>
      <c r="L3690"/>
      <c r="O3690" s="75"/>
      <c r="P3690" s="60"/>
      <c r="Q3690" s="60"/>
    </row>
    <row r="3691" spans="3:17">
      <c r="C3691"/>
      <c r="D3691"/>
      <c r="E3691"/>
      <c r="F3691" s="331"/>
      <c r="G3691" s="331"/>
      <c r="K3691"/>
      <c r="L3691"/>
      <c r="O3691" s="75"/>
      <c r="P3691" s="60"/>
      <c r="Q3691" s="60"/>
    </row>
    <row r="3692" spans="3:17">
      <c r="C3692"/>
      <c r="D3692"/>
      <c r="E3692"/>
      <c r="F3692" s="331"/>
      <c r="G3692" s="331"/>
      <c r="K3692"/>
      <c r="L3692"/>
      <c r="O3692" s="75"/>
      <c r="P3692" s="60"/>
      <c r="Q3692" s="60"/>
    </row>
    <row r="3693" spans="3:17">
      <c r="C3693"/>
      <c r="D3693"/>
      <c r="E3693"/>
      <c r="F3693" s="331"/>
      <c r="G3693" s="331"/>
      <c r="K3693"/>
      <c r="L3693"/>
      <c r="O3693" s="75"/>
      <c r="P3693" s="60"/>
      <c r="Q3693" s="60"/>
    </row>
    <row r="3694" spans="3:17">
      <c r="C3694"/>
      <c r="D3694"/>
      <c r="E3694"/>
      <c r="F3694" s="331"/>
      <c r="G3694" s="331"/>
      <c r="K3694"/>
      <c r="L3694"/>
      <c r="O3694" s="75"/>
      <c r="P3694" s="60"/>
      <c r="Q3694" s="60"/>
    </row>
    <row r="3695" spans="3:17">
      <c r="C3695"/>
      <c r="D3695"/>
      <c r="E3695"/>
      <c r="F3695" s="331"/>
      <c r="G3695" s="331"/>
      <c r="K3695"/>
      <c r="L3695"/>
      <c r="O3695" s="75"/>
      <c r="P3695" s="60"/>
      <c r="Q3695" s="60"/>
    </row>
    <row r="3696" spans="3:17">
      <c r="C3696"/>
      <c r="D3696"/>
      <c r="E3696"/>
      <c r="F3696" s="331"/>
      <c r="G3696" s="331"/>
      <c r="K3696"/>
      <c r="L3696"/>
      <c r="O3696" s="75"/>
      <c r="P3696" s="60"/>
      <c r="Q3696" s="60"/>
    </row>
    <row r="3697" spans="3:17">
      <c r="C3697"/>
      <c r="D3697"/>
      <c r="E3697"/>
      <c r="F3697" s="331"/>
      <c r="G3697" s="331"/>
      <c r="K3697"/>
      <c r="L3697"/>
      <c r="O3697" s="75"/>
      <c r="P3697" s="60"/>
      <c r="Q3697" s="60"/>
    </row>
    <row r="3698" spans="3:17">
      <c r="C3698"/>
      <c r="D3698"/>
      <c r="E3698"/>
      <c r="F3698" s="331"/>
      <c r="G3698" s="331"/>
      <c r="K3698"/>
      <c r="L3698"/>
      <c r="O3698" s="75"/>
      <c r="P3698" s="60"/>
      <c r="Q3698" s="60"/>
    </row>
    <row r="3699" spans="3:17">
      <c r="C3699"/>
      <c r="D3699"/>
      <c r="E3699"/>
      <c r="F3699" s="331"/>
      <c r="G3699" s="331"/>
      <c r="K3699"/>
      <c r="L3699"/>
      <c r="O3699" s="75"/>
      <c r="P3699" s="60"/>
      <c r="Q3699" s="60"/>
    </row>
    <row r="3700" spans="3:17">
      <c r="C3700"/>
      <c r="D3700"/>
      <c r="E3700"/>
      <c r="F3700" s="331"/>
      <c r="G3700" s="331"/>
      <c r="K3700"/>
      <c r="L3700"/>
      <c r="O3700" s="75"/>
      <c r="P3700" s="60"/>
      <c r="Q3700" s="60"/>
    </row>
    <row r="3701" spans="3:17">
      <c r="C3701"/>
      <c r="D3701"/>
      <c r="E3701"/>
      <c r="F3701" s="331"/>
      <c r="G3701" s="331"/>
      <c r="K3701"/>
      <c r="L3701"/>
      <c r="O3701" s="75"/>
      <c r="P3701" s="60"/>
      <c r="Q3701" s="60"/>
    </row>
    <row r="3702" spans="3:17">
      <c r="C3702"/>
      <c r="D3702"/>
      <c r="E3702"/>
      <c r="F3702" s="331"/>
      <c r="G3702" s="331"/>
      <c r="K3702"/>
      <c r="L3702"/>
      <c r="O3702" s="75"/>
      <c r="P3702" s="60"/>
      <c r="Q3702" s="60"/>
    </row>
    <row r="3703" spans="3:17">
      <c r="C3703"/>
      <c r="D3703"/>
      <c r="E3703"/>
      <c r="F3703" s="331"/>
      <c r="G3703" s="331"/>
      <c r="K3703"/>
      <c r="L3703"/>
      <c r="O3703" s="75"/>
      <c r="P3703" s="60"/>
      <c r="Q3703" s="60"/>
    </row>
    <row r="3704" spans="3:17">
      <c r="C3704"/>
      <c r="D3704"/>
      <c r="E3704"/>
      <c r="F3704" s="331"/>
      <c r="G3704" s="331"/>
      <c r="K3704"/>
      <c r="L3704"/>
      <c r="O3704" s="75"/>
      <c r="P3704" s="60"/>
      <c r="Q3704" s="60"/>
    </row>
    <row r="3705" spans="3:17">
      <c r="C3705"/>
      <c r="D3705"/>
      <c r="E3705"/>
      <c r="F3705" s="331"/>
      <c r="G3705" s="331"/>
      <c r="K3705"/>
      <c r="L3705"/>
      <c r="O3705" s="75"/>
      <c r="P3705" s="60"/>
      <c r="Q3705" s="60"/>
    </row>
    <row r="3706" spans="3:17">
      <c r="C3706"/>
      <c r="D3706"/>
      <c r="E3706"/>
      <c r="F3706" s="331"/>
      <c r="G3706" s="331"/>
      <c r="K3706"/>
      <c r="L3706"/>
      <c r="O3706" s="75"/>
      <c r="P3706" s="60"/>
      <c r="Q3706" s="60"/>
    </row>
    <row r="3707" spans="3:17">
      <c r="C3707"/>
      <c r="D3707"/>
      <c r="E3707"/>
      <c r="F3707" s="331"/>
      <c r="G3707" s="331"/>
      <c r="K3707"/>
      <c r="L3707"/>
      <c r="O3707" s="75"/>
      <c r="P3707" s="60"/>
      <c r="Q3707" s="60"/>
    </row>
    <row r="3708" spans="3:17">
      <c r="C3708"/>
      <c r="D3708"/>
      <c r="E3708"/>
      <c r="F3708" s="331"/>
      <c r="G3708" s="331"/>
      <c r="K3708"/>
      <c r="L3708"/>
      <c r="O3708" s="75"/>
      <c r="P3708" s="60"/>
      <c r="Q3708" s="60"/>
    </row>
    <row r="3709" spans="3:17">
      <c r="C3709"/>
      <c r="D3709"/>
      <c r="E3709"/>
      <c r="F3709" s="331"/>
      <c r="G3709" s="331"/>
      <c r="K3709"/>
      <c r="L3709"/>
      <c r="O3709" s="75"/>
      <c r="P3709" s="60"/>
      <c r="Q3709" s="60"/>
    </row>
    <row r="3710" spans="3:17">
      <c r="C3710"/>
      <c r="D3710"/>
      <c r="E3710"/>
      <c r="F3710" s="331"/>
      <c r="G3710" s="331"/>
      <c r="K3710"/>
      <c r="L3710"/>
      <c r="O3710" s="75"/>
      <c r="P3710" s="60"/>
      <c r="Q3710" s="60"/>
    </row>
    <row r="3711" spans="3:17">
      <c r="C3711"/>
      <c r="D3711"/>
      <c r="E3711"/>
      <c r="F3711" s="331"/>
      <c r="G3711" s="331"/>
      <c r="K3711"/>
      <c r="L3711"/>
      <c r="O3711" s="75"/>
      <c r="P3711" s="60"/>
      <c r="Q3711" s="60"/>
    </row>
    <row r="3712" spans="3:17">
      <c r="C3712"/>
      <c r="D3712"/>
      <c r="E3712"/>
      <c r="F3712" s="331"/>
      <c r="G3712" s="331"/>
      <c r="K3712"/>
      <c r="L3712"/>
      <c r="O3712" s="75"/>
      <c r="P3712" s="60"/>
      <c r="Q3712" s="60"/>
    </row>
    <row r="3713" spans="3:17">
      <c r="C3713"/>
      <c r="D3713"/>
      <c r="E3713"/>
      <c r="F3713" s="331"/>
      <c r="G3713" s="331"/>
      <c r="K3713"/>
      <c r="L3713"/>
      <c r="O3713" s="75"/>
      <c r="P3713" s="60"/>
      <c r="Q3713" s="60"/>
    </row>
    <row r="3714" spans="3:17">
      <c r="C3714"/>
      <c r="D3714"/>
      <c r="E3714"/>
      <c r="F3714" s="331"/>
      <c r="G3714" s="331"/>
      <c r="K3714"/>
      <c r="L3714"/>
      <c r="O3714" s="75"/>
      <c r="P3714" s="60"/>
      <c r="Q3714" s="60"/>
    </row>
    <row r="3715" spans="3:17">
      <c r="C3715"/>
      <c r="D3715"/>
      <c r="E3715"/>
      <c r="F3715" s="331"/>
      <c r="G3715" s="331"/>
      <c r="K3715"/>
      <c r="L3715"/>
      <c r="O3715" s="75"/>
      <c r="P3715" s="60"/>
      <c r="Q3715" s="60"/>
    </row>
    <row r="3716" spans="3:17">
      <c r="C3716"/>
      <c r="D3716"/>
      <c r="E3716"/>
      <c r="F3716" s="331"/>
      <c r="G3716" s="331"/>
      <c r="K3716"/>
      <c r="L3716"/>
      <c r="O3716" s="75"/>
      <c r="P3716" s="60"/>
      <c r="Q3716" s="60"/>
    </row>
    <row r="3717" spans="3:17">
      <c r="C3717"/>
      <c r="D3717"/>
      <c r="E3717"/>
      <c r="F3717" s="331"/>
      <c r="G3717" s="331"/>
      <c r="K3717"/>
      <c r="L3717"/>
      <c r="O3717" s="75"/>
      <c r="P3717" s="60"/>
      <c r="Q3717" s="60"/>
    </row>
    <row r="3718" spans="3:17">
      <c r="C3718"/>
      <c r="D3718"/>
      <c r="E3718"/>
      <c r="F3718" s="331"/>
      <c r="G3718" s="331"/>
      <c r="K3718"/>
      <c r="L3718"/>
      <c r="O3718" s="75"/>
      <c r="P3718" s="60"/>
      <c r="Q3718" s="60"/>
    </row>
    <row r="3719" spans="3:17">
      <c r="C3719"/>
      <c r="D3719"/>
      <c r="E3719"/>
      <c r="F3719" s="331"/>
      <c r="G3719" s="331"/>
      <c r="K3719"/>
      <c r="L3719"/>
      <c r="O3719" s="75"/>
      <c r="P3719" s="60"/>
      <c r="Q3719" s="60"/>
    </row>
    <row r="3720" spans="3:17">
      <c r="C3720"/>
      <c r="D3720"/>
      <c r="E3720"/>
      <c r="F3720" s="331"/>
      <c r="G3720" s="331"/>
      <c r="K3720"/>
      <c r="L3720"/>
      <c r="O3720" s="75"/>
      <c r="P3720" s="60"/>
      <c r="Q3720" s="60"/>
    </row>
    <row r="3721" spans="3:17">
      <c r="C3721"/>
      <c r="D3721"/>
      <c r="E3721"/>
      <c r="F3721" s="331"/>
      <c r="G3721" s="331"/>
      <c r="K3721"/>
      <c r="L3721"/>
      <c r="O3721" s="75"/>
      <c r="P3721" s="60"/>
      <c r="Q3721" s="60"/>
    </row>
    <row r="3722" spans="3:17">
      <c r="C3722"/>
      <c r="D3722"/>
      <c r="E3722"/>
      <c r="F3722" s="331"/>
      <c r="G3722" s="331"/>
      <c r="K3722"/>
      <c r="L3722"/>
      <c r="O3722" s="75"/>
      <c r="P3722" s="60"/>
      <c r="Q3722" s="60"/>
    </row>
    <row r="3723" spans="3:17">
      <c r="C3723"/>
      <c r="D3723"/>
      <c r="E3723"/>
      <c r="F3723" s="331"/>
      <c r="G3723" s="331"/>
      <c r="K3723"/>
      <c r="L3723"/>
      <c r="O3723" s="75"/>
      <c r="P3723" s="60"/>
      <c r="Q3723" s="60"/>
    </row>
    <row r="3724" spans="3:17">
      <c r="C3724"/>
      <c r="D3724"/>
      <c r="E3724"/>
      <c r="F3724" s="331"/>
      <c r="G3724" s="331"/>
      <c r="K3724"/>
      <c r="L3724"/>
      <c r="O3724" s="75"/>
      <c r="P3724" s="60"/>
      <c r="Q3724" s="60"/>
    </row>
    <row r="3725" spans="3:17">
      <c r="C3725"/>
      <c r="D3725"/>
      <c r="E3725"/>
      <c r="F3725" s="331"/>
      <c r="G3725" s="331"/>
      <c r="K3725"/>
      <c r="L3725"/>
      <c r="O3725" s="75"/>
      <c r="P3725" s="60"/>
      <c r="Q3725" s="60"/>
    </row>
    <row r="3726" spans="3:17">
      <c r="C3726"/>
      <c r="D3726"/>
      <c r="E3726"/>
      <c r="F3726" s="331"/>
      <c r="G3726" s="331"/>
      <c r="K3726"/>
      <c r="L3726"/>
      <c r="O3726" s="75"/>
      <c r="P3726" s="60"/>
      <c r="Q3726" s="60"/>
    </row>
    <row r="3727" spans="3:17">
      <c r="C3727"/>
      <c r="D3727"/>
      <c r="E3727"/>
      <c r="F3727" s="331"/>
      <c r="G3727" s="331"/>
      <c r="K3727"/>
      <c r="L3727"/>
      <c r="O3727" s="75"/>
      <c r="P3727" s="60"/>
      <c r="Q3727" s="60"/>
    </row>
    <row r="3728" spans="3:17">
      <c r="C3728"/>
      <c r="D3728"/>
      <c r="E3728"/>
      <c r="F3728" s="331"/>
      <c r="G3728" s="331"/>
      <c r="K3728"/>
      <c r="L3728"/>
      <c r="O3728" s="75"/>
      <c r="P3728" s="60"/>
      <c r="Q3728" s="60"/>
    </row>
    <row r="3729" spans="3:17">
      <c r="C3729"/>
      <c r="D3729"/>
      <c r="E3729"/>
      <c r="F3729" s="331"/>
      <c r="G3729" s="331"/>
      <c r="K3729"/>
      <c r="L3729"/>
      <c r="O3729" s="75"/>
      <c r="P3729" s="60"/>
      <c r="Q3729" s="60"/>
    </row>
    <row r="3730" spans="3:17">
      <c r="C3730"/>
      <c r="D3730"/>
      <c r="E3730"/>
      <c r="F3730" s="331"/>
      <c r="G3730" s="331"/>
      <c r="K3730"/>
      <c r="L3730"/>
      <c r="O3730" s="75"/>
      <c r="P3730" s="60"/>
      <c r="Q3730" s="60"/>
    </row>
    <row r="3731" spans="3:17">
      <c r="C3731"/>
      <c r="D3731"/>
      <c r="E3731"/>
      <c r="F3731" s="331"/>
      <c r="G3731" s="331"/>
      <c r="K3731"/>
      <c r="L3731"/>
      <c r="O3731" s="75"/>
      <c r="P3731" s="60"/>
      <c r="Q3731" s="60"/>
    </row>
    <row r="3732" spans="3:17">
      <c r="C3732"/>
      <c r="D3732"/>
      <c r="E3732"/>
      <c r="F3732" s="331"/>
      <c r="G3732" s="331"/>
      <c r="K3732"/>
      <c r="L3732"/>
      <c r="O3732" s="75"/>
      <c r="P3732" s="60"/>
      <c r="Q3732" s="60"/>
    </row>
    <row r="3733" spans="3:17">
      <c r="C3733"/>
      <c r="D3733"/>
      <c r="E3733"/>
      <c r="F3733" s="331"/>
      <c r="G3733" s="331"/>
      <c r="K3733"/>
      <c r="L3733"/>
      <c r="O3733" s="75"/>
      <c r="P3733" s="60"/>
      <c r="Q3733" s="60"/>
    </row>
    <row r="3734" spans="3:17">
      <c r="C3734"/>
      <c r="D3734"/>
      <c r="E3734"/>
      <c r="F3734" s="331"/>
      <c r="G3734" s="331"/>
      <c r="K3734"/>
      <c r="L3734"/>
      <c r="O3734" s="75"/>
      <c r="P3734" s="60"/>
      <c r="Q3734" s="60"/>
    </row>
    <row r="3735" spans="3:17">
      <c r="C3735"/>
      <c r="D3735"/>
      <c r="E3735"/>
      <c r="F3735" s="331"/>
      <c r="G3735" s="331"/>
      <c r="K3735"/>
      <c r="L3735"/>
      <c r="O3735" s="75"/>
      <c r="P3735" s="60"/>
      <c r="Q3735" s="60"/>
    </row>
    <row r="3736" spans="3:17">
      <c r="C3736"/>
      <c r="D3736"/>
      <c r="E3736"/>
      <c r="F3736" s="331"/>
      <c r="G3736" s="331"/>
      <c r="K3736"/>
      <c r="L3736"/>
      <c r="O3736" s="75"/>
      <c r="P3736" s="60"/>
      <c r="Q3736" s="60"/>
    </row>
    <row r="3737" spans="3:17">
      <c r="C3737"/>
      <c r="D3737"/>
      <c r="E3737"/>
      <c r="F3737" s="331"/>
      <c r="G3737" s="331"/>
      <c r="K3737"/>
      <c r="L3737"/>
      <c r="O3737" s="75"/>
      <c r="P3737" s="60"/>
      <c r="Q3737" s="60"/>
    </row>
    <row r="3738" spans="3:17">
      <c r="C3738"/>
      <c r="D3738"/>
      <c r="E3738"/>
      <c r="F3738" s="331"/>
      <c r="G3738" s="331"/>
      <c r="K3738"/>
      <c r="L3738"/>
      <c r="O3738" s="75"/>
      <c r="P3738" s="60"/>
      <c r="Q3738" s="60"/>
    </row>
    <row r="3739" spans="3:17">
      <c r="C3739"/>
      <c r="D3739"/>
      <c r="E3739"/>
      <c r="F3739" s="331"/>
      <c r="G3739" s="331"/>
      <c r="K3739"/>
      <c r="L3739"/>
      <c r="O3739" s="75"/>
      <c r="P3739" s="60"/>
      <c r="Q3739" s="60"/>
    </row>
    <row r="3740" spans="3:17">
      <c r="C3740"/>
      <c r="D3740"/>
      <c r="E3740"/>
      <c r="F3740" s="331"/>
      <c r="G3740" s="331"/>
      <c r="K3740"/>
      <c r="L3740"/>
      <c r="O3740" s="75"/>
      <c r="P3740" s="60"/>
      <c r="Q3740" s="60"/>
    </row>
    <row r="3741" spans="3:17">
      <c r="C3741"/>
      <c r="D3741"/>
      <c r="E3741"/>
      <c r="F3741" s="331"/>
      <c r="G3741" s="331"/>
      <c r="K3741"/>
      <c r="L3741"/>
      <c r="O3741" s="75"/>
      <c r="P3741" s="60"/>
      <c r="Q3741" s="60"/>
    </row>
    <row r="3742" spans="3:17">
      <c r="C3742"/>
      <c r="D3742"/>
      <c r="E3742"/>
      <c r="F3742" s="331"/>
      <c r="G3742" s="331"/>
      <c r="K3742"/>
      <c r="L3742"/>
      <c r="O3742" s="75"/>
      <c r="P3742" s="60"/>
      <c r="Q3742" s="60"/>
    </row>
    <row r="3743" spans="3:17">
      <c r="C3743"/>
      <c r="D3743"/>
      <c r="E3743"/>
      <c r="F3743" s="331"/>
      <c r="G3743" s="331"/>
      <c r="K3743"/>
      <c r="L3743"/>
      <c r="O3743" s="75"/>
      <c r="P3743" s="60"/>
      <c r="Q3743" s="60"/>
    </row>
    <row r="3744" spans="3:17">
      <c r="C3744"/>
      <c r="D3744"/>
      <c r="E3744"/>
      <c r="F3744" s="331"/>
      <c r="G3744" s="331"/>
      <c r="K3744"/>
      <c r="L3744"/>
      <c r="O3744" s="75"/>
      <c r="P3744" s="60"/>
      <c r="Q3744" s="60"/>
    </row>
    <row r="3745" spans="3:17">
      <c r="C3745"/>
      <c r="D3745"/>
      <c r="E3745"/>
      <c r="F3745" s="331"/>
      <c r="G3745" s="331"/>
      <c r="K3745"/>
      <c r="L3745"/>
      <c r="O3745" s="75"/>
      <c r="P3745" s="60"/>
      <c r="Q3745" s="60"/>
    </row>
    <row r="3746" spans="3:17">
      <c r="C3746"/>
      <c r="D3746"/>
      <c r="E3746"/>
      <c r="F3746" s="331"/>
      <c r="G3746" s="331"/>
      <c r="K3746"/>
      <c r="L3746"/>
      <c r="O3746" s="75"/>
      <c r="P3746" s="60"/>
      <c r="Q3746" s="60"/>
    </row>
    <row r="3747" spans="3:17">
      <c r="C3747"/>
      <c r="D3747"/>
      <c r="E3747"/>
      <c r="F3747" s="331"/>
      <c r="G3747" s="331"/>
      <c r="K3747"/>
      <c r="L3747"/>
      <c r="O3747" s="75"/>
      <c r="P3747" s="60"/>
      <c r="Q3747" s="60"/>
    </row>
    <row r="3748" spans="3:17">
      <c r="C3748"/>
      <c r="D3748"/>
      <c r="E3748"/>
      <c r="F3748" s="331"/>
      <c r="G3748" s="331"/>
      <c r="K3748"/>
      <c r="L3748"/>
      <c r="O3748" s="75"/>
      <c r="P3748" s="60"/>
      <c r="Q3748" s="60"/>
    </row>
    <row r="3749" spans="3:17">
      <c r="C3749"/>
      <c r="D3749"/>
      <c r="E3749"/>
      <c r="F3749" s="331"/>
      <c r="G3749" s="331"/>
      <c r="K3749"/>
      <c r="L3749"/>
      <c r="O3749" s="75"/>
      <c r="P3749" s="60"/>
      <c r="Q3749" s="60"/>
    </row>
    <row r="3750" spans="3:17">
      <c r="C3750"/>
      <c r="D3750"/>
      <c r="E3750"/>
      <c r="F3750" s="331"/>
      <c r="G3750" s="331"/>
      <c r="K3750"/>
      <c r="L3750"/>
      <c r="O3750" s="75"/>
      <c r="P3750" s="60"/>
      <c r="Q3750" s="60"/>
    </row>
    <row r="3751" spans="3:17">
      <c r="C3751"/>
      <c r="D3751"/>
      <c r="E3751"/>
      <c r="F3751" s="331"/>
      <c r="G3751" s="331"/>
      <c r="K3751"/>
      <c r="L3751"/>
      <c r="O3751" s="75"/>
      <c r="P3751" s="60"/>
      <c r="Q3751" s="60"/>
    </row>
    <row r="3752" spans="3:17">
      <c r="C3752"/>
      <c r="D3752"/>
      <c r="E3752"/>
      <c r="F3752" s="331"/>
      <c r="G3752" s="331"/>
      <c r="K3752"/>
      <c r="L3752"/>
      <c r="O3752" s="75"/>
      <c r="P3752" s="60"/>
      <c r="Q3752" s="60"/>
    </row>
    <row r="3753" spans="3:17">
      <c r="C3753"/>
      <c r="D3753"/>
      <c r="E3753"/>
      <c r="F3753" s="331"/>
      <c r="G3753" s="331"/>
      <c r="K3753"/>
      <c r="L3753"/>
      <c r="O3753" s="75"/>
      <c r="P3753" s="60"/>
      <c r="Q3753" s="60"/>
    </row>
    <row r="3754" spans="3:17">
      <c r="C3754"/>
      <c r="D3754"/>
      <c r="E3754"/>
      <c r="F3754" s="331"/>
      <c r="G3754" s="331"/>
      <c r="K3754"/>
      <c r="L3754"/>
      <c r="O3754" s="75"/>
      <c r="P3754" s="60"/>
      <c r="Q3754" s="60"/>
    </row>
    <row r="3755" spans="3:17">
      <c r="C3755"/>
      <c r="D3755"/>
      <c r="E3755"/>
      <c r="F3755" s="331"/>
      <c r="G3755" s="331"/>
      <c r="K3755"/>
      <c r="L3755"/>
      <c r="O3755" s="75"/>
      <c r="P3755" s="60"/>
      <c r="Q3755" s="60"/>
    </row>
    <row r="3756" spans="3:17">
      <c r="C3756"/>
      <c r="D3756"/>
      <c r="E3756"/>
      <c r="F3756" s="331"/>
      <c r="G3756" s="331"/>
      <c r="K3756"/>
      <c r="L3756"/>
      <c r="O3756" s="75"/>
      <c r="P3756" s="60"/>
      <c r="Q3756" s="60"/>
    </row>
    <row r="3757" spans="3:17">
      <c r="C3757"/>
      <c r="D3757"/>
      <c r="E3757"/>
      <c r="F3757" s="331"/>
      <c r="G3757" s="331"/>
      <c r="K3757"/>
      <c r="L3757"/>
      <c r="O3757" s="75"/>
      <c r="P3757" s="60"/>
      <c r="Q3757" s="60"/>
    </row>
    <row r="3758" spans="3:17">
      <c r="C3758"/>
      <c r="D3758"/>
      <c r="E3758"/>
      <c r="F3758" s="331"/>
      <c r="G3758" s="331"/>
      <c r="K3758"/>
      <c r="L3758"/>
      <c r="O3758" s="75"/>
      <c r="P3758" s="60"/>
      <c r="Q3758" s="60"/>
    </row>
    <row r="3759" spans="3:17">
      <c r="C3759"/>
      <c r="D3759"/>
      <c r="E3759"/>
      <c r="F3759" s="331"/>
      <c r="G3759" s="331"/>
      <c r="K3759"/>
      <c r="L3759"/>
      <c r="O3759" s="75"/>
      <c r="P3759" s="60"/>
      <c r="Q3759" s="60"/>
    </row>
    <row r="3760" spans="3:17">
      <c r="C3760"/>
      <c r="D3760"/>
      <c r="E3760"/>
      <c r="F3760" s="331"/>
      <c r="G3760" s="331"/>
      <c r="K3760"/>
      <c r="L3760"/>
      <c r="O3760" s="75"/>
      <c r="P3760" s="60"/>
      <c r="Q3760" s="60"/>
    </row>
    <row r="3761" spans="3:17">
      <c r="C3761"/>
      <c r="D3761"/>
      <c r="E3761"/>
      <c r="F3761" s="331"/>
      <c r="G3761" s="331"/>
      <c r="K3761"/>
      <c r="L3761"/>
      <c r="O3761" s="75"/>
      <c r="P3761" s="60"/>
      <c r="Q3761" s="60"/>
    </row>
    <row r="3762" spans="3:17">
      <c r="C3762"/>
      <c r="D3762"/>
      <c r="E3762"/>
      <c r="F3762" s="331"/>
      <c r="G3762" s="331"/>
      <c r="K3762"/>
      <c r="L3762"/>
      <c r="O3762" s="75"/>
      <c r="P3762" s="60"/>
      <c r="Q3762" s="60"/>
    </row>
    <row r="3763" spans="3:17">
      <c r="C3763"/>
      <c r="D3763"/>
      <c r="E3763"/>
      <c r="F3763" s="331"/>
      <c r="G3763" s="331"/>
      <c r="K3763"/>
      <c r="L3763"/>
      <c r="O3763" s="75"/>
      <c r="P3763" s="60"/>
      <c r="Q3763" s="60"/>
    </row>
    <row r="3764" spans="3:17">
      <c r="C3764"/>
      <c r="D3764"/>
      <c r="E3764"/>
      <c r="F3764" s="331"/>
      <c r="G3764" s="331"/>
      <c r="K3764"/>
      <c r="L3764"/>
      <c r="O3764" s="75"/>
      <c r="P3764" s="60"/>
      <c r="Q3764" s="60"/>
    </row>
    <row r="3765" spans="3:17">
      <c r="C3765"/>
      <c r="D3765"/>
      <c r="E3765"/>
      <c r="F3765" s="331"/>
      <c r="G3765" s="331"/>
      <c r="K3765"/>
      <c r="L3765"/>
      <c r="O3765" s="75"/>
      <c r="P3765" s="60"/>
      <c r="Q3765" s="60"/>
    </row>
    <row r="3766" spans="3:17">
      <c r="C3766"/>
      <c r="D3766"/>
      <c r="E3766"/>
      <c r="F3766" s="331"/>
      <c r="G3766" s="331"/>
      <c r="K3766"/>
      <c r="L3766"/>
      <c r="O3766" s="75"/>
      <c r="P3766" s="60"/>
      <c r="Q3766" s="60"/>
    </row>
    <row r="3767" spans="3:17">
      <c r="C3767"/>
      <c r="D3767"/>
      <c r="E3767"/>
      <c r="F3767" s="331"/>
      <c r="G3767" s="331"/>
      <c r="K3767"/>
      <c r="L3767"/>
      <c r="O3767" s="75"/>
      <c r="P3767" s="60"/>
      <c r="Q3767" s="60"/>
    </row>
    <row r="3768" spans="3:17">
      <c r="C3768"/>
      <c r="D3768"/>
      <c r="E3768"/>
      <c r="F3768" s="331"/>
      <c r="G3768" s="331"/>
      <c r="K3768"/>
      <c r="L3768"/>
      <c r="O3768" s="75"/>
      <c r="P3768" s="60"/>
      <c r="Q3768" s="60"/>
    </row>
    <row r="3769" spans="3:17">
      <c r="C3769"/>
      <c r="D3769"/>
      <c r="E3769"/>
      <c r="F3769" s="331"/>
      <c r="G3769" s="331"/>
      <c r="K3769"/>
      <c r="L3769"/>
      <c r="O3769" s="75"/>
      <c r="P3769" s="60"/>
      <c r="Q3769" s="60"/>
    </row>
    <row r="3770" spans="3:17">
      <c r="C3770"/>
      <c r="D3770"/>
      <c r="E3770"/>
      <c r="F3770" s="331"/>
      <c r="G3770" s="331"/>
      <c r="K3770"/>
      <c r="L3770"/>
      <c r="O3770" s="75"/>
      <c r="P3770" s="60"/>
      <c r="Q3770" s="60"/>
    </row>
    <row r="3771" spans="3:17">
      <c r="C3771"/>
      <c r="D3771"/>
      <c r="E3771"/>
      <c r="F3771" s="331"/>
      <c r="G3771" s="331"/>
      <c r="K3771"/>
      <c r="L3771"/>
      <c r="O3771" s="75"/>
      <c r="P3771" s="60"/>
      <c r="Q3771" s="60"/>
    </row>
    <row r="3772" spans="3:17">
      <c r="C3772"/>
      <c r="D3772"/>
      <c r="E3772"/>
      <c r="F3772" s="331"/>
      <c r="G3772" s="331"/>
      <c r="K3772"/>
      <c r="L3772"/>
      <c r="O3772" s="75"/>
      <c r="P3772" s="60"/>
      <c r="Q3772" s="60"/>
    </row>
    <row r="3773" spans="3:17">
      <c r="C3773"/>
      <c r="D3773"/>
      <c r="E3773"/>
      <c r="F3773" s="331"/>
      <c r="G3773" s="331"/>
      <c r="K3773"/>
      <c r="L3773"/>
      <c r="O3773" s="75"/>
      <c r="P3773" s="60"/>
      <c r="Q3773" s="60"/>
    </row>
    <row r="3774" spans="3:17">
      <c r="C3774"/>
      <c r="D3774"/>
      <c r="E3774"/>
      <c r="F3774" s="331"/>
      <c r="G3774" s="331"/>
      <c r="K3774"/>
      <c r="L3774"/>
      <c r="O3774" s="75"/>
      <c r="P3774" s="60"/>
      <c r="Q3774" s="60"/>
    </row>
    <row r="3775" spans="3:17">
      <c r="C3775"/>
      <c r="D3775"/>
      <c r="E3775"/>
      <c r="F3775" s="331"/>
      <c r="G3775" s="331"/>
      <c r="K3775"/>
      <c r="L3775"/>
      <c r="O3775" s="75"/>
      <c r="P3775" s="60"/>
      <c r="Q3775" s="60"/>
    </row>
    <row r="3776" spans="3:17">
      <c r="C3776"/>
      <c r="D3776"/>
      <c r="E3776"/>
      <c r="F3776" s="331"/>
      <c r="G3776" s="331"/>
      <c r="K3776"/>
      <c r="L3776"/>
      <c r="O3776" s="75"/>
      <c r="P3776" s="60"/>
      <c r="Q3776" s="60"/>
    </row>
    <row r="3777" spans="3:17">
      <c r="C3777"/>
      <c r="D3777"/>
      <c r="E3777"/>
      <c r="F3777" s="331"/>
      <c r="G3777" s="331"/>
      <c r="K3777"/>
      <c r="L3777"/>
      <c r="O3777" s="75"/>
      <c r="P3777" s="60"/>
      <c r="Q3777" s="60"/>
    </row>
    <row r="3778" spans="3:17">
      <c r="C3778"/>
      <c r="D3778"/>
      <c r="E3778"/>
      <c r="F3778" s="331"/>
      <c r="G3778" s="331"/>
      <c r="K3778"/>
      <c r="L3778"/>
      <c r="O3778" s="75"/>
      <c r="P3778" s="60"/>
      <c r="Q3778" s="60"/>
    </row>
    <row r="3779" spans="3:17">
      <c r="C3779"/>
      <c r="D3779"/>
      <c r="E3779"/>
      <c r="F3779" s="331"/>
      <c r="G3779" s="331"/>
      <c r="K3779"/>
      <c r="L3779"/>
      <c r="O3779" s="75"/>
      <c r="P3779" s="60"/>
      <c r="Q3779" s="60"/>
    </row>
    <row r="3780" spans="3:17">
      <c r="C3780"/>
      <c r="D3780"/>
      <c r="E3780"/>
      <c r="F3780" s="331"/>
      <c r="G3780" s="331"/>
      <c r="K3780"/>
      <c r="L3780"/>
      <c r="O3780" s="75"/>
      <c r="P3780" s="60"/>
      <c r="Q3780" s="60"/>
    </row>
    <row r="3781" spans="3:17">
      <c r="C3781"/>
      <c r="D3781"/>
      <c r="E3781"/>
      <c r="F3781" s="331"/>
      <c r="G3781" s="331"/>
      <c r="K3781"/>
      <c r="L3781"/>
      <c r="O3781" s="75"/>
      <c r="P3781" s="60"/>
      <c r="Q3781" s="60"/>
    </row>
    <row r="3782" spans="3:17">
      <c r="C3782"/>
      <c r="D3782"/>
      <c r="E3782"/>
      <c r="F3782" s="331"/>
      <c r="G3782" s="331"/>
      <c r="K3782"/>
      <c r="L3782"/>
      <c r="O3782" s="75"/>
      <c r="P3782" s="60"/>
      <c r="Q3782" s="60"/>
    </row>
    <row r="3783" spans="3:17">
      <c r="C3783"/>
      <c r="D3783"/>
      <c r="E3783"/>
      <c r="F3783" s="331"/>
      <c r="G3783" s="331"/>
      <c r="K3783"/>
      <c r="L3783"/>
      <c r="O3783" s="75"/>
      <c r="P3783" s="60"/>
      <c r="Q3783" s="60"/>
    </row>
    <row r="3784" spans="3:17">
      <c r="C3784"/>
      <c r="D3784"/>
      <c r="E3784"/>
      <c r="F3784" s="331"/>
      <c r="G3784" s="331"/>
      <c r="K3784"/>
      <c r="L3784"/>
      <c r="O3784" s="75"/>
      <c r="P3784" s="60"/>
      <c r="Q3784" s="60"/>
    </row>
    <row r="3785" spans="3:17">
      <c r="C3785"/>
      <c r="D3785"/>
      <c r="E3785"/>
      <c r="F3785" s="331"/>
      <c r="G3785" s="331"/>
      <c r="K3785"/>
      <c r="L3785"/>
      <c r="O3785" s="75"/>
      <c r="P3785" s="60"/>
      <c r="Q3785" s="60"/>
    </row>
    <row r="3786" spans="3:17">
      <c r="C3786"/>
      <c r="D3786"/>
      <c r="E3786"/>
      <c r="F3786" s="331"/>
      <c r="G3786" s="331"/>
      <c r="K3786"/>
      <c r="L3786"/>
      <c r="O3786" s="75"/>
      <c r="P3786" s="60"/>
      <c r="Q3786" s="60"/>
    </row>
    <row r="3787" spans="3:17">
      <c r="C3787"/>
      <c r="D3787"/>
      <c r="E3787"/>
      <c r="F3787" s="331"/>
      <c r="G3787" s="331"/>
      <c r="K3787"/>
      <c r="L3787"/>
      <c r="O3787" s="75"/>
      <c r="P3787" s="60"/>
      <c r="Q3787" s="60"/>
    </row>
    <row r="3788" spans="3:17">
      <c r="C3788"/>
      <c r="D3788"/>
      <c r="E3788"/>
      <c r="F3788" s="331"/>
      <c r="G3788" s="331"/>
      <c r="K3788"/>
      <c r="L3788"/>
      <c r="O3788" s="75"/>
      <c r="P3788" s="60"/>
      <c r="Q3788" s="60"/>
    </row>
    <row r="3789" spans="3:17">
      <c r="C3789"/>
      <c r="D3789"/>
      <c r="E3789"/>
      <c r="F3789" s="331"/>
      <c r="G3789" s="331"/>
      <c r="K3789"/>
      <c r="L3789"/>
      <c r="O3789" s="75"/>
      <c r="P3789" s="60"/>
      <c r="Q3789" s="60"/>
    </row>
    <row r="3790" spans="3:17">
      <c r="C3790"/>
      <c r="D3790"/>
      <c r="E3790"/>
      <c r="F3790" s="331"/>
      <c r="G3790" s="331"/>
      <c r="K3790"/>
      <c r="L3790"/>
      <c r="O3790" s="75"/>
      <c r="P3790" s="60"/>
      <c r="Q3790" s="60"/>
    </row>
    <row r="3791" spans="3:17">
      <c r="C3791"/>
      <c r="D3791"/>
      <c r="E3791"/>
      <c r="F3791" s="331"/>
      <c r="G3791" s="331"/>
      <c r="K3791"/>
      <c r="L3791"/>
      <c r="O3791" s="75"/>
      <c r="P3791" s="60"/>
      <c r="Q3791" s="60"/>
    </row>
    <row r="3792" spans="3:17">
      <c r="C3792"/>
      <c r="D3792"/>
      <c r="E3792"/>
      <c r="F3792" s="331"/>
      <c r="G3792" s="331"/>
      <c r="K3792"/>
      <c r="L3792"/>
      <c r="O3792" s="75"/>
      <c r="P3792" s="60"/>
      <c r="Q3792" s="60"/>
    </row>
    <row r="3793" spans="3:17">
      <c r="C3793"/>
      <c r="D3793"/>
      <c r="E3793"/>
      <c r="F3793" s="331"/>
      <c r="G3793" s="331"/>
      <c r="K3793"/>
      <c r="L3793"/>
      <c r="O3793" s="75"/>
      <c r="P3793" s="60"/>
      <c r="Q3793" s="60"/>
    </row>
    <row r="3794" spans="3:17">
      <c r="C3794"/>
      <c r="D3794"/>
      <c r="E3794"/>
      <c r="F3794" s="331"/>
      <c r="G3794" s="331"/>
      <c r="K3794"/>
      <c r="L3794"/>
      <c r="O3794" s="75"/>
      <c r="P3794" s="60"/>
      <c r="Q3794" s="60"/>
    </row>
    <row r="3795" spans="3:17">
      <c r="C3795"/>
      <c r="D3795"/>
      <c r="E3795"/>
      <c r="F3795" s="331"/>
      <c r="G3795" s="331"/>
      <c r="K3795"/>
      <c r="L3795"/>
      <c r="O3795" s="75"/>
      <c r="P3795" s="60"/>
      <c r="Q3795" s="60"/>
    </row>
    <row r="3796" spans="3:17">
      <c r="C3796"/>
      <c r="D3796"/>
      <c r="E3796"/>
      <c r="F3796" s="331"/>
      <c r="G3796" s="331"/>
      <c r="K3796"/>
      <c r="L3796"/>
      <c r="O3796" s="75"/>
      <c r="P3796" s="60"/>
      <c r="Q3796" s="60"/>
    </row>
    <row r="3797" spans="3:17">
      <c r="C3797"/>
      <c r="D3797"/>
      <c r="E3797"/>
      <c r="F3797" s="331"/>
      <c r="G3797" s="331"/>
      <c r="K3797"/>
      <c r="L3797"/>
      <c r="O3797" s="75"/>
      <c r="P3797" s="60"/>
      <c r="Q3797" s="60"/>
    </row>
    <row r="3798" spans="3:17">
      <c r="C3798"/>
      <c r="D3798"/>
      <c r="E3798"/>
      <c r="F3798" s="331"/>
      <c r="G3798" s="331"/>
      <c r="K3798"/>
      <c r="L3798"/>
      <c r="O3798" s="75"/>
      <c r="P3798" s="60"/>
      <c r="Q3798" s="60"/>
    </row>
    <row r="3799" spans="3:17">
      <c r="C3799"/>
      <c r="D3799"/>
      <c r="E3799"/>
      <c r="F3799" s="331"/>
      <c r="G3799" s="331"/>
      <c r="K3799"/>
      <c r="L3799"/>
      <c r="O3799" s="75"/>
      <c r="P3799" s="60"/>
      <c r="Q3799" s="60"/>
    </row>
    <row r="3800" spans="3:17">
      <c r="C3800"/>
      <c r="D3800"/>
      <c r="E3800"/>
      <c r="F3800" s="331"/>
      <c r="G3800" s="331"/>
      <c r="K3800"/>
      <c r="L3800"/>
      <c r="O3800" s="75"/>
      <c r="P3800" s="60"/>
      <c r="Q3800" s="60"/>
    </row>
    <row r="3801" spans="3:17">
      <c r="C3801"/>
      <c r="D3801"/>
      <c r="E3801"/>
      <c r="F3801" s="331"/>
      <c r="G3801" s="331"/>
      <c r="K3801"/>
      <c r="L3801"/>
      <c r="O3801" s="75"/>
      <c r="P3801" s="60"/>
      <c r="Q3801" s="60"/>
    </row>
    <row r="3802" spans="3:17">
      <c r="C3802"/>
      <c r="D3802"/>
      <c r="E3802"/>
      <c r="F3802" s="331"/>
      <c r="G3802" s="331"/>
      <c r="K3802"/>
      <c r="L3802"/>
      <c r="O3802" s="75"/>
      <c r="P3802" s="60"/>
      <c r="Q3802" s="60"/>
    </row>
    <row r="3803" spans="3:17">
      <c r="C3803"/>
      <c r="D3803"/>
      <c r="E3803"/>
      <c r="F3803" s="331"/>
      <c r="G3803" s="331"/>
      <c r="K3803"/>
      <c r="L3803"/>
      <c r="O3803" s="75"/>
      <c r="P3803" s="60"/>
      <c r="Q3803" s="60"/>
    </row>
    <row r="3804" spans="3:17">
      <c r="C3804"/>
      <c r="D3804"/>
      <c r="E3804"/>
      <c r="F3804" s="331"/>
      <c r="G3804" s="331"/>
      <c r="K3804"/>
      <c r="L3804"/>
      <c r="O3804" s="75"/>
      <c r="P3804" s="60"/>
      <c r="Q3804" s="60"/>
    </row>
    <row r="3805" spans="3:17">
      <c r="C3805"/>
      <c r="D3805"/>
      <c r="E3805"/>
      <c r="F3805" s="331"/>
      <c r="G3805" s="331"/>
      <c r="K3805"/>
      <c r="L3805"/>
      <c r="O3805" s="75"/>
      <c r="P3805" s="60"/>
      <c r="Q3805" s="60"/>
    </row>
    <row r="3806" spans="3:17">
      <c r="C3806"/>
      <c r="D3806"/>
      <c r="E3806"/>
      <c r="F3806" s="331"/>
      <c r="G3806" s="331"/>
      <c r="K3806"/>
      <c r="L3806"/>
      <c r="O3806" s="75"/>
      <c r="P3806" s="60"/>
      <c r="Q3806" s="60"/>
    </row>
    <row r="3807" spans="3:17">
      <c r="C3807"/>
      <c r="D3807"/>
      <c r="E3807"/>
      <c r="F3807" s="331"/>
      <c r="G3807" s="331"/>
      <c r="K3807"/>
      <c r="L3807"/>
      <c r="O3807" s="75"/>
      <c r="P3807" s="60"/>
      <c r="Q3807" s="60"/>
    </row>
    <row r="3808" spans="3:17">
      <c r="C3808"/>
      <c r="D3808"/>
      <c r="E3808"/>
      <c r="F3808" s="331"/>
      <c r="G3808" s="331"/>
      <c r="K3808"/>
      <c r="L3808"/>
      <c r="O3808" s="75"/>
      <c r="P3808" s="60"/>
      <c r="Q3808" s="60"/>
    </row>
    <row r="3809" spans="3:17">
      <c r="C3809"/>
      <c r="D3809"/>
      <c r="E3809"/>
      <c r="F3809" s="331"/>
      <c r="G3809" s="331"/>
      <c r="K3809"/>
      <c r="L3809"/>
      <c r="O3809" s="75"/>
      <c r="P3809" s="60"/>
      <c r="Q3809" s="60"/>
    </row>
    <row r="3810" spans="3:17">
      <c r="C3810"/>
      <c r="D3810"/>
      <c r="E3810"/>
      <c r="F3810" s="331"/>
      <c r="G3810" s="331"/>
      <c r="K3810"/>
      <c r="L3810"/>
      <c r="O3810" s="75"/>
      <c r="P3810" s="60"/>
      <c r="Q3810" s="60"/>
    </row>
    <row r="3811" spans="3:17">
      <c r="C3811"/>
      <c r="D3811"/>
      <c r="E3811"/>
      <c r="F3811" s="331"/>
      <c r="G3811" s="331"/>
      <c r="K3811"/>
      <c r="L3811"/>
      <c r="O3811" s="75"/>
      <c r="P3811" s="60"/>
      <c r="Q3811" s="60"/>
    </row>
    <row r="3812" spans="3:17">
      <c r="C3812"/>
      <c r="D3812"/>
      <c r="E3812"/>
      <c r="F3812" s="331"/>
      <c r="G3812" s="331"/>
      <c r="K3812"/>
      <c r="L3812"/>
      <c r="O3812" s="75"/>
      <c r="P3812" s="60"/>
      <c r="Q3812" s="60"/>
    </row>
    <row r="3813" spans="3:17">
      <c r="C3813"/>
      <c r="D3813"/>
      <c r="E3813"/>
      <c r="F3813" s="331"/>
      <c r="G3813" s="331"/>
      <c r="K3813"/>
      <c r="L3813"/>
      <c r="O3813" s="75"/>
      <c r="P3813" s="60"/>
      <c r="Q3813" s="60"/>
    </row>
    <row r="3814" spans="3:17">
      <c r="C3814"/>
      <c r="D3814"/>
      <c r="E3814"/>
      <c r="F3814" s="331"/>
      <c r="G3814" s="331"/>
      <c r="K3814"/>
      <c r="L3814"/>
      <c r="O3814" s="75"/>
      <c r="P3814" s="60"/>
      <c r="Q3814" s="60"/>
    </row>
    <row r="3815" spans="3:17">
      <c r="C3815"/>
      <c r="D3815"/>
      <c r="E3815"/>
      <c r="F3815" s="331"/>
      <c r="G3815" s="331"/>
      <c r="K3815"/>
      <c r="L3815"/>
      <c r="O3815" s="75"/>
      <c r="P3815" s="60"/>
      <c r="Q3815" s="60"/>
    </row>
    <row r="3816" spans="3:17">
      <c r="C3816"/>
      <c r="D3816"/>
      <c r="E3816"/>
      <c r="F3816" s="331"/>
      <c r="G3816" s="331"/>
      <c r="K3816"/>
      <c r="L3816"/>
      <c r="O3816" s="75"/>
      <c r="P3816" s="60"/>
      <c r="Q3816" s="60"/>
    </row>
    <row r="3817" spans="3:17">
      <c r="C3817"/>
      <c r="D3817"/>
      <c r="E3817"/>
      <c r="F3817" s="331"/>
      <c r="G3817" s="331"/>
      <c r="K3817"/>
      <c r="L3817"/>
      <c r="O3817" s="75"/>
      <c r="P3817" s="60"/>
      <c r="Q3817" s="60"/>
    </row>
    <row r="3818" spans="3:17">
      <c r="C3818"/>
      <c r="D3818"/>
      <c r="E3818"/>
      <c r="F3818" s="331"/>
      <c r="G3818" s="331"/>
      <c r="K3818"/>
      <c r="L3818"/>
      <c r="O3818" s="75"/>
      <c r="P3818" s="60"/>
      <c r="Q3818" s="60"/>
    </row>
    <row r="3819" spans="3:17">
      <c r="C3819"/>
      <c r="D3819"/>
      <c r="E3819"/>
      <c r="F3819" s="331"/>
      <c r="G3819" s="331"/>
      <c r="K3819"/>
      <c r="L3819"/>
      <c r="O3819" s="75"/>
      <c r="P3819" s="60"/>
      <c r="Q3819" s="60"/>
    </row>
    <row r="3820" spans="3:17">
      <c r="C3820"/>
      <c r="D3820"/>
      <c r="E3820"/>
      <c r="F3820" s="331"/>
      <c r="G3820" s="331"/>
      <c r="K3820"/>
      <c r="L3820"/>
      <c r="O3820" s="75"/>
      <c r="P3820" s="60"/>
      <c r="Q3820" s="60"/>
    </row>
    <row r="3821" spans="3:17">
      <c r="C3821"/>
      <c r="D3821"/>
      <c r="E3821"/>
      <c r="F3821" s="331"/>
      <c r="G3821" s="331"/>
      <c r="K3821"/>
      <c r="L3821"/>
      <c r="O3821" s="75"/>
      <c r="P3821" s="60"/>
      <c r="Q3821" s="60"/>
    </row>
    <row r="3822" spans="3:17">
      <c r="C3822"/>
      <c r="D3822"/>
      <c r="E3822"/>
      <c r="F3822" s="331"/>
      <c r="G3822" s="331"/>
      <c r="K3822"/>
      <c r="L3822"/>
      <c r="O3822" s="75"/>
      <c r="P3822" s="60"/>
      <c r="Q3822" s="60"/>
    </row>
    <row r="3823" spans="3:17">
      <c r="C3823"/>
      <c r="D3823"/>
      <c r="E3823"/>
      <c r="F3823" s="331"/>
      <c r="G3823" s="331"/>
      <c r="K3823"/>
      <c r="L3823"/>
      <c r="O3823" s="75"/>
      <c r="P3823" s="60"/>
      <c r="Q3823" s="60"/>
    </row>
    <row r="3824" spans="3:17">
      <c r="C3824"/>
      <c r="D3824"/>
      <c r="E3824"/>
      <c r="F3824" s="331"/>
      <c r="G3824" s="331"/>
      <c r="K3824"/>
      <c r="L3824"/>
      <c r="O3824" s="75"/>
      <c r="P3824" s="60"/>
      <c r="Q3824" s="60"/>
    </row>
    <row r="3825" spans="3:17">
      <c r="C3825"/>
      <c r="D3825"/>
      <c r="E3825"/>
      <c r="F3825" s="331"/>
      <c r="G3825" s="331"/>
      <c r="K3825"/>
      <c r="L3825"/>
      <c r="O3825" s="75"/>
      <c r="P3825" s="60"/>
      <c r="Q3825" s="60"/>
    </row>
    <row r="3826" spans="3:17">
      <c r="C3826"/>
      <c r="D3826"/>
      <c r="E3826"/>
      <c r="F3826" s="331"/>
      <c r="G3826" s="331"/>
      <c r="K3826"/>
      <c r="L3826"/>
      <c r="O3826" s="75"/>
      <c r="P3826" s="60"/>
      <c r="Q3826" s="60"/>
    </row>
    <row r="3827" spans="3:17">
      <c r="C3827"/>
      <c r="D3827"/>
      <c r="E3827"/>
      <c r="F3827" s="331"/>
      <c r="G3827" s="331"/>
      <c r="K3827"/>
      <c r="L3827"/>
      <c r="O3827" s="75"/>
      <c r="P3827" s="60"/>
      <c r="Q3827" s="60"/>
    </row>
    <row r="3828" spans="3:17">
      <c r="C3828"/>
      <c r="D3828"/>
      <c r="E3828"/>
      <c r="F3828" s="331"/>
      <c r="G3828" s="331"/>
      <c r="K3828"/>
      <c r="L3828"/>
      <c r="O3828" s="75"/>
      <c r="P3828" s="60"/>
      <c r="Q3828" s="60"/>
    </row>
    <row r="3829" spans="3:17">
      <c r="C3829"/>
      <c r="D3829"/>
      <c r="E3829"/>
      <c r="F3829" s="331"/>
      <c r="G3829" s="331"/>
      <c r="K3829"/>
      <c r="L3829"/>
      <c r="O3829" s="75"/>
      <c r="P3829" s="60"/>
      <c r="Q3829" s="60"/>
    </row>
    <row r="3830" spans="3:17">
      <c r="C3830"/>
      <c r="D3830"/>
      <c r="E3830"/>
      <c r="F3830" s="331"/>
      <c r="G3830" s="331"/>
      <c r="K3830"/>
      <c r="L3830"/>
      <c r="O3830" s="75"/>
      <c r="P3830" s="60"/>
      <c r="Q3830" s="60"/>
    </row>
    <row r="3831" spans="3:17">
      <c r="C3831"/>
      <c r="D3831"/>
      <c r="E3831"/>
      <c r="F3831" s="331"/>
      <c r="G3831" s="331"/>
      <c r="K3831"/>
      <c r="L3831"/>
      <c r="O3831" s="75"/>
      <c r="P3831" s="60"/>
      <c r="Q3831" s="60"/>
    </row>
    <row r="3832" spans="3:17">
      <c r="C3832"/>
      <c r="D3832"/>
      <c r="E3832"/>
      <c r="F3832" s="331"/>
      <c r="G3832" s="331"/>
      <c r="K3832"/>
      <c r="L3832"/>
      <c r="O3832" s="75"/>
      <c r="P3832" s="60"/>
      <c r="Q3832" s="60"/>
    </row>
    <row r="3833" spans="3:17">
      <c r="C3833"/>
      <c r="D3833"/>
      <c r="E3833"/>
      <c r="F3833" s="331"/>
      <c r="G3833" s="331"/>
      <c r="K3833"/>
      <c r="L3833"/>
      <c r="O3833" s="75"/>
      <c r="P3833" s="60"/>
      <c r="Q3833" s="60"/>
    </row>
    <row r="3834" spans="3:17">
      <c r="C3834"/>
      <c r="D3834"/>
      <c r="E3834"/>
      <c r="F3834" s="331"/>
      <c r="G3834" s="331"/>
      <c r="K3834"/>
      <c r="L3834"/>
      <c r="O3834" s="75"/>
      <c r="P3834" s="60"/>
      <c r="Q3834" s="60"/>
    </row>
    <row r="3835" spans="3:17">
      <c r="C3835"/>
      <c r="D3835"/>
      <c r="E3835"/>
      <c r="F3835" s="331"/>
      <c r="G3835" s="331"/>
      <c r="K3835"/>
      <c r="L3835"/>
      <c r="O3835" s="75"/>
      <c r="P3835" s="60"/>
      <c r="Q3835" s="60"/>
    </row>
    <row r="3836" spans="3:17">
      <c r="C3836"/>
      <c r="D3836"/>
      <c r="E3836"/>
      <c r="F3836" s="331"/>
      <c r="G3836" s="331"/>
      <c r="K3836"/>
      <c r="L3836"/>
      <c r="O3836" s="75"/>
      <c r="P3836" s="60"/>
      <c r="Q3836" s="60"/>
    </row>
    <row r="3837" spans="3:17">
      <c r="C3837"/>
      <c r="D3837"/>
      <c r="E3837"/>
      <c r="F3837" s="331"/>
      <c r="G3837" s="331"/>
      <c r="K3837"/>
      <c r="L3837"/>
      <c r="O3837" s="75"/>
      <c r="P3837" s="60"/>
      <c r="Q3837" s="60"/>
    </row>
    <row r="3838" spans="3:17">
      <c r="C3838"/>
      <c r="D3838"/>
      <c r="E3838"/>
      <c r="F3838" s="331"/>
      <c r="G3838" s="331"/>
      <c r="K3838"/>
      <c r="L3838"/>
      <c r="O3838" s="75"/>
      <c r="P3838" s="60"/>
      <c r="Q3838" s="60"/>
    </row>
    <row r="3839" spans="3:17">
      <c r="C3839"/>
      <c r="D3839"/>
      <c r="E3839"/>
      <c r="F3839" s="331"/>
      <c r="G3839" s="331"/>
      <c r="K3839"/>
      <c r="L3839"/>
      <c r="O3839" s="75"/>
      <c r="P3839" s="60"/>
      <c r="Q3839" s="60"/>
    </row>
    <row r="3840" spans="3:17">
      <c r="C3840"/>
      <c r="D3840"/>
      <c r="E3840"/>
      <c r="F3840" s="331"/>
      <c r="G3840" s="331"/>
      <c r="K3840"/>
      <c r="L3840"/>
      <c r="O3840" s="75"/>
      <c r="P3840" s="60"/>
      <c r="Q3840" s="60"/>
    </row>
    <row r="3841" spans="3:17">
      <c r="C3841"/>
      <c r="D3841"/>
      <c r="E3841"/>
      <c r="F3841" s="331"/>
      <c r="G3841" s="331"/>
      <c r="K3841"/>
      <c r="L3841"/>
      <c r="O3841" s="75"/>
      <c r="P3841" s="60"/>
      <c r="Q3841" s="60"/>
    </row>
    <row r="3842" spans="3:17">
      <c r="C3842"/>
      <c r="D3842"/>
      <c r="E3842"/>
      <c r="F3842" s="331"/>
      <c r="G3842" s="331"/>
      <c r="K3842"/>
      <c r="L3842"/>
      <c r="O3842" s="75"/>
      <c r="P3842" s="60"/>
      <c r="Q3842" s="60"/>
    </row>
    <row r="3843" spans="3:17">
      <c r="C3843"/>
      <c r="D3843"/>
      <c r="E3843"/>
      <c r="F3843" s="331"/>
      <c r="G3843" s="331"/>
      <c r="K3843"/>
      <c r="L3843"/>
      <c r="O3843" s="75"/>
      <c r="P3843" s="60"/>
      <c r="Q3843" s="60"/>
    </row>
    <row r="3844" spans="3:17">
      <c r="C3844"/>
      <c r="D3844"/>
      <c r="E3844"/>
      <c r="F3844" s="331"/>
      <c r="G3844" s="331"/>
      <c r="K3844"/>
      <c r="L3844"/>
      <c r="O3844" s="75"/>
      <c r="P3844" s="60"/>
      <c r="Q3844" s="60"/>
    </row>
    <row r="3845" spans="3:17">
      <c r="C3845"/>
      <c r="D3845"/>
      <c r="E3845"/>
      <c r="F3845" s="331"/>
      <c r="G3845" s="331"/>
      <c r="K3845"/>
      <c r="L3845"/>
      <c r="O3845" s="75"/>
      <c r="P3845" s="60"/>
      <c r="Q3845" s="60"/>
    </row>
    <row r="3846" spans="3:17">
      <c r="C3846"/>
      <c r="D3846"/>
      <c r="E3846"/>
      <c r="F3846" s="331"/>
      <c r="G3846" s="331"/>
      <c r="K3846"/>
      <c r="L3846"/>
      <c r="O3846" s="75"/>
      <c r="P3846" s="60"/>
      <c r="Q3846" s="60"/>
    </row>
    <row r="3847" spans="3:17">
      <c r="C3847"/>
      <c r="D3847"/>
      <c r="E3847"/>
      <c r="F3847" s="331"/>
      <c r="G3847" s="331"/>
      <c r="K3847"/>
      <c r="L3847"/>
      <c r="O3847" s="75"/>
      <c r="P3847" s="60"/>
      <c r="Q3847" s="60"/>
    </row>
    <row r="3848" spans="3:17">
      <c r="C3848"/>
      <c r="D3848"/>
      <c r="E3848"/>
      <c r="F3848" s="331"/>
      <c r="G3848" s="331"/>
      <c r="K3848"/>
      <c r="L3848"/>
      <c r="O3848" s="75"/>
      <c r="P3848" s="60"/>
      <c r="Q3848" s="60"/>
    </row>
    <row r="3849" spans="3:17">
      <c r="C3849"/>
      <c r="D3849"/>
      <c r="E3849"/>
      <c r="F3849" s="331"/>
      <c r="G3849" s="331"/>
      <c r="K3849"/>
      <c r="L3849"/>
      <c r="O3849" s="75"/>
      <c r="P3849" s="60"/>
      <c r="Q3849" s="60"/>
    </row>
    <row r="3850" spans="3:17">
      <c r="C3850"/>
      <c r="D3850"/>
      <c r="E3850"/>
      <c r="F3850" s="331"/>
      <c r="G3850" s="331"/>
      <c r="K3850"/>
      <c r="L3850"/>
      <c r="O3850" s="75"/>
      <c r="P3850" s="60"/>
      <c r="Q3850" s="60"/>
    </row>
    <row r="3851" spans="3:17">
      <c r="C3851"/>
      <c r="D3851"/>
      <c r="E3851"/>
      <c r="F3851" s="331"/>
      <c r="G3851" s="331"/>
      <c r="K3851"/>
      <c r="L3851"/>
      <c r="O3851" s="75"/>
      <c r="P3851" s="60"/>
      <c r="Q3851" s="60"/>
    </row>
    <row r="3852" spans="3:17">
      <c r="C3852"/>
      <c r="D3852"/>
      <c r="E3852"/>
      <c r="F3852" s="331"/>
      <c r="G3852" s="331"/>
      <c r="K3852"/>
      <c r="L3852"/>
      <c r="O3852" s="75"/>
      <c r="P3852" s="60"/>
      <c r="Q3852" s="60"/>
    </row>
    <row r="3853" spans="3:17">
      <c r="C3853"/>
      <c r="D3853"/>
      <c r="E3853"/>
      <c r="F3853" s="331"/>
      <c r="G3853" s="331"/>
      <c r="K3853"/>
      <c r="L3853"/>
      <c r="O3853" s="75"/>
      <c r="P3853" s="60"/>
      <c r="Q3853" s="60"/>
    </row>
    <row r="3854" spans="3:17">
      <c r="C3854"/>
      <c r="D3854"/>
      <c r="E3854"/>
      <c r="F3854" s="331"/>
      <c r="G3854" s="331"/>
      <c r="K3854"/>
      <c r="L3854"/>
      <c r="O3854" s="75"/>
      <c r="P3854" s="60"/>
      <c r="Q3854" s="60"/>
    </row>
    <row r="3855" spans="3:17">
      <c r="C3855"/>
      <c r="D3855"/>
      <c r="E3855"/>
      <c r="F3855" s="331"/>
      <c r="G3855" s="331"/>
      <c r="K3855"/>
      <c r="L3855"/>
      <c r="O3855" s="75"/>
      <c r="P3855" s="60"/>
      <c r="Q3855" s="60"/>
    </row>
    <row r="3856" spans="3:17">
      <c r="C3856"/>
      <c r="D3856"/>
      <c r="E3856"/>
      <c r="F3856" s="331"/>
      <c r="G3856" s="331"/>
      <c r="K3856"/>
      <c r="L3856"/>
      <c r="O3856" s="75"/>
      <c r="P3856" s="60"/>
      <c r="Q3856" s="60"/>
    </row>
    <row r="3857" spans="3:17">
      <c r="C3857"/>
      <c r="D3857"/>
      <c r="E3857"/>
      <c r="F3857" s="331"/>
      <c r="G3857" s="331"/>
      <c r="K3857"/>
      <c r="L3857"/>
      <c r="O3857" s="75"/>
      <c r="P3857" s="60"/>
      <c r="Q3857" s="60"/>
    </row>
    <row r="3858" spans="3:17">
      <c r="C3858"/>
      <c r="D3858"/>
      <c r="E3858"/>
      <c r="F3858" s="331"/>
      <c r="G3858" s="331"/>
      <c r="K3858"/>
      <c r="L3858"/>
      <c r="O3858" s="75"/>
      <c r="P3858" s="60"/>
      <c r="Q3858" s="60"/>
    </row>
    <row r="3859" spans="3:17">
      <c r="C3859"/>
      <c r="D3859"/>
      <c r="E3859"/>
      <c r="F3859" s="331"/>
      <c r="G3859" s="331"/>
      <c r="K3859"/>
      <c r="L3859"/>
      <c r="O3859" s="75"/>
      <c r="P3859" s="60"/>
      <c r="Q3859" s="60"/>
    </row>
    <row r="3860" spans="3:17">
      <c r="C3860"/>
      <c r="D3860"/>
      <c r="E3860"/>
      <c r="F3860" s="331"/>
      <c r="G3860" s="331"/>
      <c r="K3860"/>
      <c r="L3860"/>
      <c r="O3860" s="75"/>
      <c r="P3860" s="60"/>
      <c r="Q3860" s="60"/>
    </row>
    <row r="3861" spans="3:17">
      <c r="C3861"/>
      <c r="D3861"/>
      <c r="E3861"/>
      <c r="F3861" s="331"/>
      <c r="G3861" s="331"/>
      <c r="K3861"/>
      <c r="L3861"/>
      <c r="O3861" s="75"/>
      <c r="P3861" s="60"/>
      <c r="Q3861" s="60"/>
    </row>
    <row r="3862" spans="3:17">
      <c r="C3862"/>
      <c r="D3862"/>
      <c r="E3862"/>
      <c r="F3862" s="331"/>
      <c r="G3862" s="331"/>
      <c r="K3862"/>
      <c r="L3862"/>
      <c r="O3862" s="75"/>
      <c r="P3862" s="60"/>
      <c r="Q3862" s="60"/>
    </row>
    <row r="3863" spans="3:17">
      <c r="C3863"/>
      <c r="D3863"/>
      <c r="E3863"/>
      <c r="F3863" s="331"/>
      <c r="G3863" s="331"/>
      <c r="K3863"/>
      <c r="L3863"/>
      <c r="O3863" s="75"/>
      <c r="P3863" s="60"/>
      <c r="Q3863" s="60"/>
    </row>
    <row r="3864" spans="3:17">
      <c r="C3864"/>
      <c r="D3864"/>
      <c r="E3864"/>
      <c r="F3864" s="331"/>
      <c r="G3864" s="331"/>
      <c r="K3864"/>
      <c r="L3864"/>
      <c r="O3864" s="75"/>
      <c r="P3864" s="60"/>
      <c r="Q3864" s="60"/>
    </row>
    <row r="3865" spans="3:17">
      <c r="C3865"/>
      <c r="D3865"/>
      <c r="E3865"/>
      <c r="F3865" s="331"/>
      <c r="G3865" s="331"/>
      <c r="K3865"/>
      <c r="L3865"/>
      <c r="O3865" s="75"/>
      <c r="P3865" s="60"/>
      <c r="Q3865" s="60"/>
    </row>
    <row r="3866" spans="3:17">
      <c r="C3866"/>
      <c r="D3866"/>
      <c r="E3866"/>
      <c r="F3866" s="331"/>
      <c r="G3866" s="331"/>
      <c r="K3866"/>
      <c r="L3866"/>
      <c r="O3866" s="75"/>
      <c r="P3866" s="60"/>
      <c r="Q3866" s="60"/>
    </row>
    <row r="3867" spans="3:17">
      <c r="C3867"/>
      <c r="D3867"/>
      <c r="E3867"/>
      <c r="F3867" s="331"/>
      <c r="G3867" s="331"/>
      <c r="K3867"/>
      <c r="L3867"/>
      <c r="O3867" s="75"/>
      <c r="P3867" s="60"/>
      <c r="Q3867" s="60"/>
    </row>
    <row r="3868" spans="3:17">
      <c r="C3868"/>
      <c r="D3868"/>
      <c r="E3868"/>
      <c r="F3868" s="331"/>
      <c r="G3868" s="331"/>
      <c r="K3868"/>
      <c r="L3868"/>
      <c r="O3868" s="75"/>
      <c r="P3868" s="60"/>
      <c r="Q3868" s="60"/>
    </row>
    <row r="3869" spans="3:17">
      <c r="C3869"/>
      <c r="D3869"/>
      <c r="E3869"/>
      <c r="F3869" s="331"/>
      <c r="G3869" s="331"/>
      <c r="K3869"/>
      <c r="L3869"/>
      <c r="O3869" s="75"/>
      <c r="P3869" s="60"/>
      <c r="Q3869" s="60"/>
    </row>
    <row r="3870" spans="3:17">
      <c r="C3870"/>
      <c r="D3870"/>
      <c r="E3870"/>
      <c r="F3870" s="331"/>
      <c r="G3870" s="331"/>
      <c r="K3870"/>
      <c r="L3870"/>
      <c r="O3870" s="75"/>
      <c r="P3870" s="60"/>
      <c r="Q3870" s="60"/>
    </row>
    <row r="3871" spans="3:17">
      <c r="C3871"/>
      <c r="D3871"/>
      <c r="E3871"/>
      <c r="F3871" s="331"/>
      <c r="G3871" s="331"/>
      <c r="K3871"/>
      <c r="L3871"/>
      <c r="O3871" s="75"/>
      <c r="P3871" s="60"/>
      <c r="Q3871" s="60"/>
    </row>
    <row r="3872" spans="3:17">
      <c r="C3872"/>
      <c r="D3872"/>
      <c r="E3872"/>
      <c r="F3872" s="331"/>
      <c r="G3872" s="331"/>
      <c r="K3872"/>
      <c r="L3872"/>
      <c r="O3872" s="75"/>
      <c r="P3872" s="60"/>
      <c r="Q3872" s="60"/>
    </row>
    <row r="3873" spans="3:17">
      <c r="C3873"/>
      <c r="D3873"/>
      <c r="E3873"/>
      <c r="F3873" s="331"/>
      <c r="G3873" s="331"/>
      <c r="K3873"/>
      <c r="L3873"/>
      <c r="O3873" s="75"/>
      <c r="P3873" s="60"/>
      <c r="Q3873" s="60"/>
    </row>
    <row r="3874" spans="3:17">
      <c r="C3874"/>
      <c r="D3874"/>
      <c r="E3874"/>
      <c r="F3874" s="331"/>
      <c r="G3874" s="331"/>
      <c r="K3874"/>
      <c r="L3874"/>
      <c r="O3874" s="75"/>
      <c r="P3874" s="60"/>
      <c r="Q3874" s="60"/>
    </row>
    <row r="3875" spans="3:17">
      <c r="C3875"/>
      <c r="D3875"/>
      <c r="E3875"/>
      <c r="F3875" s="331"/>
      <c r="G3875" s="331"/>
      <c r="K3875"/>
      <c r="L3875"/>
      <c r="O3875" s="75"/>
      <c r="P3875" s="60"/>
      <c r="Q3875" s="60"/>
    </row>
    <row r="3876" spans="3:17">
      <c r="C3876"/>
      <c r="D3876"/>
      <c r="E3876"/>
      <c r="F3876" s="331"/>
      <c r="G3876" s="331"/>
      <c r="K3876"/>
      <c r="L3876"/>
      <c r="O3876" s="75"/>
      <c r="P3876" s="60"/>
      <c r="Q3876" s="60"/>
    </row>
    <row r="3877" spans="3:17">
      <c r="C3877"/>
      <c r="D3877"/>
      <c r="E3877"/>
      <c r="F3877" s="331"/>
      <c r="G3877" s="331"/>
      <c r="K3877"/>
      <c r="L3877"/>
      <c r="O3877" s="75"/>
      <c r="P3877" s="60"/>
      <c r="Q3877" s="60"/>
    </row>
    <row r="3878" spans="3:17">
      <c r="C3878"/>
      <c r="D3878"/>
      <c r="E3878"/>
      <c r="F3878" s="331"/>
      <c r="G3878" s="331"/>
      <c r="K3878"/>
      <c r="L3878"/>
      <c r="O3878" s="75"/>
      <c r="P3878" s="60"/>
      <c r="Q3878" s="60"/>
    </row>
    <row r="3879" spans="3:17">
      <c r="C3879"/>
      <c r="D3879"/>
      <c r="E3879"/>
      <c r="F3879" s="331"/>
      <c r="G3879" s="331"/>
      <c r="K3879"/>
      <c r="L3879"/>
      <c r="O3879" s="75"/>
      <c r="P3879" s="60"/>
      <c r="Q3879" s="60"/>
    </row>
    <row r="3880" spans="3:17">
      <c r="C3880"/>
      <c r="D3880"/>
      <c r="E3880"/>
      <c r="F3880" s="331"/>
      <c r="G3880" s="331"/>
      <c r="K3880"/>
      <c r="L3880"/>
      <c r="O3880" s="75"/>
      <c r="P3880" s="60"/>
      <c r="Q3880" s="60"/>
    </row>
    <row r="3881" spans="3:17">
      <c r="C3881"/>
      <c r="D3881"/>
      <c r="E3881"/>
      <c r="F3881" s="331"/>
      <c r="G3881" s="331"/>
      <c r="K3881"/>
      <c r="L3881"/>
      <c r="O3881" s="75"/>
      <c r="P3881" s="60"/>
      <c r="Q3881" s="60"/>
    </row>
    <row r="3882" spans="3:17">
      <c r="C3882"/>
      <c r="D3882"/>
      <c r="E3882"/>
      <c r="F3882" s="331"/>
      <c r="G3882" s="331"/>
      <c r="K3882"/>
      <c r="L3882"/>
      <c r="O3882" s="75"/>
      <c r="P3882" s="60"/>
      <c r="Q3882" s="60"/>
    </row>
    <row r="3883" spans="3:17">
      <c r="C3883"/>
      <c r="D3883"/>
      <c r="E3883"/>
      <c r="F3883" s="331"/>
      <c r="G3883" s="331"/>
      <c r="K3883"/>
      <c r="L3883"/>
      <c r="O3883" s="75"/>
      <c r="P3883" s="60"/>
      <c r="Q3883" s="60"/>
    </row>
    <row r="3884" spans="3:17">
      <c r="C3884"/>
      <c r="D3884"/>
      <c r="E3884"/>
      <c r="F3884" s="331"/>
      <c r="G3884" s="331"/>
      <c r="K3884"/>
      <c r="L3884"/>
      <c r="O3884" s="75"/>
      <c r="P3884" s="60"/>
      <c r="Q3884" s="60"/>
    </row>
    <row r="3885" spans="3:17">
      <c r="C3885"/>
      <c r="D3885"/>
      <c r="E3885"/>
      <c r="F3885" s="331"/>
      <c r="G3885" s="331"/>
      <c r="K3885"/>
      <c r="L3885"/>
      <c r="O3885" s="75"/>
      <c r="P3885" s="60"/>
      <c r="Q3885" s="60"/>
    </row>
    <row r="3886" spans="3:17">
      <c r="C3886"/>
      <c r="D3886"/>
      <c r="E3886"/>
      <c r="F3886" s="331"/>
      <c r="G3886" s="331"/>
      <c r="K3886"/>
      <c r="L3886"/>
      <c r="O3886" s="75"/>
      <c r="P3886" s="60"/>
      <c r="Q3886" s="60"/>
    </row>
    <row r="3887" spans="3:17">
      <c r="C3887"/>
      <c r="D3887"/>
      <c r="E3887"/>
      <c r="F3887" s="331"/>
      <c r="G3887" s="331"/>
      <c r="K3887"/>
      <c r="L3887"/>
      <c r="O3887" s="75"/>
      <c r="P3887" s="60"/>
      <c r="Q3887" s="60"/>
    </row>
    <row r="3888" spans="3:17">
      <c r="C3888"/>
      <c r="D3888"/>
      <c r="E3888"/>
      <c r="F3888" s="331"/>
      <c r="G3888" s="331"/>
      <c r="K3888"/>
      <c r="L3888"/>
      <c r="O3888" s="75"/>
      <c r="P3888" s="60"/>
      <c r="Q3888" s="60"/>
    </row>
    <row r="3889" spans="3:17">
      <c r="C3889"/>
      <c r="D3889"/>
      <c r="E3889"/>
      <c r="F3889" s="331"/>
      <c r="G3889" s="331"/>
      <c r="K3889"/>
      <c r="L3889"/>
      <c r="O3889" s="75"/>
      <c r="P3889" s="60"/>
      <c r="Q3889" s="60"/>
    </row>
    <row r="3890" spans="3:17">
      <c r="C3890"/>
      <c r="D3890"/>
      <c r="E3890"/>
      <c r="F3890" s="331"/>
      <c r="G3890" s="331"/>
      <c r="K3890"/>
      <c r="L3890"/>
      <c r="O3890" s="75"/>
      <c r="P3890" s="60"/>
      <c r="Q3890" s="60"/>
    </row>
    <row r="3891" spans="3:17">
      <c r="C3891"/>
      <c r="D3891"/>
      <c r="E3891"/>
      <c r="F3891" s="331"/>
      <c r="G3891" s="331"/>
      <c r="K3891"/>
      <c r="L3891"/>
      <c r="O3891" s="75"/>
      <c r="P3891" s="60"/>
      <c r="Q3891" s="60"/>
    </row>
    <row r="3892" spans="3:17">
      <c r="C3892"/>
      <c r="D3892"/>
      <c r="E3892"/>
      <c r="F3892" s="331"/>
      <c r="G3892" s="331"/>
      <c r="K3892"/>
      <c r="L3892"/>
      <c r="O3892" s="75"/>
      <c r="P3892" s="60"/>
      <c r="Q3892" s="60"/>
    </row>
    <row r="3893" spans="3:17">
      <c r="C3893"/>
      <c r="D3893"/>
      <c r="E3893"/>
      <c r="F3893" s="331"/>
      <c r="G3893" s="331"/>
      <c r="K3893"/>
      <c r="L3893"/>
      <c r="O3893" s="75"/>
      <c r="P3893" s="60"/>
      <c r="Q3893" s="60"/>
    </row>
    <row r="3894" spans="3:17">
      <c r="C3894"/>
      <c r="D3894"/>
      <c r="E3894"/>
      <c r="F3894" s="331"/>
      <c r="G3894" s="331"/>
      <c r="K3894"/>
      <c r="L3894"/>
      <c r="O3894" s="75"/>
      <c r="P3894" s="60"/>
      <c r="Q3894" s="60"/>
    </row>
    <row r="3895" spans="3:17">
      <c r="C3895"/>
      <c r="D3895"/>
      <c r="E3895"/>
      <c r="F3895" s="331"/>
      <c r="G3895" s="331"/>
      <c r="K3895"/>
      <c r="L3895"/>
      <c r="O3895" s="75"/>
      <c r="P3895" s="60"/>
      <c r="Q3895" s="60"/>
    </row>
    <row r="3896" spans="3:17">
      <c r="C3896"/>
      <c r="D3896"/>
      <c r="E3896"/>
      <c r="F3896" s="331"/>
      <c r="G3896" s="331"/>
      <c r="K3896"/>
      <c r="L3896"/>
      <c r="O3896" s="75"/>
      <c r="P3896" s="60"/>
      <c r="Q3896" s="60"/>
    </row>
    <row r="3897" spans="3:17">
      <c r="C3897"/>
      <c r="D3897"/>
      <c r="E3897"/>
      <c r="F3897" s="331"/>
      <c r="G3897" s="331"/>
      <c r="K3897"/>
      <c r="L3897"/>
      <c r="O3897" s="75"/>
      <c r="P3897" s="60"/>
      <c r="Q3897" s="60"/>
    </row>
    <row r="3898" spans="3:17">
      <c r="C3898"/>
      <c r="D3898"/>
      <c r="E3898"/>
      <c r="F3898" s="331"/>
      <c r="G3898" s="331"/>
      <c r="K3898"/>
      <c r="L3898"/>
      <c r="O3898" s="75"/>
      <c r="P3898" s="60"/>
      <c r="Q3898" s="60"/>
    </row>
    <row r="3899" spans="3:17">
      <c r="C3899"/>
      <c r="D3899"/>
      <c r="E3899"/>
      <c r="F3899" s="331"/>
      <c r="G3899" s="331"/>
      <c r="K3899"/>
      <c r="L3899"/>
      <c r="O3899" s="75"/>
      <c r="P3899" s="60"/>
      <c r="Q3899" s="60"/>
    </row>
    <row r="3900" spans="3:17">
      <c r="C3900"/>
      <c r="D3900"/>
      <c r="E3900"/>
      <c r="F3900" s="331"/>
      <c r="G3900" s="331"/>
      <c r="K3900"/>
      <c r="L3900"/>
      <c r="O3900" s="75"/>
      <c r="P3900" s="60"/>
      <c r="Q3900" s="60"/>
    </row>
    <row r="3901" spans="3:17">
      <c r="C3901"/>
      <c r="D3901"/>
      <c r="E3901"/>
      <c r="F3901" s="331"/>
      <c r="G3901" s="331"/>
      <c r="K3901"/>
      <c r="L3901"/>
      <c r="O3901" s="75"/>
      <c r="P3901" s="60"/>
      <c r="Q3901" s="60"/>
    </row>
    <row r="3902" spans="3:17">
      <c r="C3902"/>
      <c r="D3902"/>
      <c r="E3902"/>
      <c r="F3902" s="331"/>
      <c r="G3902" s="331"/>
      <c r="K3902"/>
      <c r="L3902"/>
      <c r="O3902" s="75"/>
      <c r="P3902" s="60"/>
      <c r="Q3902" s="60"/>
    </row>
    <row r="3903" spans="3:17">
      <c r="C3903"/>
      <c r="D3903"/>
      <c r="E3903"/>
      <c r="F3903" s="331"/>
      <c r="G3903" s="331"/>
      <c r="K3903"/>
      <c r="L3903"/>
      <c r="O3903" s="75"/>
      <c r="P3903" s="60"/>
      <c r="Q3903" s="60"/>
    </row>
    <row r="3904" spans="3:17">
      <c r="C3904"/>
      <c r="D3904"/>
      <c r="E3904"/>
      <c r="F3904" s="331"/>
      <c r="G3904" s="331"/>
      <c r="K3904"/>
      <c r="L3904"/>
      <c r="O3904" s="75"/>
      <c r="P3904" s="60"/>
      <c r="Q3904" s="60"/>
    </row>
    <row r="3905" spans="3:17">
      <c r="C3905"/>
      <c r="D3905"/>
      <c r="E3905"/>
      <c r="F3905" s="331"/>
      <c r="G3905" s="331"/>
      <c r="K3905"/>
      <c r="L3905"/>
      <c r="O3905" s="75"/>
      <c r="P3905" s="60"/>
      <c r="Q3905" s="60"/>
    </row>
    <row r="3906" spans="3:17">
      <c r="C3906"/>
      <c r="D3906"/>
      <c r="E3906"/>
      <c r="F3906" s="331"/>
      <c r="G3906" s="331"/>
      <c r="K3906"/>
      <c r="L3906"/>
      <c r="O3906" s="75"/>
      <c r="P3906" s="60"/>
      <c r="Q3906" s="60"/>
    </row>
    <row r="3907" spans="3:17">
      <c r="C3907"/>
      <c r="D3907"/>
      <c r="E3907"/>
      <c r="F3907" s="331"/>
      <c r="G3907" s="331"/>
      <c r="K3907"/>
      <c r="L3907"/>
      <c r="O3907" s="75"/>
      <c r="P3907" s="60"/>
      <c r="Q3907" s="60"/>
    </row>
    <row r="3908" spans="3:17">
      <c r="C3908"/>
      <c r="D3908"/>
      <c r="E3908"/>
      <c r="F3908" s="331"/>
      <c r="G3908" s="331"/>
      <c r="K3908"/>
      <c r="L3908"/>
      <c r="O3908" s="75"/>
      <c r="P3908" s="60"/>
      <c r="Q3908" s="60"/>
    </row>
    <row r="3909" spans="3:17">
      <c r="C3909"/>
      <c r="D3909"/>
      <c r="E3909"/>
      <c r="F3909" s="331"/>
      <c r="G3909" s="331"/>
      <c r="K3909"/>
      <c r="L3909"/>
      <c r="O3909" s="75"/>
      <c r="P3909" s="60"/>
      <c r="Q3909" s="60"/>
    </row>
    <row r="3910" spans="3:17">
      <c r="C3910"/>
      <c r="D3910"/>
      <c r="E3910"/>
      <c r="F3910" s="331"/>
      <c r="G3910" s="331"/>
      <c r="K3910"/>
      <c r="L3910"/>
      <c r="O3910" s="75"/>
      <c r="P3910" s="60"/>
      <c r="Q3910" s="60"/>
    </row>
    <row r="3911" spans="3:17">
      <c r="C3911"/>
      <c r="D3911"/>
      <c r="E3911"/>
      <c r="F3911" s="331"/>
      <c r="G3911" s="331"/>
      <c r="K3911"/>
      <c r="L3911"/>
      <c r="O3911" s="75"/>
      <c r="P3911" s="60"/>
      <c r="Q3911" s="60"/>
    </row>
    <row r="3912" spans="3:17">
      <c r="C3912"/>
      <c r="D3912"/>
      <c r="E3912"/>
      <c r="F3912" s="331"/>
      <c r="G3912" s="331"/>
      <c r="K3912"/>
      <c r="L3912"/>
      <c r="O3912" s="75"/>
      <c r="P3912" s="60"/>
      <c r="Q3912" s="60"/>
    </row>
    <row r="3913" spans="3:17">
      <c r="C3913"/>
      <c r="D3913"/>
      <c r="E3913"/>
      <c r="F3913" s="331"/>
      <c r="G3913" s="331"/>
      <c r="K3913"/>
      <c r="L3913"/>
      <c r="O3913" s="75"/>
      <c r="P3913" s="60"/>
      <c r="Q3913" s="60"/>
    </row>
    <row r="3914" spans="3:17">
      <c r="C3914"/>
      <c r="D3914"/>
      <c r="E3914"/>
      <c r="F3914" s="331"/>
      <c r="G3914" s="331"/>
      <c r="K3914"/>
      <c r="L3914"/>
      <c r="O3914" s="75"/>
      <c r="P3914" s="60"/>
      <c r="Q3914" s="60"/>
    </row>
    <row r="3915" spans="3:17">
      <c r="C3915"/>
      <c r="D3915"/>
      <c r="E3915"/>
      <c r="F3915" s="331"/>
      <c r="G3915" s="331"/>
      <c r="K3915"/>
      <c r="L3915"/>
      <c r="O3915" s="75"/>
      <c r="P3915" s="60"/>
      <c r="Q3915" s="60"/>
    </row>
    <row r="3916" spans="3:17">
      <c r="C3916"/>
      <c r="D3916"/>
      <c r="E3916"/>
      <c r="F3916" s="331"/>
      <c r="G3916" s="331"/>
      <c r="K3916"/>
      <c r="L3916"/>
      <c r="O3916" s="75"/>
      <c r="P3916" s="60"/>
      <c r="Q3916" s="60"/>
    </row>
    <row r="3917" spans="3:17">
      <c r="C3917"/>
      <c r="D3917"/>
      <c r="E3917"/>
      <c r="F3917" s="331"/>
      <c r="G3917" s="331"/>
      <c r="K3917"/>
      <c r="L3917"/>
      <c r="O3917" s="75"/>
      <c r="P3917" s="60"/>
      <c r="Q3917" s="60"/>
    </row>
    <row r="3918" spans="3:17">
      <c r="C3918"/>
      <c r="D3918"/>
      <c r="E3918"/>
      <c r="F3918" s="331"/>
      <c r="G3918" s="331"/>
      <c r="K3918"/>
      <c r="L3918"/>
      <c r="O3918" s="75"/>
      <c r="P3918" s="60"/>
      <c r="Q3918" s="60"/>
    </row>
    <row r="3919" spans="3:17">
      <c r="C3919"/>
      <c r="D3919"/>
      <c r="E3919"/>
      <c r="F3919" s="331"/>
      <c r="G3919" s="331"/>
      <c r="K3919"/>
      <c r="L3919"/>
      <c r="O3919" s="75"/>
      <c r="P3919" s="60"/>
      <c r="Q3919" s="60"/>
    </row>
    <row r="3920" spans="3:17">
      <c r="C3920"/>
      <c r="D3920"/>
      <c r="E3920"/>
      <c r="F3920" s="331"/>
      <c r="G3920" s="331"/>
      <c r="K3920"/>
      <c r="L3920"/>
      <c r="O3920" s="75"/>
      <c r="P3920" s="60"/>
      <c r="Q3920" s="60"/>
    </row>
    <row r="3921" spans="3:17">
      <c r="C3921"/>
      <c r="D3921"/>
      <c r="E3921"/>
      <c r="F3921" s="331"/>
      <c r="G3921" s="331"/>
      <c r="K3921"/>
      <c r="L3921"/>
      <c r="O3921" s="75"/>
      <c r="P3921" s="60"/>
      <c r="Q3921" s="60"/>
    </row>
    <row r="3922" spans="3:17">
      <c r="C3922"/>
      <c r="D3922"/>
      <c r="E3922"/>
      <c r="F3922" s="331"/>
      <c r="G3922" s="331"/>
      <c r="K3922"/>
      <c r="L3922"/>
      <c r="O3922" s="75"/>
      <c r="P3922" s="60"/>
      <c r="Q3922" s="60"/>
    </row>
    <row r="3923" spans="3:17">
      <c r="C3923"/>
      <c r="D3923"/>
      <c r="E3923"/>
      <c r="F3923" s="331"/>
      <c r="G3923" s="331"/>
      <c r="K3923"/>
      <c r="L3923"/>
      <c r="O3923" s="75"/>
      <c r="P3923" s="60"/>
      <c r="Q3923" s="60"/>
    </row>
    <row r="3924" spans="3:17">
      <c r="C3924"/>
      <c r="D3924"/>
      <c r="E3924"/>
      <c r="F3924" s="331"/>
      <c r="G3924" s="331"/>
      <c r="K3924"/>
      <c r="L3924"/>
      <c r="O3924" s="75"/>
      <c r="P3924" s="60"/>
      <c r="Q3924" s="60"/>
    </row>
    <row r="3925" spans="3:17">
      <c r="C3925"/>
      <c r="D3925"/>
      <c r="E3925"/>
      <c r="F3925" s="331"/>
      <c r="G3925" s="331"/>
      <c r="K3925"/>
      <c r="L3925"/>
      <c r="O3925" s="75"/>
      <c r="P3925" s="60"/>
      <c r="Q3925" s="60"/>
    </row>
    <row r="3926" spans="3:17">
      <c r="C3926"/>
      <c r="D3926"/>
      <c r="E3926"/>
      <c r="F3926" s="331"/>
      <c r="G3926" s="331"/>
      <c r="K3926"/>
      <c r="L3926"/>
      <c r="O3926" s="75"/>
      <c r="P3926" s="60"/>
      <c r="Q3926" s="60"/>
    </row>
    <row r="3927" spans="3:17">
      <c r="C3927"/>
      <c r="D3927"/>
      <c r="E3927"/>
      <c r="F3927" s="331"/>
      <c r="G3927" s="331"/>
      <c r="K3927"/>
      <c r="L3927"/>
      <c r="O3927" s="75"/>
      <c r="P3927" s="60"/>
      <c r="Q3927" s="60"/>
    </row>
    <row r="3928" spans="3:17">
      <c r="C3928"/>
      <c r="D3928"/>
      <c r="E3928"/>
      <c r="F3928" s="331"/>
      <c r="G3928" s="331"/>
      <c r="K3928"/>
      <c r="L3928"/>
      <c r="O3928" s="75"/>
      <c r="P3928" s="60"/>
      <c r="Q3928" s="60"/>
    </row>
    <row r="3929" spans="3:17">
      <c r="C3929"/>
      <c r="D3929"/>
      <c r="E3929"/>
      <c r="F3929" s="331"/>
      <c r="G3929" s="331"/>
      <c r="K3929"/>
      <c r="L3929"/>
      <c r="O3929" s="75"/>
      <c r="P3929" s="60"/>
      <c r="Q3929" s="60"/>
    </row>
    <row r="3930" spans="3:17">
      <c r="C3930"/>
      <c r="D3930"/>
      <c r="E3930"/>
      <c r="F3930" s="331"/>
      <c r="G3930" s="331"/>
      <c r="K3930"/>
      <c r="L3930"/>
      <c r="O3930" s="75"/>
      <c r="P3930" s="60"/>
      <c r="Q3930" s="60"/>
    </row>
    <row r="3931" spans="3:17">
      <c r="C3931"/>
      <c r="D3931"/>
      <c r="E3931"/>
      <c r="F3931" s="331"/>
      <c r="G3931" s="331"/>
      <c r="K3931"/>
      <c r="L3931"/>
      <c r="O3931" s="75"/>
      <c r="P3931" s="60"/>
      <c r="Q3931" s="60"/>
    </row>
    <row r="3932" spans="3:17">
      <c r="C3932"/>
      <c r="D3932"/>
      <c r="E3932"/>
      <c r="F3932" s="331"/>
      <c r="G3932" s="331"/>
      <c r="K3932"/>
      <c r="L3932"/>
      <c r="O3932" s="75"/>
      <c r="P3932" s="60"/>
      <c r="Q3932" s="60"/>
    </row>
    <row r="3933" spans="3:17">
      <c r="C3933"/>
      <c r="D3933"/>
      <c r="E3933"/>
      <c r="F3933" s="331"/>
      <c r="G3933" s="331"/>
      <c r="K3933"/>
      <c r="L3933"/>
      <c r="O3933" s="75"/>
      <c r="P3933" s="60"/>
      <c r="Q3933" s="60"/>
    </row>
    <row r="3934" spans="3:17">
      <c r="C3934"/>
      <c r="D3934"/>
      <c r="E3934"/>
      <c r="F3934" s="331"/>
      <c r="G3934" s="331"/>
      <c r="K3934"/>
      <c r="L3934"/>
      <c r="O3934" s="75"/>
      <c r="P3934" s="60"/>
      <c r="Q3934" s="60"/>
    </row>
    <row r="3935" spans="3:17">
      <c r="C3935"/>
      <c r="D3935"/>
      <c r="E3935"/>
      <c r="F3935" s="331"/>
      <c r="G3935" s="331"/>
      <c r="K3935"/>
      <c r="L3935"/>
      <c r="O3935" s="75"/>
      <c r="P3935" s="60"/>
      <c r="Q3935" s="60"/>
    </row>
    <row r="3936" spans="3:17">
      <c r="C3936"/>
      <c r="D3936"/>
      <c r="E3936"/>
      <c r="F3936" s="331"/>
      <c r="G3936" s="331"/>
      <c r="K3936"/>
      <c r="L3936"/>
      <c r="O3936" s="75"/>
      <c r="P3936" s="60"/>
      <c r="Q3936" s="60"/>
    </row>
    <row r="3937" spans="3:17">
      <c r="C3937"/>
      <c r="D3937"/>
      <c r="E3937"/>
      <c r="F3937" s="331"/>
      <c r="G3937" s="331"/>
      <c r="K3937"/>
      <c r="L3937"/>
      <c r="O3937" s="75"/>
      <c r="P3937" s="60"/>
      <c r="Q3937" s="60"/>
    </row>
    <row r="3938" spans="3:17">
      <c r="C3938"/>
      <c r="D3938"/>
      <c r="E3938"/>
      <c r="F3938" s="331"/>
      <c r="G3938" s="331"/>
      <c r="K3938"/>
      <c r="L3938"/>
      <c r="O3938" s="75"/>
      <c r="P3938" s="60"/>
      <c r="Q3938" s="60"/>
    </row>
    <row r="3939" spans="3:17">
      <c r="C3939"/>
      <c r="D3939"/>
      <c r="E3939"/>
      <c r="F3939" s="331"/>
      <c r="G3939" s="331"/>
      <c r="K3939"/>
      <c r="L3939"/>
      <c r="O3939" s="75"/>
      <c r="P3939" s="60"/>
      <c r="Q3939" s="60"/>
    </row>
    <row r="3940" spans="3:17">
      <c r="C3940"/>
      <c r="D3940"/>
      <c r="E3940"/>
      <c r="F3940" s="331"/>
      <c r="G3940" s="331"/>
      <c r="K3940"/>
      <c r="L3940"/>
      <c r="O3940" s="75"/>
      <c r="P3940" s="60"/>
      <c r="Q3940" s="60"/>
    </row>
    <row r="3941" spans="3:17">
      <c r="C3941"/>
      <c r="D3941"/>
      <c r="E3941"/>
      <c r="F3941" s="331"/>
      <c r="G3941" s="331"/>
      <c r="K3941"/>
      <c r="L3941"/>
      <c r="O3941" s="75"/>
      <c r="P3941" s="60"/>
      <c r="Q3941" s="60"/>
    </row>
    <row r="3942" spans="3:17">
      <c r="C3942"/>
      <c r="D3942"/>
      <c r="E3942"/>
      <c r="F3942" s="331"/>
      <c r="G3942" s="331"/>
      <c r="K3942"/>
      <c r="L3942"/>
      <c r="O3942" s="75"/>
      <c r="P3942" s="60"/>
      <c r="Q3942" s="60"/>
    </row>
    <row r="3943" spans="3:17">
      <c r="C3943"/>
      <c r="D3943"/>
      <c r="E3943"/>
      <c r="F3943" s="331"/>
      <c r="G3943" s="331"/>
      <c r="K3943"/>
      <c r="L3943"/>
      <c r="O3943" s="75"/>
      <c r="P3943" s="60"/>
      <c r="Q3943" s="60"/>
    </row>
    <row r="3944" spans="3:17">
      <c r="C3944"/>
      <c r="D3944"/>
      <c r="E3944"/>
      <c r="F3944" s="331"/>
      <c r="G3944" s="331"/>
      <c r="K3944"/>
      <c r="L3944"/>
      <c r="O3944" s="75"/>
      <c r="P3944" s="60"/>
      <c r="Q3944" s="60"/>
    </row>
    <row r="3945" spans="3:17">
      <c r="C3945"/>
      <c r="D3945"/>
      <c r="E3945"/>
      <c r="F3945" s="331"/>
      <c r="G3945" s="331"/>
      <c r="K3945"/>
      <c r="L3945"/>
      <c r="O3945" s="75"/>
      <c r="P3945" s="60"/>
      <c r="Q3945" s="60"/>
    </row>
    <row r="3946" spans="3:17">
      <c r="C3946"/>
      <c r="D3946"/>
      <c r="E3946"/>
      <c r="F3946" s="331"/>
      <c r="G3946" s="331"/>
      <c r="K3946"/>
      <c r="L3946"/>
      <c r="O3946" s="75"/>
      <c r="P3946" s="60"/>
      <c r="Q3946" s="60"/>
    </row>
    <row r="3947" spans="3:17">
      <c r="C3947"/>
      <c r="D3947"/>
      <c r="E3947"/>
      <c r="F3947" s="331"/>
      <c r="G3947" s="331"/>
      <c r="K3947"/>
      <c r="L3947"/>
      <c r="O3947" s="75"/>
      <c r="P3947" s="60"/>
      <c r="Q3947" s="60"/>
    </row>
    <row r="3948" spans="3:17">
      <c r="C3948"/>
      <c r="D3948"/>
      <c r="E3948"/>
      <c r="F3948" s="331"/>
      <c r="G3948" s="331"/>
      <c r="K3948"/>
      <c r="L3948"/>
      <c r="O3948" s="75"/>
      <c r="P3948" s="60"/>
      <c r="Q3948" s="60"/>
    </row>
    <row r="3949" spans="3:17">
      <c r="C3949"/>
      <c r="D3949"/>
      <c r="E3949"/>
      <c r="F3949" s="331"/>
      <c r="G3949" s="331"/>
      <c r="K3949"/>
      <c r="L3949"/>
      <c r="O3949" s="75"/>
      <c r="P3949" s="60"/>
      <c r="Q3949" s="60"/>
    </row>
    <row r="3950" spans="3:17">
      <c r="C3950"/>
      <c r="D3950"/>
      <c r="E3950"/>
      <c r="F3950" s="331"/>
      <c r="G3950" s="331"/>
      <c r="K3950"/>
      <c r="L3950"/>
      <c r="O3950" s="75"/>
      <c r="P3950" s="60"/>
      <c r="Q3950" s="60"/>
    </row>
    <row r="3951" spans="3:17">
      <c r="C3951"/>
      <c r="D3951"/>
      <c r="E3951"/>
      <c r="F3951" s="331"/>
      <c r="G3951" s="331"/>
      <c r="K3951"/>
      <c r="L3951"/>
      <c r="O3951" s="75"/>
      <c r="P3951" s="60"/>
      <c r="Q3951" s="60"/>
    </row>
    <row r="3952" spans="3:17">
      <c r="C3952"/>
      <c r="D3952"/>
      <c r="E3952"/>
      <c r="F3952" s="331"/>
      <c r="G3952" s="331"/>
      <c r="K3952"/>
      <c r="L3952"/>
      <c r="O3952" s="75"/>
      <c r="P3952" s="60"/>
      <c r="Q3952" s="60"/>
    </row>
    <row r="3953" spans="3:17">
      <c r="C3953"/>
      <c r="D3953"/>
      <c r="E3953"/>
      <c r="F3953" s="331"/>
      <c r="G3953" s="331"/>
      <c r="K3953"/>
      <c r="L3953"/>
      <c r="O3953" s="75"/>
      <c r="P3953" s="60"/>
      <c r="Q3953" s="60"/>
    </row>
    <row r="3954" spans="3:17">
      <c r="C3954"/>
      <c r="D3954"/>
      <c r="E3954"/>
      <c r="F3954" s="331"/>
      <c r="G3954" s="331"/>
      <c r="K3954"/>
      <c r="L3954"/>
      <c r="O3954" s="75"/>
      <c r="P3954" s="60"/>
      <c r="Q3954" s="60"/>
    </row>
    <row r="3955" spans="3:17">
      <c r="C3955"/>
      <c r="D3955"/>
      <c r="E3955"/>
      <c r="F3955" s="331"/>
      <c r="G3955" s="331"/>
      <c r="K3955"/>
      <c r="L3955"/>
      <c r="O3955" s="75"/>
      <c r="P3955" s="60"/>
      <c r="Q3955" s="60"/>
    </row>
    <row r="3956" spans="3:17">
      <c r="C3956"/>
      <c r="D3956"/>
      <c r="E3956"/>
      <c r="F3956" s="331"/>
      <c r="G3956" s="331"/>
      <c r="K3956"/>
      <c r="L3956"/>
      <c r="O3956" s="75"/>
      <c r="P3956" s="60"/>
      <c r="Q3956" s="60"/>
    </row>
    <row r="3957" spans="3:17">
      <c r="C3957"/>
      <c r="D3957"/>
      <c r="E3957"/>
      <c r="F3957" s="331"/>
      <c r="G3957" s="331"/>
      <c r="K3957"/>
      <c r="L3957"/>
      <c r="O3957" s="75"/>
      <c r="P3957" s="60"/>
      <c r="Q3957" s="60"/>
    </row>
    <row r="3958" spans="3:17">
      <c r="C3958"/>
      <c r="D3958"/>
      <c r="E3958"/>
      <c r="F3958" s="331"/>
      <c r="G3958" s="331"/>
      <c r="K3958"/>
      <c r="L3958"/>
      <c r="O3958" s="75"/>
      <c r="P3958" s="60"/>
      <c r="Q3958" s="60"/>
    </row>
    <row r="3959" spans="3:17">
      <c r="C3959"/>
      <c r="D3959"/>
      <c r="E3959"/>
      <c r="F3959" s="331"/>
      <c r="G3959" s="331"/>
      <c r="K3959"/>
      <c r="L3959"/>
      <c r="O3959" s="75"/>
      <c r="P3959" s="60"/>
      <c r="Q3959" s="60"/>
    </row>
    <row r="3960" spans="3:17">
      <c r="C3960"/>
      <c r="D3960"/>
      <c r="E3960"/>
      <c r="F3960" s="331"/>
      <c r="G3960" s="331"/>
      <c r="K3960"/>
      <c r="L3960"/>
      <c r="O3960" s="75"/>
      <c r="P3960" s="60"/>
      <c r="Q3960" s="60"/>
    </row>
    <row r="3961" spans="3:17">
      <c r="C3961"/>
      <c r="D3961"/>
      <c r="E3961"/>
      <c r="F3961" s="331"/>
      <c r="G3961" s="331"/>
      <c r="K3961"/>
      <c r="L3961"/>
      <c r="O3961" s="75"/>
      <c r="P3961" s="60"/>
      <c r="Q3961" s="60"/>
    </row>
    <row r="3962" spans="3:17">
      <c r="C3962"/>
      <c r="D3962"/>
      <c r="E3962"/>
      <c r="F3962" s="331"/>
      <c r="G3962" s="331"/>
      <c r="K3962"/>
      <c r="L3962"/>
      <c r="O3962" s="75"/>
      <c r="P3962" s="60"/>
      <c r="Q3962" s="60"/>
    </row>
    <row r="3963" spans="3:17">
      <c r="C3963"/>
      <c r="D3963"/>
      <c r="E3963"/>
      <c r="F3963" s="331"/>
      <c r="G3963" s="331"/>
      <c r="K3963"/>
      <c r="L3963"/>
      <c r="O3963" s="75"/>
      <c r="P3963" s="60"/>
      <c r="Q3963" s="60"/>
    </row>
    <row r="3964" spans="3:17">
      <c r="C3964"/>
      <c r="D3964"/>
      <c r="E3964"/>
      <c r="F3964" s="331"/>
      <c r="G3964" s="331"/>
      <c r="K3964"/>
      <c r="L3964"/>
      <c r="O3964" s="75"/>
      <c r="P3964" s="60"/>
      <c r="Q3964" s="60"/>
    </row>
    <row r="3965" spans="3:17">
      <c r="C3965"/>
      <c r="D3965"/>
      <c r="E3965"/>
      <c r="F3965" s="331"/>
      <c r="G3965" s="331"/>
      <c r="K3965"/>
      <c r="L3965"/>
      <c r="O3965" s="75"/>
      <c r="P3965" s="60"/>
      <c r="Q3965" s="60"/>
    </row>
    <row r="3966" spans="3:17">
      <c r="C3966"/>
      <c r="D3966"/>
      <c r="E3966"/>
      <c r="F3966" s="331"/>
      <c r="G3966" s="331"/>
      <c r="K3966"/>
      <c r="L3966"/>
      <c r="O3966" s="75"/>
      <c r="P3966" s="60"/>
      <c r="Q3966" s="60"/>
    </row>
    <row r="3967" spans="3:17">
      <c r="C3967"/>
      <c r="D3967"/>
      <c r="E3967"/>
      <c r="F3967" s="331"/>
      <c r="G3967" s="331"/>
      <c r="K3967"/>
      <c r="L3967"/>
      <c r="O3967" s="75"/>
      <c r="P3967" s="60"/>
      <c r="Q3967" s="60"/>
    </row>
    <row r="3968" spans="3:17">
      <c r="C3968"/>
      <c r="D3968"/>
      <c r="E3968"/>
      <c r="F3968" s="331"/>
      <c r="G3968" s="331"/>
      <c r="K3968"/>
      <c r="L3968"/>
      <c r="O3968" s="75"/>
      <c r="P3968" s="60"/>
      <c r="Q3968" s="60"/>
    </row>
    <row r="3969" spans="3:17">
      <c r="C3969"/>
      <c r="D3969"/>
      <c r="E3969"/>
      <c r="F3969" s="331"/>
      <c r="G3969" s="331"/>
      <c r="K3969"/>
      <c r="L3969"/>
      <c r="O3969" s="75"/>
      <c r="P3969" s="60"/>
      <c r="Q3969" s="60"/>
    </row>
    <row r="3970" spans="3:17">
      <c r="C3970"/>
      <c r="D3970"/>
      <c r="E3970"/>
      <c r="F3970" s="331"/>
      <c r="G3970" s="331"/>
      <c r="K3970"/>
      <c r="L3970"/>
      <c r="O3970" s="75"/>
      <c r="P3970" s="60"/>
      <c r="Q3970" s="60"/>
    </row>
    <row r="3971" spans="3:17">
      <c r="C3971"/>
      <c r="D3971"/>
      <c r="E3971"/>
      <c r="F3971" s="331"/>
      <c r="G3971" s="331"/>
      <c r="K3971"/>
      <c r="L3971"/>
      <c r="O3971" s="75"/>
      <c r="P3971" s="60"/>
      <c r="Q3971" s="60"/>
    </row>
    <row r="3972" spans="3:17">
      <c r="C3972"/>
      <c r="D3972"/>
      <c r="E3972"/>
      <c r="F3972" s="331"/>
      <c r="G3972" s="331"/>
      <c r="K3972"/>
      <c r="L3972"/>
      <c r="O3972" s="75"/>
      <c r="P3972" s="60"/>
      <c r="Q3972" s="60"/>
    </row>
    <row r="3973" spans="3:17">
      <c r="C3973"/>
      <c r="D3973"/>
      <c r="E3973"/>
      <c r="F3973" s="331"/>
      <c r="G3973" s="331"/>
      <c r="K3973"/>
      <c r="L3973"/>
      <c r="O3973" s="75"/>
      <c r="P3973" s="60"/>
      <c r="Q3973" s="60"/>
    </row>
    <row r="3974" spans="3:17">
      <c r="C3974"/>
      <c r="D3974"/>
      <c r="E3974"/>
      <c r="F3974" s="331"/>
      <c r="G3974" s="331"/>
      <c r="K3974"/>
      <c r="L3974"/>
      <c r="O3974" s="75"/>
      <c r="P3974" s="60"/>
      <c r="Q3974" s="60"/>
    </row>
    <row r="3975" spans="3:17">
      <c r="C3975"/>
      <c r="D3975"/>
      <c r="E3975"/>
      <c r="F3975" s="331"/>
      <c r="G3975" s="331"/>
      <c r="K3975"/>
      <c r="L3975"/>
      <c r="O3975" s="75"/>
      <c r="P3975" s="60"/>
      <c r="Q3975" s="60"/>
    </row>
    <row r="3976" spans="3:17">
      <c r="C3976"/>
      <c r="D3976"/>
      <c r="E3976"/>
      <c r="F3976" s="331"/>
      <c r="G3976" s="331"/>
      <c r="K3976"/>
      <c r="L3976"/>
      <c r="O3976" s="75"/>
      <c r="P3976" s="60"/>
      <c r="Q3976" s="60"/>
    </row>
    <row r="3977" spans="3:17">
      <c r="C3977"/>
      <c r="D3977"/>
      <c r="E3977"/>
      <c r="F3977" s="331"/>
      <c r="G3977" s="331"/>
      <c r="K3977"/>
      <c r="L3977"/>
      <c r="O3977" s="75"/>
      <c r="P3977" s="60"/>
      <c r="Q3977" s="60"/>
    </row>
    <row r="3978" spans="3:17">
      <c r="C3978"/>
      <c r="D3978"/>
      <c r="E3978"/>
      <c r="F3978" s="331"/>
      <c r="G3978" s="331"/>
      <c r="K3978"/>
      <c r="L3978"/>
      <c r="O3978" s="75"/>
      <c r="P3978" s="60"/>
      <c r="Q3978" s="60"/>
    </row>
    <row r="3979" spans="3:17">
      <c r="C3979"/>
      <c r="D3979"/>
      <c r="E3979"/>
      <c r="F3979" s="331"/>
      <c r="G3979" s="331"/>
      <c r="K3979"/>
      <c r="L3979"/>
      <c r="O3979" s="75"/>
      <c r="P3979" s="60"/>
      <c r="Q3979" s="60"/>
    </row>
    <row r="3980" spans="3:17">
      <c r="C3980"/>
      <c r="D3980"/>
      <c r="E3980"/>
      <c r="F3980" s="331"/>
      <c r="G3980" s="331"/>
      <c r="K3980"/>
      <c r="L3980"/>
      <c r="O3980" s="75"/>
      <c r="P3980" s="60"/>
      <c r="Q3980" s="60"/>
    </row>
    <row r="3981" spans="3:17">
      <c r="C3981"/>
      <c r="D3981"/>
      <c r="E3981"/>
      <c r="F3981" s="331"/>
      <c r="G3981" s="331"/>
      <c r="K3981"/>
      <c r="L3981"/>
      <c r="O3981" s="75"/>
      <c r="P3981" s="60"/>
      <c r="Q3981" s="60"/>
    </row>
    <row r="3982" spans="3:17">
      <c r="C3982"/>
      <c r="D3982"/>
      <c r="E3982"/>
      <c r="F3982" s="331"/>
      <c r="G3982" s="331"/>
      <c r="K3982"/>
      <c r="L3982"/>
      <c r="O3982" s="75"/>
      <c r="P3982" s="60"/>
      <c r="Q3982" s="60"/>
    </row>
    <row r="3983" spans="3:17">
      <c r="C3983"/>
      <c r="D3983"/>
      <c r="E3983"/>
      <c r="F3983" s="331"/>
      <c r="G3983" s="331"/>
      <c r="K3983"/>
      <c r="L3983"/>
      <c r="O3983" s="75"/>
      <c r="P3983" s="60"/>
      <c r="Q3983" s="60"/>
    </row>
    <row r="3984" spans="3:17">
      <c r="C3984"/>
      <c r="D3984"/>
      <c r="E3984"/>
      <c r="F3984" s="331"/>
      <c r="G3984" s="331"/>
      <c r="K3984"/>
      <c r="L3984"/>
      <c r="O3984" s="75"/>
      <c r="P3984" s="60"/>
      <c r="Q3984" s="60"/>
    </row>
    <row r="3985" spans="3:17">
      <c r="C3985"/>
      <c r="D3985"/>
      <c r="E3985"/>
      <c r="F3985" s="331"/>
      <c r="G3985" s="331"/>
      <c r="K3985"/>
      <c r="L3985"/>
      <c r="O3985" s="75"/>
      <c r="P3985" s="60"/>
      <c r="Q3985" s="60"/>
    </row>
    <row r="3986" spans="3:17">
      <c r="C3986"/>
      <c r="D3986"/>
      <c r="E3986"/>
      <c r="F3986" s="331"/>
      <c r="G3986" s="331"/>
      <c r="K3986"/>
      <c r="L3986"/>
      <c r="O3986" s="75"/>
      <c r="P3986" s="60"/>
      <c r="Q3986" s="60"/>
    </row>
    <row r="3987" spans="3:17">
      <c r="C3987"/>
      <c r="D3987"/>
      <c r="E3987"/>
      <c r="F3987" s="331"/>
      <c r="G3987" s="331"/>
      <c r="K3987"/>
      <c r="L3987"/>
      <c r="O3987" s="75"/>
      <c r="P3987" s="60"/>
      <c r="Q3987" s="60"/>
    </row>
    <row r="3988" spans="3:17">
      <c r="C3988"/>
      <c r="D3988"/>
      <c r="E3988"/>
      <c r="F3988" s="331"/>
      <c r="G3988" s="331"/>
      <c r="K3988"/>
      <c r="L3988"/>
      <c r="O3988" s="75"/>
      <c r="P3988" s="60"/>
      <c r="Q3988" s="60"/>
    </row>
    <row r="3989" spans="3:17">
      <c r="C3989"/>
      <c r="D3989"/>
      <c r="E3989"/>
      <c r="F3989" s="331"/>
      <c r="G3989" s="331"/>
      <c r="K3989"/>
      <c r="L3989"/>
      <c r="O3989" s="75"/>
      <c r="P3989" s="60"/>
      <c r="Q3989" s="60"/>
    </row>
    <row r="3990" spans="3:17">
      <c r="C3990"/>
      <c r="D3990"/>
      <c r="E3990"/>
      <c r="F3990" s="331"/>
      <c r="G3990" s="331"/>
      <c r="K3990"/>
      <c r="L3990"/>
      <c r="O3990" s="75"/>
      <c r="P3990" s="60"/>
      <c r="Q3990" s="60"/>
    </row>
    <row r="3991" spans="3:17">
      <c r="C3991"/>
      <c r="D3991"/>
      <c r="E3991"/>
      <c r="F3991" s="331"/>
      <c r="G3991" s="331"/>
      <c r="K3991"/>
      <c r="L3991"/>
      <c r="O3991" s="75"/>
      <c r="P3991" s="60"/>
      <c r="Q3991" s="60"/>
    </row>
    <row r="3992" spans="3:17">
      <c r="C3992"/>
      <c r="D3992"/>
      <c r="E3992"/>
      <c r="F3992" s="331"/>
      <c r="G3992" s="331"/>
      <c r="K3992"/>
      <c r="L3992"/>
      <c r="O3992" s="75"/>
      <c r="P3992" s="60"/>
      <c r="Q3992" s="60"/>
    </row>
    <row r="3993" spans="3:17">
      <c r="C3993"/>
      <c r="D3993"/>
      <c r="E3993"/>
      <c r="F3993" s="331"/>
      <c r="G3993" s="331"/>
      <c r="K3993"/>
      <c r="L3993"/>
      <c r="O3993" s="75"/>
      <c r="P3993" s="60"/>
      <c r="Q3993" s="60"/>
    </row>
    <row r="3994" spans="3:17">
      <c r="C3994"/>
      <c r="D3994"/>
      <c r="E3994"/>
      <c r="F3994" s="331"/>
      <c r="G3994" s="331"/>
      <c r="K3994"/>
      <c r="L3994"/>
      <c r="O3994" s="75"/>
      <c r="P3994" s="60"/>
      <c r="Q3994" s="60"/>
    </row>
    <row r="3995" spans="3:17">
      <c r="C3995"/>
      <c r="D3995"/>
      <c r="E3995"/>
      <c r="F3995" s="331"/>
      <c r="G3995" s="331"/>
      <c r="K3995"/>
      <c r="L3995"/>
      <c r="O3995" s="75"/>
      <c r="P3995" s="60"/>
      <c r="Q3995" s="60"/>
    </row>
    <row r="3996" spans="3:17">
      <c r="C3996"/>
      <c r="D3996"/>
      <c r="E3996"/>
      <c r="F3996" s="331"/>
      <c r="G3996" s="331"/>
      <c r="K3996"/>
      <c r="L3996"/>
      <c r="O3996" s="75"/>
      <c r="P3996" s="60"/>
      <c r="Q3996" s="60"/>
    </row>
    <row r="3997" spans="3:17">
      <c r="C3997"/>
      <c r="D3997"/>
      <c r="E3997"/>
      <c r="F3997" s="331"/>
      <c r="G3997" s="331"/>
      <c r="K3997"/>
      <c r="L3997"/>
      <c r="O3997" s="75"/>
      <c r="P3997" s="60"/>
      <c r="Q3997" s="60"/>
    </row>
    <row r="3998" spans="3:17">
      <c r="C3998"/>
      <c r="D3998"/>
      <c r="E3998"/>
      <c r="F3998" s="331"/>
      <c r="G3998" s="331"/>
      <c r="K3998"/>
      <c r="L3998"/>
      <c r="O3998" s="75"/>
      <c r="P3998" s="60"/>
      <c r="Q3998" s="60"/>
    </row>
    <row r="3999" spans="3:17">
      <c r="C3999"/>
      <c r="D3999"/>
      <c r="E3999"/>
      <c r="F3999" s="331"/>
      <c r="G3999" s="331"/>
      <c r="K3999"/>
      <c r="L3999"/>
      <c r="O3999" s="75"/>
      <c r="P3999" s="60"/>
      <c r="Q3999" s="60"/>
    </row>
    <row r="4000" spans="3:17">
      <c r="C4000"/>
      <c r="D4000"/>
      <c r="E4000"/>
      <c r="F4000" s="331"/>
      <c r="G4000" s="331"/>
      <c r="K4000"/>
      <c r="L4000"/>
      <c r="O4000" s="75"/>
      <c r="P4000" s="60"/>
      <c r="Q4000" s="60"/>
    </row>
    <row r="4001" spans="3:17">
      <c r="C4001"/>
      <c r="D4001"/>
      <c r="E4001"/>
      <c r="F4001" s="331"/>
      <c r="G4001" s="331"/>
      <c r="K4001"/>
      <c r="L4001"/>
      <c r="O4001" s="75"/>
      <c r="P4001" s="60"/>
      <c r="Q4001" s="60"/>
    </row>
    <row r="4002" spans="3:17">
      <c r="C4002"/>
      <c r="D4002"/>
      <c r="E4002"/>
      <c r="F4002" s="331"/>
      <c r="G4002" s="331"/>
      <c r="K4002"/>
      <c r="L4002"/>
      <c r="O4002" s="75"/>
      <c r="P4002" s="60"/>
      <c r="Q4002" s="60"/>
    </row>
    <row r="4003" spans="3:17">
      <c r="C4003"/>
      <c r="D4003"/>
      <c r="E4003"/>
      <c r="F4003" s="331"/>
      <c r="G4003" s="331"/>
      <c r="K4003"/>
      <c r="L4003"/>
      <c r="O4003" s="75"/>
      <c r="P4003" s="60"/>
      <c r="Q4003" s="60"/>
    </row>
    <row r="4004" spans="3:17">
      <c r="C4004"/>
      <c r="D4004"/>
      <c r="E4004"/>
      <c r="F4004" s="331"/>
      <c r="G4004" s="331"/>
      <c r="K4004"/>
      <c r="L4004"/>
      <c r="O4004" s="75"/>
      <c r="P4004" s="60"/>
      <c r="Q4004" s="60"/>
    </row>
    <row r="4005" spans="3:17">
      <c r="C4005"/>
      <c r="D4005"/>
      <c r="E4005"/>
      <c r="F4005" s="331"/>
      <c r="G4005" s="331"/>
      <c r="K4005"/>
      <c r="L4005"/>
      <c r="O4005" s="75"/>
      <c r="P4005" s="60"/>
      <c r="Q4005" s="60"/>
    </row>
    <row r="4006" spans="3:17">
      <c r="C4006"/>
      <c r="D4006"/>
      <c r="E4006"/>
      <c r="F4006" s="331"/>
      <c r="G4006" s="331"/>
      <c r="K4006"/>
      <c r="L4006"/>
      <c r="O4006" s="75"/>
      <c r="P4006" s="60"/>
      <c r="Q4006" s="60"/>
    </row>
    <row r="4007" spans="3:17">
      <c r="C4007"/>
      <c r="D4007"/>
      <c r="E4007"/>
      <c r="F4007" s="331"/>
      <c r="G4007" s="331"/>
      <c r="K4007"/>
      <c r="L4007"/>
      <c r="O4007" s="75"/>
      <c r="P4007" s="60"/>
      <c r="Q4007" s="60"/>
    </row>
    <row r="4008" spans="3:17">
      <c r="C4008"/>
      <c r="D4008"/>
      <c r="E4008"/>
      <c r="F4008" s="331"/>
      <c r="G4008" s="331"/>
      <c r="K4008"/>
      <c r="L4008"/>
      <c r="O4008" s="75"/>
      <c r="P4008" s="60"/>
      <c r="Q4008" s="60"/>
    </row>
    <row r="4009" spans="3:17">
      <c r="C4009"/>
      <c r="D4009"/>
      <c r="E4009"/>
      <c r="F4009" s="331"/>
      <c r="G4009" s="331"/>
      <c r="K4009"/>
      <c r="L4009"/>
      <c r="O4009" s="75"/>
      <c r="P4009" s="60"/>
      <c r="Q4009" s="60"/>
    </row>
    <row r="4010" spans="3:17">
      <c r="C4010"/>
      <c r="D4010"/>
      <c r="E4010"/>
      <c r="F4010" s="331"/>
      <c r="G4010" s="331"/>
      <c r="K4010"/>
      <c r="L4010"/>
      <c r="O4010" s="75"/>
      <c r="P4010" s="60"/>
      <c r="Q4010" s="60"/>
    </row>
    <row r="4011" spans="3:17">
      <c r="C4011"/>
      <c r="D4011"/>
      <c r="E4011"/>
      <c r="F4011" s="331"/>
      <c r="G4011" s="331"/>
      <c r="K4011"/>
      <c r="L4011"/>
      <c r="O4011" s="75"/>
      <c r="P4011" s="60"/>
      <c r="Q4011" s="60"/>
    </row>
    <row r="4012" spans="3:17">
      <c r="C4012"/>
      <c r="D4012"/>
      <c r="E4012"/>
      <c r="F4012" s="331"/>
      <c r="G4012" s="331"/>
      <c r="K4012"/>
      <c r="L4012"/>
      <c r="O4012" s="75"/>
      <c r="P4012" s="60"/>
      <c r="Q4012" s="60"/>
    </row>
    <row r="4013" spans="3:17">
      <c r="C4013"/>
      <c r="D4013"/>
      <c r="E4013"/>
      <c r="F4013" s="331"/>
      <c r="G4013" s="331"/>
      <c r="K4013"/>
      <c r="L4013"/>
      <c r="O4013" s="75"/>
      <c r="P4013" s="60"/>
      <c r="Q4013" s="60"/>
    </row>
    <row r="4014" spans="3:17">
      <c r="C4014"/>
      <c r="D4014"/>
      <c r="E4014"/>
      <c r="F4014" s="331"/>
      <c r="G4014" s="331"/>
      <c r="K4014"/>
      <c r="L4014"/>
      <c r="O4014" s="75"/>
      <c r="P4014" s="60"/>
      <c r="Q4014" s="60"/>
    </row>
    <row r="4015" spans="3:17">
      <c r="C4015"/>
      <c r="D4015"/>
      <c r="E4015"/>
      <c r="F4015" s="331"/>
      <c r="G4015" s="331"/>
      <c r="K4015"/>
      <c r="L4015"/>
      <c r="O4015" s="75"/>
      <c r="P4015" s="60"/>
      <c r="Q4015" s="60"/>
    </row>
    <row r="4016" spans="3:17">
      <c r="C4016"/>
      <c r="D4016"/>
      <c r="E4016"/>
      <c r="F4016" s="331"/>
      <c r="G4016" s="331"/>
      <c r="K4016"/>
      <c r="L4016"/>
      <c r="O4016" s="75"/>
      <c r="P4016" s="60"/>
      <c r="Q4016" s="60"/>
    </row>
    <row r="4017" spans="3:17">
      <c r="C4017"/>
      <c r="D4017"/>
      <c r="E4017"/>
      <c r="F4017" s="331"/>
      <c r="G4017" s="331"/>
      <c r="K4017"/>
      <c r="L4017"/>
      <c r="O4017" s="75"/>
      <c r="P4017" s="60"/>
      <c r="Q4017" s="60"/>
    </row>
    <row r="4018" spans="3:17">
      <c r="C4018"/>
      <c r="D4018"/>
      <c r="E4018"/>
      <c r="F4018" s="331"/>
      <c r="G4018" s="331"/>
      <c r="K4018"/>
      <c r="L4018"/>
      <c r="O4018" s="75"/>
      <c r="P4018" s="60"/>
      <c r="Q4018" s="60"/>
    </row>
    <row r="4019" spans="3:17">
      <c r="C4019"/>
      <c r="D4019"/>
      <c r="E4019"/>
      <c r="F4019" s="331"/>
      <c r="G4019" s="331"/>
      <c r="K4019"/>
      <c r="L4019"/>
      <c r="O4019" s="75"/>
      <c r="P4019" s="60"/>
      <c r="Q4019" s="60"/>
    </row>
    <row r="4020" spans="3:17">
      <c r="C4020"/>
      <c r="D4020"/>
      <c r="E4020"/>
      <c r="F4020" s="331"/>
      <c r="G4020" s="331"/>
      <c r="K4020"/>
      <c r="L4020"/>
      <c r="O4020" s="75"/>
      <c r="P4020" s="60"/>
      <c r="Q4020" s="60"/>
    </row>
    <row r="4021" spans="3:17">
      <c r="C4021"/>
      <c r="D4021"/>
      <c r="E4021"/>
      <c r="F4021" s="331"/>
      <c r="G4021" s="331"/>
      <c r="K4021"/>
      <c r="L4021"/>
      <c r="O4021" s="75"/>
      <c r="P4021" s="60"/>
      <c r="Q4021" s="60"/>
    </row>
    <row r="4022" spans="3:17">
      <c r="C4022"/>
      <c r="D4022"/>
      <c r="E4022"/>
      <c r="F4022" s="331"/>
      <c r="G4022" s="331"/>
      <c r="K4022"/>
      <c r="L4022"/>
      <c r="O4022" s="75"/>
      <c r="P4022" s="60"/>
      <c r="Q4022" s="60"/>
    </row>
    <row r="4023" spans="3:17">
      <c r="C4023"/>
      <c r="D4023"/>
      <c r="E4023"/>
      <c r="F4023" s="331"/>
      <c r="G4023" s="331"/>
      <c r="K4023"/>
      <c r="L4023"/>
      <c r="O4023" s="75"/>
      <c r="P4023" s="60"/>
      <c r="Q4023" s="60"/>
    </row>
    <row r="4024" spans="3:17">
      <c r="C4024"/>
      <c r="D4024"/>
      <c r="E4024"/>
      <c r="F4024" s="331"/>
      <c r="G4024" s="331"/>
      <c r="K4024"/>
      <c r="L4024"/>
      <c r="O4024" s="75"/>
      <c r="P4024" s="60"/>
      <c r="Q4024" s="60"/>
    </row>
    <row r="4025" spans="3:17">
      <c r="C4025"/>
      <c r="D4025"/>
      <c r="E4025"/>
      <c r="F4025" s="331"/>
      <c r="G4025" s="331"/>
      <c r="K4025"/>
      <c r="L4025"/>
      <c r="O4025" s="75"/>
      <c r="P4025" s="60"/>
      <c r="Q4025" s="60"/>
    </row>
    <row r="4026" spans="3:17">
      <c r="C4026"/>
      <c r="D4026"/>
      <c r="E4026"/>
      <c r="F4026" s="331"/>
      <c r="G4026" s="331"/>
      <c r="K4026"/>
      <c r="L4026"/>
      <c r="O4026" s="75"/>
      <c r="P4026" s="60"/>
      <c r="Q4026" s="60"/>
    </row>
    <row r="4027" spans="3:17">
      <c r="C4027"/>
      <c r="D4027"/>
      <c r="E4027"/>
      <c r="F4027" s="331"/>
      <c r="G4027" s="331"/>
      <c r="K4027"/>
      <c r="L4027"/>
      <c r="O4027" s="75"/>
      <c r="P4027" s="60"/>
      <c r="Q4027" s="60"/>
    </row>
    <row r="4028" spans="3:17">
      <c r="C4028"/>
      <c r="D4028"/>
      <c r="E4028"/>
      <c r="F4028" s="331"/>
      <c r="G4028" s="331"/>
      <c r="K4028"/>
      <c r="L4028"/>
      <c r="O4028" s="75"/>
      <c r="P4028" s="60"/>
      <c r="Q4028" s="60"/>
    </row>
    <row r="4029" spans="3:17">
      <c r="C4029"/>
      <c r="D4029"/>
      <c r="E4029"/>
      <c r="F4029" s="331"/>
      <c r="G4029" s="331"/>
      <c r="K4029"/>
      <c r="L4029"/>
      <c r="O4029" s="75"/>
      <c r="P4029" s="60"/>
      <c r="Q4029" s="60"/>
    </row>
    <row r="4030" spans="3:17">
      <c r="C4030"/>
      <c r="D4030"/>
      <c r="E4030"/>
      <c r="F4030" s="331"/>
      <c r="G4030" s="331"/>
      <c r="K4030"/>
      <c r="L4030"/>
      <c r="O4030" s="75"/>
      <c r="P4030" s="60"/>
      <c r="Q4030" s="60"/>
    </row>
    <row r="4031" spans="3:17">
      <c r="C4031"/>
      <c r="D4031"/>
      <c r="E4031"/>
      <c r="F4031" s="331"/>
      <c r="G4031" s="331"/>
      <c r="K4031"/>
      <c r="L4031"/>
      <c r="O4031" s="75"/>
      <c r="P4031" s="60"/>
      <c r="Q4031" s="60"/>
    </row>
    <row r="4032" spans="3:17">
      <c r="C4032"/>
      <c r="D4032"/>
      <c r="E4032"/>
      <c r="F4032" s="331"/>
      <c r="G4032" s="331"/>
      <c r="K4032"/>
      <c r="L4032"/>
      <c r="O4032" s="75"/>
      <c r="P4032" s="60"/>
      <c r="Q4032" s="60"/>
    </row>
    <row r="4033" spans="3:17">
      <c r="C4033"/>
      <c r="D4033"/>
      <c r="E4033"/>
      <c r="F4033" s="331"/>
      <c r="G4033" s="331"/>
      <c r="K4033"/>
      <c r="L4033"/>
      <c r="O4033" s="75"/>
      <c r="P4033" s="60"/>
      <c r="Q4033" s="60"/>
    </row>
    <row r="4034" spans="3:17">
      <c r="C4034"/>
      <c r="D4034"/>
      <c r="E4034"/>
      <c r="F4034" s="331"/>
      <c r="G4034" s="331"/>
      <c r="K4034"/>
      <c r="L4034"/>
      <c r="O4034" s="75"/>
      <c r="P4034" s="60"/>
      <c r="Q4034" s="60"/>
    </row>
    <row r="4035" spans="3:17">
      <c r="C4035"/>
      <c r="D4035"/>
      <c r="E4035"/>
      <c r="F4035" s="331"/>
      <c r="G4035" s="331"/>
      <c r="K4035"/>
      <c r="L4035"/>
      <c r="O4035" s="75"/>
      <c r="P4035" s="60"/>
      <c r="Q4035" s="60"/>
    </row>
    <row r="4036" spans="3:17">
      <c r="C4036"/>
      <c r="D4036"/>
      <c r="E4036"/>
      <c r="F4036" s="331"/>
      <c r="G4036" s="331"/>
      <c r="K4036"/>
      <c r="L4036"/>
      <c r="O4036" s="75"/>
      <c r="P4036" s="60"/>
      <c r="Q4036" s="60"/>
    </row>
    <row r="4037" spans="3:17">
      <c r="C4037"/>
      <c r="D4037"/>
      <c r="E4037"/>
      <c r="F4037" s="331"/>
      <c r="G4037" s="331"/>
      <c r="K4037"/>
      <c r="L4037"/>
      <c r="O4037" s="75"/>
      <c r="P4037" s="60"/>
      <c r="Q4037" s="60"/>
    </row>
    <row r="4038" spans="3:17">
      <c r="C4038"/>
      <c r="D4038"/>
      <c r="E4038"/>
      <c r="F4038" s="331"/>
      <c r="G4038" s="331"/>
      <c r="K4038"/>
      <c r="L4038"/>
      <c r="O4038" s="75"/>
      <c r="P4038" s="60"/>
      <c r="Q4038" s="60"/>
    </row>
    <row r="4039" spans="3:17">
      <c r="C4039"/>
      <c r="D4039"/>
      <c r="E4039"/>
      <c r="F4039" s="331"/>
      <c r="G4039" s="331"/>
      <c r="K4039"/>
      <c r="L4039"/>
      <c r="O4039" s="75"/>
      <c r="P4039" s="60"/>
      <c r="Q4039" s="60"/>
    </row>
    <row r="4040" spans="3:17">
      <c r="C4040"/>
      <c r="D4040"/>
      <c r="E4040"/>
      <c r="F4040" s="331"/>
      <c r="G4040" s="331"/>
      <c r="K4040"/>
      <c r="L4040"/>
      <c r="O4040" s="75"/>
      <c r="P4040" s="60"/>
      <c r="Q4040" s="60"/>
    </row>
    <row r="4041" spans="3:17">
      <c r="C4041"/>
      <c r="D4041"/>
      <c r="E4041"/>
      <c r="F4041" s="331"/>
      <c r="G4041" s="331"/>
      <c r="K4041"/>
      <c r="L4041"/>
      <c r="O4041" s="75"/>
      <c r="P4041" s="60"/>
      <c r="Q4041" s="60"/>
    </row>
    <row r="4042" spans="3:17">
      <c r="C4042"/>
      <c r="D4042"/>
      <c r="E4042"/>
      <c r="F4042" s="331"/>
      <c r="G4042" s="331"/>
      <c r="K4042"/>
      <c r="L4042"/>
      <c r="O4042" s="75"/>
      <c r="P4042" s="60"/>
      <c r="Q4042" s="60"/>
    </row>
    <row r="4043" spans="3:17">
      <c r="C4043"/>
      <c r="D4043"/>
      <c r="E4043"/>
      <c r="F4043" s="331"/>
      <c r="G4043" s="331"/>
      <c r="K4043"/>
      <c r="L4043"/>
      <c r="O4043" s="75"/>
      <c r="P4043" s="60"/>
      <c r="Q4043" s="60"/>
    </row>
    <row r="4044" spans="3:17">
      <c r="C4044"/>
      <c r="D4044"/>
      <c r="E4044"/>
      <c r="F4044" s="331"/>
      <c r="G4044" s="331"/>
      <c r="K4044"/>
      <c r="L4044"/>
      <c r="O4044" s="75"/>
      <c r="P4044" s="60"/>
      <c r="Q4044" s="60"/>
    </row>
    <row r="4045" spans="3:17">
      <c r="C4045"/>
      <c r="D4045"/>
      <c r="E4045"/>
      <c r="F4045" s="331"/>
      <c r="G4045" s="331"/>
      <c r="K4045"/>
      <c r="L4045"/>
      <c r="O4045" s="75"/>
      <c r="P4045" s="60"/>
      <c r="Q4045" s="60"/>
    </row>
    <row r="4046" spans="3:17">
      <c r="C4046"/>
      <c r="D4046"/>
      <c r="E4046"/>
      <c r="F4046" s="331"/>
      <c r="G4046" s="331"/>
      <c r="K4046"/>
      <c r="L4046"/>
      <c r="O4046" s="75"/>
      <c r="P4046" s="60"/>
      <c r="Q4046" s="60"/>
    </row>
    <row r="4047" spans="3:17">
      <c r="C4047"/>
      <c r="D4047"/>
      <c r="E4047"/>
      <c r="F4047" s="331"/>
      <c r="G4047" s="331"/>
      <c r="K4047"/>
      <c r="L4047"/>
      <c r="O4047" s="75"/>
      <c r="P4047" s="60"/>
      <c r="Q4047" s="60"/>
    </row>
    <row r="4048" spans="3:17">
      <c r="C4048"/>
      <c r="D4048"/>
      <c r="E4048"/>
      <c r="F4048" s="331"/>
      <c r="G4048" s="331"/>
      <c r="K4048"/>
      <c r="L4048"/>
      <c r="O4048" s="75"/>
      <c r="P4048" s="60"/>
      <c r="Q4048" s="60"/>
    </row>
    <row r="4049" spans="3:17">
      <c r="C4049"/>
      <c r="D4049"/>
      <c r="E4049"/>
      <c r="F4049" s="331"/>
      <c r="G4049" s="331"/>
      <c r="K4049"/>
      <c r="L4049"/>
      <c r="O4049" s="75"/>
      <c r="P4049" s="60"/>
      <c r="Q4049" s="60"/>
    </row>
    <row r="4050" spans="3:17">
      <c r="C4050"/>
      <c r="D4050"/>
      <c r="E4050"/>
      <c r="F4050" s="331"/>
      <c r="G4050" s="331"/>
      <c r="K4050"/>
      <c r="L4050"/>
      <c r="O4050" s="75"/>
      <c r="P4050" s="60"/>
      <c r="Q4050" s="60"/>
    </row>
    <row r="4051" spans="3:17">
      <c r="C4051"/>
      <c r="D4051"/>
      <c r="E4051"/>
      <c r="F4051" s="331"/>
      <c r="G4051" s="331"/>
      <c r="K4051"/>
      <c r="L4051"/>
      <c r="O4051" s="75"/>
      <c r="P4051" s="60"/>
      <c r="Q4051" s="60"/>
    </row>
    <row r="4052" spans="3:17">
      <c r="C4052"/>
      <c r="D4052"/>
      <c r="E4052"/>
      <c r="F4052" s="331"/>
      <c r="G4052" s="331"/>
      <c r="K4052"/>
      <c r="L4052"/>
      <c r="O4052" s="75"/>
      <c r="P4052" s="60"/>
      <c r="Q4052" s="60"/>
    </row>
    <row r="4053" spans="3:17">
      <c r="C4053"/>
      <c r="D4053"/>
      <c r="E4053"/>
      <c r="F4053" s="331"/>
      <c r="G4053" s="331"/>
      <c r="K4053"/>
      <c r="L4053"/>
      <c r="O4053" s="75"/>
      <c r="P4053" s="60"/>
      <c r="Q4053" s="60"/>
    </row>
    <row r="4054" spans="3:17">
      <c r="C4054"/>
      <c r="D4054"/>
      <c r="E4054"/>
      <c r="F4054" s="331"/>
      <c r="G4054" s="331"/>
      <c r="K4054"/>
      <c r="L4054"/>
      <c r="O4054" s="75"/>
      <c r="P4054" s="60"/>
      <c r="Q4054" s="60"/>
    </row>
    <row r="4055" spans="3:17">
      <c r="C4055"/>
      <c r="D4055"/>
      <c r="E4055"/>
      <c r="F4055" s="331"/>
      <c r="G4055" s="331"/>
      <c r="K4055"/>
      <c r="L4055"/>
      <c r="O4055" s="75"/>
      <c r="P4055" s="60"/>
      <c r="Q4055" s="60"/>
    </row>
    <row r="4056" spans="3:17">
      <c r="C4056"/>
      <c r="D4056"/>
      <c r="E4056"/>
      <c r="F4056" s="331"/>
      <c r="G4056" s="331"/>
      <c r="K4056"/>
      <c r="L4056"/>
      <c r="O4056" s="75"/>
      <c r="P4056" s="60"/>
      <c r="Q4056" s="60"/>
    </row>
    <row r="4057" spans="3:17">
      <c r="C4057"/>
      <c r="D4057"/>
      <c r="E4057"/>
      <c r="F4057" s="331"/>
      <c r="G4057" s="331"/>
      <c r="K4057"/>
      <c r="L4057"/>
      <c r="O4057" s="75"/>
      <c r="P4057" s="60"/>
      <c r="Q4057" s="60"/>
    </row>
    <row r="4058" spans="3:17">
      <c r="C4058"/>
      <c r="D4058"/>
      <c r="E4058"/>
      <c r="F4058" s="331"/>
      <c r="G4058" s="331"/>
      <c r="K4058"/>
      <c r="L4058"/>
      <c r="O4058" s="75"/>
      <c r="P4058" s="60"/>
      <c r="Q4058" s="60"/>
    </row>
    <row r="4059" spans="3:17">
      <c r="C4059"/>
      <c r="D4059"/>
      <c r="E4059"/>
      <c r="F4059" s="331"/>
      <c r="G4059" s="331"/>
      <c r="K4059"/>
      <c r="L4059"/>
      <c r="O4059" s="75"/>
      <c r="P4059" s="60"/>
      <c r="Q4059" s="60"/>
    </row>
    <row r="4060" spans="3:17">
      <c r="C4060"/>
      <c r="D4060"/>
      <c r="E4060"/>
      <c r="F4060" s="331"/>
      <c r="G4060" s="331"/>
      <c r="K4060"/>
      <c r="L4060"/>
      <c r="O4060" s="75"/>
      <c r="P4060" s="60"/>
      <c r="Q4060" s="60"/>
    </row>
    <row r="4061" spans="3:17">
      <c r="C4061"/>
      <c r="D4061"/>
      <c r="E4061"/>
      <c r="F4061" s="331"/>
      <c r="G4061" s="331"/>
      <c r="K4061"/>
      <c r="L4061"/>
      <c r="O4061" s="75"/>
      <c r="P4061" s="60"/>
      <c r="Q4061" s="60"/>
    </row>
    <row r="4062" spans="3:17">
      <c r="C4062"/>
      <c r="D4062"/>
      <c r="E4062"/>
      <c r="F4062" s="331"/>
      <c r="G4062" s="331"/>
      <c r="K4062"/>
      <c r="L4062"/>
      <c r="O4062" s="75"/>
      <c r="P4062" s="60"/>
      <c r="Q4062" s="60"/>
    </row>
    <row r="4063" spans="3:17">
      <c r="C4063"/>
      <c r="D4063"/>
      <c r="E4063"/>
      <c r="F4063" s="331"/>
      <c r="G4063" s="331"/>
      <c r="K4063"/>
      <c r="L4063"/>
      <c r="O4063" s="75"/>
      <c r="P4063" s="60"/>
      <c r="Q4063" s="60"/>
    </row>
    <row r="4064" spans="3:17">
      <c r="C4064"/>
      <c r="D4064"/>
      <c r="E4064"/>
      <c r="F4064" s="331"/>
      <c r="G4064" s="331"/>
      <c r="K4064"/>
      <c r="L4064"/>
      <c r="O4064" s="75"/>
      <c r="P4064" s="60"/>
      <c r="Q4064" s="60"/>
    </row>
    <row r="4065" spans="3:17">
      <c r="C4065"/>
      <c r="D4065"/>
      <c r="E4065"/>
      <c r="F4065" s="331"/>
      <c r="G4065" s="331"/>
      <c r="K4065"/>
      <c r="L4065"/>
      <c r="O4065" s="75"/>
      <c r="P4065" s="60"/>
      <c r="Q4065" s="60"/>
    </row>
    <row r="4066" spans="3:17">
      <c r="C4066"/>
      <c r="D4066"/>
      <c r="E4066"/>
      <c r="F4066" s="331"/>
      <c r="G4066" s="331"/>
      <c r="K4066"/>
      <c r="L4066"/>
      <c r="O4066" s="75"/>
      <c r="P4066" s="60"/>
      <c r="Q4066" s="60"/>
    </row>
    <row r="4067" spans="3:17">
      <c r="C4067"/>
      <c r="D4067"/>
      <c r="E4067"/>
      <c r="F4067" s="331"/>
      <c r="G4067" s="331"/>
      <c r="K4067"/>
      <c r="L4067"/>
      <c r="O4067" s="75"/>
      <c r="P4067" s="60"/>
      <c r="Q4067" s="60"/>
    </row>
    <row r="4068" spans="3:17">
      <c r="C4068"/>
      <c r="D4068"/>
      <c r="E4068"/>
      <c r="F4068" s="331"/>
      <c r="G4068" s="331"/>
      <c r="K4068"/>
      <c r="L4068"/>
      <c r="O4068" s="75"/>
      <c r="P4068" s="60"/>
      <c r="Q4068" s="60"/>
    </row>
    <row r="4069" spans="3:17">
      <c r="C4069"/>
      <c r="D4069"/>
      <c r="E4069"/>
      <c r="F4069" s="331"/>
      <c r="G4069" s="331"/>
      <c r="K4069"/>
      <c r="L4069"/>
      <c r="O4069" s="75"/>
      <c r="P4069" s="60"/>
      <c r="Q4069" s="60"/>
    </row>
    <row r="4070" spans="3:17">
      <c r="C4070"/>
      <c r="D4070"/>
      <c r="E4070"/>
      <c r="F4070" s="331"/>
      <c r="G4070" s="331"/>
      <c r="K4070"/>
      <c r="L4070"/>
      <c r="O4070" s="75"/>
      <c r="P4070" s="60"/>
      <c r="Q4070" s="60"/>
    </row>
    <row r="4071" spans="3:17">
      <c r="C4071"/>
      <c r="D4071"/>
      <c r="E4071"/>
      <c r="F4071" s="331"/>
      <c r="G4071" s="331"/>
      <c r="K4071"/>
      <c r="L4071"/>
      <c r="O4071" s="75"/>
      <c r="P4071" s="60"/>
      <c r="Q4071" s="60"/>
    </row>
    <row r="4072" spans="3:17">
      <c r="C4072"/>
      <c r="D4072"/>
      <c r="E4072"/>
      <c r="F4072" s="331"/>
      <c r="G4072" s="331"/>
      <c r="K4072"/>
      <c r="L4072"/>
      <c r="O4072" s="75"/>
      <c r="P4072" s="60"/>
      <c r="Q4072" s="60"/>
    </row>
    <row r="4073" spans="3:17">
      <c r="C4073"/>
      <c r="D4073"/>
      <c r="E4073"/>
      <c r="F4073" s="331"/>
      <c r="G4073" s="331"/>
      <c r="K4073"/>
      <c r="L4073"/>
      <c r="O4073" s="75"/>
      <c r="P4073" s="60"/>
      <c r="Q4073" s="60"/>
    </row>
    <row r="4074" spans="3:17">
      <c r="C4074"/>
      <c r="D4074"/>
      <c r="E4074"/>
      <c r="F4074" s="331"/>
      <c r="G4074" s="331"/>
      <c r="K4074"/>
      <c r="L4074"/>
      <c r="O4074" s="75"/>
      <c r="P4074" s="60"/>
      <c r="Q4074" s="60"/>
    </row>
    <row r="4075" spans="3:17">
      <c r="C4075"/>
      <c r="D4075"/>
      <c r="E4075"/>
      <c r="F4075" s="331"/>
      <c r="G4075" s="331"/>
      <c r="K4075"/>
      <c r="L4075"/>
      <c r="O4075" s="75"/>
      <c r="P4075" s="60"/>
      <c r="Q4075" s="60"/>
    </row>
    <row r="4076" spans="3:17">
      <c r="C4076"/>
      <c r="D4076"/>
      <c r="E4076"/>
      <c r="F4076" s="331"/>
      <c r="G4076" s="331"/>
      <c r="K4076"/>
      <c r="L4076"/>
      <c r="O4076" s="75"/>
      <c r="P4076" s="60"/>
      <c r="Q4076" s="60"/>
    </row>
    <row r="4077" spans="3:17">
      <c r="C4077"/>
      <c r="D4077"/>
      <c r="E4077"/>
      <c r="F4077" s="331"/>
      <c r="G4077" s="331"/>
      <c r="K4077"/>
      <c r="L4077"/>
      <c r="O4077" s="75"/>
      <c r="P4077" s="60"/>
      <c r="Q4077" s="60"/>
    </row>
    <row r="4078" spans="3:17">
      <c r="C4078"/>
      <c r="D4078"/>
      <c r="E4078"/>
      <c r="F4078" s="331"/>
      <c r="G4078" s="331"/>
      <c r="K4078"/>
      <c r="L4078"/>
      <c r="O4078" s="75"/>
      <c r="P4078" s="60"/>
      <c r="Q4078" s="60"/>
    </row>
    <row r="4079" spans="3:17">
      <c r="C4079"/>
      <c r="D4079"/>
      <c r="E4079"/>
      <c r="F4079" s="331"/>
      <c r="G4079" s="331"/>
      <c r="K4079"/>
      <c r="L4079"/>
      <c r="O4079" s="75"/>
      <c r="P4079" s="60"/>
      <c r="Q4079" s="60"/>
    </row>
    <row r="4080" spans="3:17">
      <c r="C4080"/>
      <c r="D4080"/>
      <c r="E4080"/>
      <c r="F4080" s="331"/>
      <c r="G4080" s="331"/>
      <c r="K4080"/>
      <c r="L4080"/>
      <c r="O4080" s="75"/>
      <c r="P4080" s="60"/>
      <c r="Q4080" s="60"/>
    </row>
    <row r="4081" spans="3:17">
      <c r="C4081"/>
      <c r="D4081"/>
      <c r="E4081"/>
      <c r="F4081" s="331"/>
      <c r="G4081" s="331"/>
      <c r="K4081"/>
      <c r="L4081"/>
      <c r="O4081" s="75"/>
      <c r="P4081" s="60"/>
      <c r="Q4081" s="60"/>
    </row>
    <row r="4082" spans="3:17">
      <c r="C4082"/>
      <c r="D4082"/>
      <c r="E4082"/>
      <c r="F4082" s="331"/>
      <c r="G4082" s="331"/>
      <c r="K4082"/>
      <c r="L4082"/>
      <c r="O4082" s="75"/>
      <c r="P4082" s="60"/>
      <c r="Q4082" s="60"/>
    </row>
    <row r="4083" spans="3:17">
      <c r="C4083"/>
      <c r="D4083"/>
      <c r="E4083"/>
      <c r="F4083" s="331"/>
      <c r="G4083" s="331"/>
      <c r="K4083"/>
      <c r="L4083"/>
      <c r="O4083" s="75"/>
      <c r="P4083" s="60"/>
      <c r="Q4083" s="60"/>
    </row>
    <row r="4084" spans="3:17">
      <c r="C4084"/>
      <c r="D4084"/>
      <c r="E4084"/>
      <c r="F4084" s="331"/>
      <c r="G4084" s="331"/>
      <c r="K4084"/>
      <c r="L4084"/>
      <c r="O4084" s="75"/>
      <c r="P4084" s="60"/>
      <c r="Q4084" s="60"/>
    </row>
    <row r="4085" spans="3:17">
      <c r="C4085"/>
      <c r="D4085"/>
      <c r="E4085"/>
      <c r="F4085" s="331"/>
      <c r="G4085" s="331"/>
      <c r="K4085"/>
      <c r="L4085"/>
      <c r="O4085" s="75"/>
      <c r="P4085" s="60"/>
      <c r="Q4085" s="60"/>
    </row>
    <row r="4086" spans="3:17">
      <c r="C4086"/>
      <c r="D4086"/>
      <c r="E4086"/>
      <c r="F4086" s="331"/>
      <c r="G4086" s="331"/>
      <c r="K4086"/>
      <c r="L4086"/>
      <c r="O4086" s="75"/>
      <c r="P4086" s="60"/>
      <c r="Q4086" s="60"/>
    </row>
    <row r="4087" spans="3:17">
      <c r="C4087"/>
      <c r="D4087"/>
      <c r="E4087"/>
      <c r="F4087" s="331"/>
      <c r="G4087" s="331"/>
      <c r="K4087"/>
      <c r="L4087"/>
      <c r="O4087" s="75"/>
      <c r="P4087" s="60"/>
      <c r="Q4087" s="60"/>
    </row>
    <row r="4088" spans="3:17">
      <c r="C4088"/>
      <c r="D4088"/>
      <c r="E4088"/>
      <c r="F4088" s="331"/>
      <c r="G4088" s="331"/>
      <c r="K4088"/>
      <c r="L4088"/>
      <c r="O4088" s="75"/>
      <c r="P4088" s="60"/>
      <c r="Q4088" s="60"/>
    </row>
    <row r="4089" spans="3:17">
      <c r="C4089"/>
      <c r="D4089"/>
      <c r="E4089"/>
      <c r="F4089" s="331"/>
      <c r="G4089" s="331"/>
      <c r="K4089"/>
      <c r="L4089"/>
      <c r="O4089" s="75"/>
      <c r="P4089" s="60"/>
      <c r="Q4089" s="60"/>
    </row>
    <row r="4090" spans="3:17">
      <c r="C4090"/>
      <c r="D4090"/>
      <c r="E4090"/>
      <c r="F4090" s="331"/>
      <c r="G4090" s="331"/>
      <c r="K4090"/>
      <c r="L4090"/>
      <c r="O4090" s="75"/>
      <c r="P4090" s="60"/>
      <c r="Q4090" s="60"/>
    </row>
    <row r="4091" spans="3:17">
      <c r="C4091"/>
      <c r="D4091"/>
      <c r="E4091"/>
      <c r="F4091" s="331"/>
      <c r="G4091" s="331"/>
      <c r="K4091"/>
      <c r="L4091"/>
      <c r="O4091" s="75"/>
      <c r="P4091" s="60"/>
      <c r="Q4091" s="60"/>
    </row>
    <row r="4092" spans="3:17">
      <c r="C4092"/>
      <c r="D4092"/>
      <c r="E4092"/>
      <c r="F4092" s="331"/>
      <c r="G4092" s="331"/>
      <c r="K4092"/>
      <c r="L4092"/>
      <c r="O4092" s="75"/>
      <c r="P4092" s="60"/>
      <c r="Q4092" s="60"/>
    </row>
    <row r="4093" spans="3:17">
      <c r="C4093"/>
      <c r="D4093"/>
      <c r="E4093"/>
      <c r="F4093" s="331"/>
      <c r="G4093" s="331"/>
      <c r="K4093"/>
      <c r="L4093"/>
      <c r="O4093" s="75"/>
      <c r="P4093" s="60"/>
      <c r="Q4093" s="60"/>
    </row>
    <row r="4094" spans="3:17">
      <c r="C4094"/>
      <c r="D4094"/>
      <c r="E4094"/>
      <c r="F4094" s="331"/>
      <c r="G4094" s="331"/>
      <c r="K4094"/>
      <c r="L4094"/>
      <c r="O4094" s="75"/>
      <c r="P4094" s="60"/>
      <c r="Q4094" s="60"/>
    </row>
    <row r="4095" spans="3:17">
      <c r="C4095"/>
      <c r="D4095"/>
      <c r="E4095"/>
      <c r="F4095" s="331"/>
      <c r="G4095" s="331"/>
      <c r="K4095"/>
      <c r="L4095"/>
      <c r="O4095" s="75"/>
      <c r="P4095" s="60"/>
      <c r="Q4095" s="60"/>
    </row>
    <row r="4096" spans="3:17">
      <c r="C4096"/>
      <c r="D4096"/>
      <c r="E4096"/>
      <c r="F4096" s="331"/>
      <c r="G4096" s="331"/>
      <c r="K4096"/>
      <c r="L4096"/>
      <c r="O4096" s="75"/>
      <c r="P4096" s="60"/>
      <c r="Q4096" s="60"/>
    </row>
    <row r="4097" spans="3:17">
      <c r="C4097"/>
      <c r="D4097"/>
      <c r="E4097"/>
      <c r="F4097" s="331"/>
      <c r="G4097" s="331"/>
      <c r="K4097"/>
      <c r="L4097"/>
      <c r="O4097" s="75"/>
      <c r="P4097" s="60"/>
      <c r="Q4097" s="60"/>
    </row>
    <row r="4098" spans="3:17">
      <c r="C4098"/>
      <c r="D4098"/>
      <c r="E4098"/>
      <c r="F4098" s="331"/>
      <c r="G4098" s="331"/>
      <c r="K4098"/>
      <c r="L4098"/>
      <c r="O4098" s="75"/>
      <c r="P4098" s="60"/>
      <c r="Q4098" s="60"/>
    </row>
    <row r="4099" spans="3:17">
      <c r="C4099"/>
      <c r="D4099"/>
      <c r="E4099"/>
      <c r="F4099" s="331"/>
      <c r="G4099" s="331"/>
      <c r="K4099"/>
      <c r="L4099"/>
      <c r="O4099" s="75"/>
      <c r="P4099" s="60"/>
      <c r="Q4099" s="60"/>
    </row>
    <row r="4100" spans="3:17">
      <c r="C4100"/>
      <c r="D4100"/>
      <c r="E4100"/>
      <c r="F4100" s="331"/>
      <c r="G4100" s="331"/>
      <c r="K4100"/>
      <c r="L4100"/>
      <c r="O4100" s="75"/>
      <c r="P4100" s="60"/>
      <c r="Q4100" s="60"/>
    </row>
    <row r="4101" spans="3:17">
      <c r="C4101"/>
      <c r="D4101"/>
      <c r="E4101"/>
      <c r="F4101" s="331"/>
      <c r="G4101" s="331"/>
      <c r="K4101"/>
      <c r="L4101"/>
      <c r="O4101" s="75"/>
      <c r="P4101" s="60"/>
      <c r="Q4101" s="60"/>
    </row>
    <row r="4102" spans="3:17">
      <c r="C4102"/>
      <c r="D4102"/>
      <c r="E4102"/>
      <c r="F4102" s="331"/>
      <c r="G4102" s="331"/>
      <c r="K4102"/>
      <c r="L4102"/>
      <c r="O4102" s="75"/>
      <c r="P4102" s="60"/>
      <c r="Q4102" s="60"/>
    </row>
    <row r="4103" spans="3:17">
      <c r="C4103"/>
      <c r="D4103"/>
      <c r="E4103"/>
      <c r="F4103" s="331"/>
      <c r="G4103" s="331"/>
      <c r="K4103"/>
      <c r="L4103"/>
      <c r="O4103" s="75"/>
      <c r="P4103" s="60"/>
      <c r="Q4103" s="60"/>
    </row>
    <row r="4104" spans="3:17">
      <c r="C4104"/>
      <c r="D4104"/>
      <c r="E4104"/>
      <c r="F4104" s="331"/>
      <c r="G4104" s="331"/>
      <c r="K4104"/>
      <c r="L4104"/>
      <c r="O4104" s="75"/>
      <c r="P4104" s="60"/>
      <c r="Q4104" s="60"/>
    </row>
    <row r="4105" spans="3:17">
      <c r="C4105"/>
      <c r="D4105"/>
      <c r="E4105"/>
      <c r="F4105" s="331"/>
      <c r="G4105" s="331"/>
      <c r="K4105"/>
      <c r="L4105"/>
      <c r="O4105" s="75"/>
      <c r="P4105" s="60"/>
      <c r="Q4105" s="60"/>
    </row>
    <row r="4106" spans="3:17">
      <c r="C4106"/>
      <c r="D4106"/>
      <c r="E4106"/>
      <c r="F4106" s="331"/>
      <c r="G4106" s="331"/>
      <c r="K4106"/>
      <c r="L4106"/>
      <c r="O4106" s="75"/>
      <c r="P4106" s="60"/>
      <c r="Q4106" s="60"/>
    </row>
    <row r="4107" spans="3:17">
      <c r="C4107"/>
      <c r="D4107"/>
      <c r="E4107"/>
      <c r="F4107" s="331"/>
      <c r="G4107" s="331"/>
      <c r="K4107"/>
      <c r="L4107"/>
      <c r="O4107" s="75"/>
      <c r="P4107" s="60"/>
      <c r="Q4107" s="60"/>
    </row>
    <row r="4108" spans="3:17">
      <c r="C4108"/>
      <c r="D4108"/>
      <c r="E4108"/>
      <c r="F4108" s="331"/>
      <c r="G4108" s="331"/>
      <c r="K4108"/>
      <c r="L4108"/>
      <c r="O4108" s="75"/>
      <c r="P4108" s="60"/>
      <c r="Q4108" s="60"/>
    </row>
    <row r="4109" spans="3:17">
      <c r="C4109"/>
      <c r="D4109"/>
      <c r="E4109"/>
      <c r="F4109" s="331"/>
      <c r="G4109" s="331"/>
      <c r="K4109"/>
      <c r="L4109"/>
      <c r="O4109" s="75"/>
      <c r="P4109" s="60"/>
      <c r="Q4109" s="60"/>
    </row>
    <row r="4110" spans="3:17">
      <c r="C4110"/>
      <c r="D4110"/>
      <c r="E4110"/>
      <c r="F4110" s="331"/>
      <c r="G4110" s="331"/>
      <c r="K4110"/>
      <c r="L4110"/>
      <c r="O4110" s="75"/>
      <c r="P4110" s="60"/>
      <c r="Q4110" s="60"/>
    </row>
    <row r="4111" spans="3:17">
      <c r="C4111"/>
      <c r="D4111"/>
      <c r="E4111"/>
      <c r="F4111" s="331"/>
      <c r="G4111" s="331"/>
      <c r="K4111"/>
      <c r="L4111"/>
      <c r="O4111" s="75"/>
      <c r="P4111" s="60"/>
      <c r="Q4111" s="60"/>
    </row>
    <row r="4112" spans="3:17">
      <c r="C4112"/>
      <c r="D4112"/>
      <c r="E4112"/>
      <c r="F4112" s="331"/>
      <c r="G4112" s="331"/>
      <c r="K4112"/>
      <c r="L4112"/>
      <c r="O4112" s="75"/>
      <c r="P4112" s="60"/>
      <c r="Q4112" s="60"/>
    </row>
    <row r="4113" spans="3:17">
      <c r="C4113"/>
      <c r="D4113"/>
      <c r="E4113"/>
      <c r="F4113" s="331"/>
      <c r="G4113" s="331"/>
      <c r="K4113"/>
      <c r="L4113"/>
      <c r="O4113" s="75"/>
      <c r="P4113" s="60"/>
      <c r="Q4113" s="60"/>
    </row>
    <row r="4114" spans="3:17">
      <c r="C4114"/>
      <c r="D4114"/>
      <c r="E4114"/>
      <c r="F4114" s="331"/>
      <c r="G4114" s="331"/>
      <c r="K4114"/>
      <c r="L4114"/>
      <c r="O4114" s="75"/>
      <c r="P4114" s="60"/>
      <c r="Q4114" s="60"/>
    </row>
    <row r="4115" spans="3:17">
      <c r="C4115"/>
      <c r="D4115"/>
      <c r="E4115"/>
      <c r="F4115" s="331"/>
      <c r="G4115" s="331"/>
      <c r="K4115"/>
      <c r="L4115"/>
      <c r="O4115" s="75"/>
      <c r="P4115" s="60"/>
      <c r="Q4115" s="60"/>
    </row>
    <row r="4116" spans="3:17">
      <c r="C4116"/>
      <c r="D4116"/>
      <c r="E4116"/>
      <c r="F4116" s="331"/>
      <c r="G4116" s="331"/>
      <c r="K4116"/>
      <c r="L4116"/>
      <c r="O4116" s="75"/>
      <c r="P4116" s="60"/>
      <c r="Q4116" s="60"/>
    </row>
    <row r="4117" spans="3:17">
      <c r="C4117"/>
      <c r="D4117"/>
      <c r="E4117"/>
      <c r="F4117" s="331"/>
      <c r="G4117" s="331"/>
      <c r="K4117"/>
      <c r="L4117"/>
      <c r="O4117" s="75"/>
      <c r="P4117" s="60"/>
      <c r="Q4117" s="60"/>
    </row>
    <row r="4118" spans="3:17">
      <c r="C4118"/>
      <c r="D4118"/>
      <c r="E4118"/>
      <c r="F4118" s="331"/>
      <c r="G4118" s="331"/>
      <c r="K4118"/>
      <c r="L4118"/>
      <c r="O4118" s="75"/>
      <c r="P4118" s="60"/>
      <c r="Q4118" s="60"/>
    </row>
    <row r="4119" spans="3:17">
      <c r="C4119"/>
      <c r="D4119"/>
      <c r="E4119"/>
      <c r="F4119" s="331"/>
      <c r="G4119" s="331"/>
      <c r="K4119"/>
      <c r="L4119"/>
      <c r="O4119" s="75"/>
      <c r="P4119" s="60"/>
      <c r="Q4119" s="60"/>
    </row>
    <row r="4120" spans="3:17">
      <c r="C4120"/>
      <c r="D4120"/>
      <c r="E4120"/>
      <c r="F4120" s="331"/>
      <c r="G4120" s="331"/>
      <c r="K4120"/>
      <c r="L4120"/>
      <c r="O4120" s="75"/>
      <c r="P4120" s="60"/>
      <c r="Q4120" s="60"/>
    </row>
    <row r="4121" spans="3:17">
      <c r="C4121"/>
      <c r="D4121"/>
      <c r="E4121"/>
      <c r="F4121" s="331"/>
      <c r="G4121" s="331"/>
      <c r="K4121"/>
      <c r="L4121"/>
      <c r="O4121" s="75"/>
      <c r="P4121" s="60"/>
      <c r="Q4121" s="60"/>
    </row>
    <row r="4122" spans="3:17">
      <c r="C4122"/>
      <c r="D4122"/>
      <c r="E4122"/>
      <c r="F4122" s="331"/>
      <c r="G4122" s="331"/>
      <c r="K4122"/>
      <c r="L4122"/>
      <c r="O4122" s="75"/>
      <c r="P4122" s="60"/>
      <c r="Q4122" s="60"/>
    </row>
    <row r="4123" spans="3:17">
      <c r="C4123"/>
      <c r="D4123"/>
      <c r="E4123"/>
      <c r="F4123" s="331"/>
      <c r="G4123" s="331"/>
      <c r="K4123"/>
      <c r="L4123"/>
      <c r="O4123" s="75"/>
      <c r="P4123" s="60"/>
      <c r="Q4123" s="60"/>
    </row>
    <row r="4124" spans="3:17">
      <c r="C4124"/>
      <c r="D4124"/>
      <c r="E4124"/>
      <c r="F4124" s="331"/>
      <c r="G4124" s="331"/>
      <c r="K4124"/>
      <c r="L4124"/>
      <c r="O4124" s="75"/>
      <c r="P4124" s="60"/>
      <c r="Q4124" s="60"/>
    </row>
    <row r="4125" spans="3:17">
      <c r="C4125"/>
      <c r="D4125"/>
      <c r="E4125"/>
      <c r="F4125" s="331"/>
      <c r="G4125" s="331"/>
      <c r="K4125"/>
      <c r="L4125"/>
      <c r="O4125" s="75"/>
      <c r="P4125" s="60"/>
      <c r="Q4125" s="60"/>
    </row>
    <row r="4126" spans="3:17">
      <c r="C4126"/>
      <c r="D4126"/>
      <c r="E4126"/>
      <c r="F4126" s="331"/>
      <c r="G4126" s="331"/>
      <c r="K4126"/>
      <c r="L4126"/>
      <c r="O4126" s="75"/>
      <c r="P4126" s="60"/>
      <c r="Q4126" s="60"/>
    </row>
    <row r="4127" spans="3:17">
      <c r="C4127"/>
      <c r="D4127"/>
      <c r="E4127"/>
      <c r="F4127" s="331"/>
      <c r="G4127" s="331"/>
      <c r="K4127"/>
      <c r="L4127"/>
      <c r="O4127" s="75"/>
      <c r="P4127" s="60"/>
      <c r="Q4127" s="60"/>
    </row>
    <row r="4128" spans="3:17">
      <c r="C4128"/>
      <c r="D4128"/>
      <c r="E4128"/>
      <c r="F4128" s="331"/>
      <c r="G4128" s="331"/>
      <c r="K4128"/>
      <c r="L4128"/>
      <c r="O4128" s="75"/>
      <c r="P4128" s="60"/>
      <c r="Q4128" s="60"/>
    </row>
    <row r="4129" spans="3:17">
      <c r="C4129"/>
      <c r="D4129"/>
      <c r="E4129"/>
      <c r="F4129" s="331"/>
      <c r="G4129" s="331"/>
      <c r="K4129"/>
      <c r="L4129"/>
      <c r="O4129" s="75"/>
      <c r="P4129" s="60"/>
      <c r="Q4129" s="60"/>
    </row>
    <row r="4130" spans="3:17">
      <c r="C4130"/>
      <c r="D4130"/>
      <c r="E4130"/>
      <c r="F4130" s="331"/>
      <c r="G4130" s="331"/>
      <c r="K4130"/>
      <c r="L4130"/>
      <c r="O4130" s="75"/>
      <c r="P4130" s="60"/>
      <c r="Q4130" s="60"/>
    </row>
    <row r="4131" spans="3:17">
      <c r="C4131"/>
      <c r="D4131"/>
      <c r="E4131"/>
      <c r="F4131" s="331"/>
      <c r="G4131" s="331"/>
      <c r="K4131"/>
      <c r="L4131"/>
      <c r="O4131" s="75"/>
      <c r="P4131" s="60"/>
      <c r="Q4131" s="60"/>
    </row>
    <row r="4132" spans="3:17">
      <c r="C4132"/>
      <c r="D4132"/>
      <c r="E4132"/>
      <c r="F4132" s="331"/>
      <c r="G4132" s="331"/>
      <c r="K4132"/>
      <c r="L4132"/>
      <c r="O4132" s="75"/>
      <c r="P4132" s="60"/>
      <c r="Q4132" s="60"/>
    </row>
    <row r="4133" spans="3:17">
      <c r="C4133"/>
      <c r="D4133"/>
      <c r="E4133"/>
      <c r="F4133" s="331"/>
      <c r="G4133" s="331"/>
      <c r="K4133"/>
      <c r="L4133"/>
      <c r="O4133" s="75"/>
      <c r="P4133" s="60"/>
      <c r="Q4133" s="60"/>
    </row>
    <row r="4134" spans="3:17">
      <c r="C4134"/>
      <c r="D4134"/>
      <c r="E4134"/>
      <c r="F4134" s="331"/>
      <c r="G4134" s="331"/>
      <c r="K4134"/>
      <c r="L4134"/>
      <c r="O4134" s="75"/>
      <c r="P4134" s="60"/>
      <c r="Q4134" s="60"/>
    </row>
    <row r="4135" spans="3:17">
      <c r="C4135"/>
      <c r="D4135"/>
      <c r="E4135"/>
      <c r="F4135" s="331"/>
      <c r="G4135" s="331"/>
      <c r="K4135"/>
      <c r="L4135"/>
      <c r="O4135" s="75"/>
      <c r="P4135" s="60"/>
      <c r="Q4135" s="60"/>
    </row>
    <row r="4136" spans="3:17">
      <c r="C4136"/>
      <c r="D4136"/>
      <c r="E4136"/>
      <c r="F4136" s="331"/>
      <c r="G4136" s="331"/>
      <c r="K4136"/>
      <c r="L4136"/>
      <c r="O4136" s="75"/>
      <c r="P4136" s="60"/>
      <c r="Q4136" s="60"/>
    </row>
    <row r="4137" spans="3:17">
      <c r="C4137"/>
      <c r="D4137"/>
      <c r="E4137"/>
      <c r="F4137" s="331"/>
      <c r="G4137" s="331"/>
      <c r="K4137"/>
      <c r="L4137"/>
      <c r="O4137" s="75"/>
      <c r="P4137" s="60"/>
      <c r="Q4137" s="60"/>
    </row>
    <row r="4138" spans="3:17">
      <c r="C4138"/>
      <c r="D4138"/>
      <c r="E4138"/>
      <c r="F4138" s="331"/>
      <c r="G4138" s="331"/>
      <c r="K4138"/>
      <c r="L4138"/>
      <c r="O4138" s="75"/>
      <c r="P4138" s="60"/>
      <c r="Q4138" s="60"/>
    </row>
    <row r="4139" spans="3:17">
      <c r="C4139"/>
      <c r="D4139"/>
      <c r="E4139"/>
      <c r="F4139" s="331"/>
      <c r="G4139" s="331"/>
      <c r="K4139"/>
      <c r="L4139"/>
      <c r="O4139" s="75"/>
      <c r="P4139" s="60"/>
      <c r="Q4139" s="60"/>
    </row>
    <row r="4140" spans="3:17">
      <c r="C4140"/>
      <c r="D4140"/>
      <c r="E4140"/>
      <c r="F4140" s="331"/>
      <c r="G4140" s="331"/>
      <c r="K4140"/>
      <c r="L4140"/>
      <c r="O4140" s="75"/>
      <c r="P4140" s="60"/>
      <c r="Q4140" s="60"/>
    </row>
    <row r="4141" spans="3:17">
      <c r="C4141"/>
      <c r="D4141"/>
      <c r="E4141"/>
      <c r="F4141" s="331"/>
      <c r="G4141" s="331"/>
      <c r="K4141"/>
      <c r="L4141"/>
      <c r="O4141" s="75"/>
      <c r="P4141" s="60"/>
      <c r="Q4141" s="60"/>
    </row>
    <row r="4142" spans="3:17">
      <c r="C4142"/>
      <c r="D4142"/>
      <c r="E4142"/>
      <c r="F4142" s="331"/>
      <c r="G4142" s="331"/>
      <c r="K4142"/>
      <c r="L4142"/>
      <c r="O4142" s="75"/>
      <c r="P4142" s="60"/>
      <c r="Q4142" s="60"/>
    </row>
    <row r="4143" spans="3:17">
      <c r="C4143"/>
      <c r="D4143"/>
      <c r="E4143"/>
      <c r="F4143" s="331"/>
      <c r="G4143" s="331"/>
      <c r="K4143"/>
      <c r="L4143"/>
      <c r="O4143" s="75"/>
      <c r="P4143" s="60"/>
      <c r="Q4143" s="60"/>
    </row>
    <row r="4144" spans="3:17">
      <c r="C4144"/>
      <c r="D4144"/>
      <c r="E4144"/>
      <c r="F4144" s="331"/>
      <c r="G4144" s="331"/>
      <c r="K4144"/>
      <c r="L4144"/>
      <c r="O4144" s="75"/>
      <c r="P4144" s="60"/>
      <c r="Q4144" s="60"/>
    </row>
    <row r="4145" spans="3:17">
      <c r="C4145"/>
      <c r="D4145"/>
      <c r="E4145"/>
      <c r="F4145" s="331"/>
      <c r="G4145" s="331"/>
      <c r="K4145"/>
      <c r="L4145"/>
      <c r="O4145" s="75"/>
      <c r="P4145" s="60"/>
      <c r="Q4145" s="60"/>
    </row>
    <row r="4146" spans="3:17">
      <c r="C4146"/>
      <c r="D4146"/>
      <c r="E4146"/>
      <c r="F4146" s="331"/>
      <c r="G4146" s="331"/>
      <c r="K4146"/>
      <c r="L4146"/>
      <c r="O4146" s="75"/>
      <c r="P4146" s="60"/>
      <c r="Q4146" s="60"/>
    </row>
    <row r="4147" spans="3:17">
      <c r="C4147"/>
      <c r="D4147"/>
      <c r="E4147"/>
      <c r="F4147" s="331"/>
      <c r="G4147" s="331"/>
      <c r="K4147"/>
      <c r="L4147"/>
      <c r="O4147" s="75"/>
      <c r="P4147" s="60"/>
      <c r="Q4147" s="60"/>
    </row>
    <row r="4148" spans="3:17">
      <c r="C4148"/>
      <c r="D4148"/>
      <c r="E4148"/>
      <c r="F4148" s="331"/>
      <c r="G4148" s="331"/>
      <c r="K4148"/>
      <c r="L4148"/>
      <c r="O4148" s="75"/>
      <c r="P4148" s="60"/>
      <c r="Q4148" s="60"/>
    </row>
    <row r="4149" spans="3:17">
      <c r="C4149"/>
      <c r="D4149"/>
      <c r="E4149"/>
      <c r="F4149" s="331"/>
      <c r="G4149" s="331"/>
      <c r="K4149"/>
      <c r="L4149"/>
      <c r="O4149" s="75"/>
      <c r="P4149" s="60"/>
      <c r="Q4149" s="60"/>
    </row>
    <row r="4150" spans="3:17">
      <c r="C4150"/>
      <c r="D4150"/>
      <c r="E4150"/>
      <c r="F4150" s="331"/>
      <c r="G4150" s="331"/>
      <c r="K4150"/>
      <c r="L4150"/>
      <c r="O4150" s="75"/>
      <c r="P4150" s="60"/>
      <c r="Q4150" s="60"/>
    </row>
    <row r="4151" spans="3:17">
      <c r="C4151"/>
      <c r="D4151"/>
      <c r="E4151"/>
      <c r="F4151" s="331"/>
      <c r="G4151" s="331"/>
      <c r="K4151"/>
      <c r="L4151"/>
      <c r="O4151" s="75"/>
      <c r="P4151" s="60"/>
      <c r="Q4151" s="60"/>
    </row>
    <row r="4152" spans="3:17">
      <c r="C4152"/>
      <c r="D4152"/>
      <c r="E4152"/>
      <c r="F4152" s="331"/>
      <c r="G4152" s="331"/>
      <c r="K4152"/>
      <c r="L4152"/>
      <c r="O4152" s="75"/>
      <c r="P4152" s="60"/>
      <c r="Q4152" s="60"/>
    </row>
    <row r="4153" spans="3:17">
      <c r="C4153"/>
      <c r="D4153"/>
      <c r="E4153"/>
      <c r="F4153" s="331"/>
      <c r="G4153" s="331"/>
      <c r="K4153"/>
      <c r="L4153"/>
      <c r="O4153" s="75"/>
      <c r="P4153" s="60"/>
      <c r="Q4153" s="60"/>
    </row>
    <row r="4154" spans="3:17">
      <c r="C4154"/>
      <c r="D4154"/>
      <c r="E4154"/>
      <c r="F4154" s="331"/>
      <c r="G4154" s="331"/>
      <c r="K4154"/>
      <c r="L4154"/>
      <c r="O4154" s="75"/>
      <c r="P4154" s="60"/>
      <c r="Q4154" s="60"/>
    </row>
    <row r="4155" spans="3:17">
      <c r="C4155"/>
      <c r="D4155"/>
      <c r="E4155"/>
      <c r="F4155" s="331"/>
      <c r="G4155" s="331"/>
      <c r="K4155"/>
      <c r="L4155"/>
      <c r="O4155" s="75"/>
      <c r="P4155" s="60"/>
      <c r="Q4155" s="60"/>
    </row>
    <row r="4156" spans="3:17">
      <c r="C4156"/>
      <c r="D4156"/>
      <c r="E4156"/>
      <c r="F4156" s="331"/>
      <c r="G4156" s="331"/>
      <c r="K4156"/>
      <c r="L4156"/>
      <c r="O4156" s="75"/>
      <c r="P4156" s="60"/>
      <c r="Q4156" s="60"/>
    </row>
    <row r="4157" spans="3:17">
      <c r="C4157"/>
      <c r="D4157"/>
      <c r="E4157"/>
      <c r="F4157" s="331"/>
      <c r="G4157" s="331"/>
      <c r="K4157"/>
      <c r="L4157"/>
      <c r="O4157" s="75"/>
      <c r="P4157" s="60"/>
      <c r="Q4157" s="60"/>
    </row>
    <row r="4158" spans="3:17">
      <c r="C4158"/>
      <c r="D4158"/>
      <c r="E4158"/>
      <c r="F4158" s="331"/>
      <c r="G4158" s="331"/>
      <c r="K4158"/>
      <c r="L4158"/>
      <c r="O4158" s="75"/>
      <c r="P4158" s="60"/>
      <c r="Q4158" s="60"/>
    </row>
    <row r="4159" spans="3:17">
      <c r="C4159"/>
      <c r="D4159"/>
      <c r="E4159"/>
      <c r="F4159" s="331"/>
      <c r="G4159" s="331"/>
      <c r="K4159"/>
      <c r="L4159"/>
      <c r="O4159" s="75"/>
      <c r="P4159" s="60"/>
      <c r="Q4159" s="60"/>
    </row>
    <row r="4160" spans="3:17">
      <c r="C4160"/>
      <c r="D4160"/>
      <c r="E4160"/>
      <c r="F4160" s="331"/>
      <c r="G4160" s="331"/>
      <c r="K4160"/>
      <c r="L4160"/>
      <c r="O4160" s="75"/>
      <c r="P4160" s="60"/>
      <c r="Q4160" s="60"/>
    </row>
    <row r="4161" spans="3:17">
      <c r="C4161"/>
      <c r="D4161"/>
      <c r="E4161"/>
      <c r="F4161" s="331"/>
      <c r="G4161" s="331"/>
      <c r="K4161"/>
      <c r="L4161"/>
      <c r="O4161" s="75"/>
      <c r="P4161" s="60"/>
      <c r="Q4161" s="60"/>
    </row>
    <row r="4162" spans="3:17">
      <c r="C4162"/>
      <c r="D4162"/>
      <c r="E4162"/>
      <c r="F4162" s="331"/>
      <c r="G4162" s="331"/>
      <c r="K4162"/>
      <c r="L4162"/>
      <c r="O4162" s="75"/>
      <c r="P4162" s="60"/>
      <c r="Q4162" s="60"/>
    </row>
    <row r="4163" spans="3:17">
      <c r="C4163"/>
      <c r="D4163"/>
      <c r="E4163"/>
      <c r="F4163" s="331"/>
      <c r="G4163" s="331"/>
      <c r="K4163"/>
      <c r="L4163"/>
      <c r="O4163" s="75"/>
      <c r="P4163" s="60"/>
      <c r="Q4163" s="60"/>
    </row>
    <row r="4164" spans="3:17">
      <c r="C4164"/>
      <c r="D4164"/>
      <c r="E4164"/>
      <c r="F4164" s="331"/>
      <c r="G4164" s="331"/>
      <c r="K4164"/>
      <c r="L4164"/>
      <c r="O4164" s="75"/>
      <c r="P4164" s="60"/>
      <c r="Q4164" s="60"/>
    </row>
    <row r="4165" spans="3:17">
      <c r="C4165"/>
      <c r="D4165"/>
      <c r="E4165"/>
      <c r="F4165" s="331"/>
      <c r="G4165" s="331"/>
      <c r="K4165"/>
      <c r="L4165"/>
      <c r="O4165" s="75"/>
      <c r="P4165" s="60"/>
      <c r="Q4165" s="60"/>
    </row>
    <row r="4166" spans="3:17">
      <c r="C4166"/>
      <c r="D4166"/>
      <c r="E4166"/>
      <c r="F4166" s="331"/>
      <c r="G4166" s="331"/>
      <c r="K4166"/>
      <c r="L4166"/>
      <c r="O4166" s="75"/>
      <c r="P4166" s="60"/>
      <c r="Q4166" s="60"/>
    </row>
    <row r="4167" spans="3:17">
      <c r="C4167"/>
      <c r="D4167"/>
      <c r="E4167"/>
      <c r="F4167" s="331"/>
      <c r="G4167" s="331"/>
      <c r="K4167"/>
      <c r="L4167"/>
      <c r="O4167" s="75"/>
      <c r="P4167" s="60"/>
      <c r="Q4167" s="60"/>
    </row>
    <row r="4168" spans="3:17">
      <c r="C4168"/>
      <c r="D4168"/>
      <c r="E4168"/>
      <c r="F4168" s="331"/>
      <c r="G4168" s="331"/>
      <c r="K4168"/>
      <c r="L4168"/>
      <c r="O4168" s="75"/>
      <c r="P4168" s="60"/>
      <c r="Q4168" s="60"/>
    </row>
    <row r="4169" spans="3:17">
      <c r="C4169"/>
      <c r="D4169"/>
      <c r="E4169"/>
      <c r="F4169" s="331"/>
      <c r="G4169" s="331"/>
      <c r="K4169"/>
      <c r="L4169"/>
      <c r="O4169" s="75"/>
      <c r="P4169" s="60"/>
      <c r="Q4169" s="60"/>
    </row>
    <row r="4170" spans="3:17">
      <c r="C4170"/>
      <c r="D4170"/>
      <c r="E4170"/>
      <c r="F4170" s="331"/>
      <c r="G4170" s="331"/>
      <c r="K4170"/>
      <c r="L4170"/>
      <c r="O4170" s="75"/>
      <c r="P4170" s="60"/>
      <c r="Q4170" s="60"/>
    </row>
    <row r="4171" spans="3:17">
      <c r="C4171"/>
      <c r="D4171"/>
      <c r="E4171"/>
      <c r="F4171" s="331"/>
      <c r="G4171" s="331"/>
      <c r="K4171"/>
      <c r="L4171"/>
      <c r="O4171" s="75"/>
      <c r="P4171" s="60"/>
      <c r="Q4171" s="60"/>
    </row>
    <row r="4172" spans="3:17">
      <c r="C4172"/>
      <c r="D4172"/>
      <c r="E4172"/>
      <c r="F4172" s="331"/>
      <c r="G4172" s="331"/>
      <c r="K4172"/>
      <c r="L4172"/>
      <c r="O4172" s="75"/>
      <c r="P4172" s="60"/>
      <c r="Q4172" s="60"/>
    </row>
    <row r="4173" spans="3:17">
      <c r="C4173"/>
      <c r="D4173"/>
      <c r="E4173"/>
      <c r="F4173" s="331"/>
      <c r="G4173" s="331"/>
      <c r="K4173"/>
      <c r="L4173"/>
      <c r="O4173" s="75"/>
      <c r="P4173" s="60"/>
      <c r="Q4173" s="60"/>
    </row>
    <row r="4174" spans="3:17">
      <c r="C4174"/>
      <c r="D4174"/>
      <c r="E4174"/>
      <c r="F4174" s="331"/>
      <c r="G4174" s="331"/>
      <c r="K4174"/>
      <c r="L4174"/>
      <c r="O4174" s="75"/>
      <c r="P4174" s="60"/>
      <c r="Q4174" s="60"/>
    </row>
    <row r="4175" spans="3:17">
      <c r="C4175"/>
      <c r="D4175"/>
      <c r="E4175"/>
      <c r="F4175" s="331"/>
      <c r="G4175" s="331"/>
      <c r="K4175"/>
      <c r="L4175"/>
      <c r="O4175" s="75"/>
      <c r="P4175" s="60"/>
      <c r="Q4175" s="60"/>
    </row>
    <row r="4176" spans="3:17">
      <c r="C4176"/>
      <c r="D4176"/>
      <c r="E4176"/>
      <c r="F4176" s="331"/>
      <c r="G4176" s="331"/>
      <c r="K4176"/>
      <c r="L4176"/>
      <c r="O4176" s="75"/>
      <c r="P4176" s="60"/>
      <c r="Q4176" s="60"/>
    </row>
    <row r="4177" spans="3:17">
      <c r="C4177"/>
      <c r="D4177"/>
      <c r="E4177"/>
      <c r="F4177" s="331"/>
      <c r="G4177" s="331"/>
      <c r="K4177"/>
      <c r="L4177"/>
      <c r="O4177" s="75"/>
      <c r="P4177" s="60"/>
      <c r="Q4177" s="60"/>
    </row>
    <row r="4178" spans="3:17">
      <c r="C4178"/>
      <c r="D4178"/>
      <c r="E4178"/>
      <c r="F4178" s="331"/>
      <c r="G4178" s="331"/>
      <c r="K4178"/>
      <c r="L4178"/>
      <c r="O4178" s="75"/>
      <c r="P4178" s="60"/>
      <c r="Q4178" s="60"/>
    </row>
    <row r="4179" spans="3:17">
      <c r="C4179"/>
      <c r="D4179"/>
      <c r="E4179"/>
      <c r="F4179" s="331"/>
      <c r="G4179" s="331"/>
      <c r="K4179"/>
      <c r="L4179"/>
      <c r="O4179" s="75"/>
      <c r="P4179" s="60"/>
      <c r="Q4179" s="60"/>
    </row>
    <row r="4180" spans="3:17">
      <c r="C4180"/>
      <c r="D4180"/>
      <c r="E4180"/>
      <c r="F4180" s="331"/>
      <c r="G4180" s="331"/>
      <c r="K4180"/>
      <c r="L4180"/>
      <c r="O4180" s="75"/>
      <c r="P4180" s="60"/>
      <c r="Q4180" s="60"/>
    </row>
    <row r="4181" spans="3:17">
      <c r="C4181"/>
      <c r="D4181"/>
      <c r="E4181"/>
      <c r="F4181" s="331"/>
      <c r="G4181" s="331"/>
      <c r="K4181"/>
      <c r="L4181"/>
      <c r="O4181" s="75"/>
      <c r="P4181" s="60"/>
      <c r="Q4181" s="60"/>
    </row>
    <row r="4182" spans="3:17">
      <c r="C4182"/>
      <c r="D4182"/>
      <c r="E4182"/>
      <c r="F4182" s="331"/>
      <c r="G4182" s="331"/>
      <c r="K4182"/>
      <c r="L4182"/>
      <c r="O4182" s="75"/>
      <c r="P4182" s="60"/>
      <c r="Q4182" s="60"/>
    </row>
    <row r="4183" spans="3:17">
      <c r="C4183"/>
      <c r="D4183"/>
      <c r="E4183"/>
      <c r="F4183" s="331"/>
      <c r="G4183" s="331"/>
      <c r="K4183"/>
      <c r="L4183"/>
      <c r="O4183" s="75"/>
      <c r="P4183" s="60"/>
      <c r="Q4183" s="60"/>
    </row>
    <row r="4184" spans="3:17">
      <c r="C4184"/>
      <c r="D4184"/>
      <c r="E4184"/>
      <c r="F4184" s="331"/>
      <c r="G4184" s="331"/>
      <c r="K4184"/>
      <c r="L4184"/>
      <c r="O4184" s="75"/>
      <c r="P4184" s="60"/>
      <c r="Q4184" s="60"/>
    </row>
    <row r="4185" spans="3:17">
      <c r="C4185"/>
      <c r="D4185"/>
      <c r="E4185"/>
      <c r="F4185" s="331"/>
      <c r="G4185" s="331"/>
      <c r="K4185"/>
      <c r="L4185"/>
      <c r="O4185" s="75"/>
      <c r="P4185" s="60"/>
      <c r="Q4185" s="60"/>
    </row>
    <row r="4186" spans="3:17">
      <c r="C4186"/>
      <c r="D4186"/>
      <c r="E4186"/>
      <c r="F4186" s="331"/>
      <c r="G4186" s="331"/>
      <c r="K4186"/>
      <c r="L4186"/>
      <c r="O4186" s="75"/>
      <c r="P4186" s="60"/>
      <c r="Q4186" s="60"/>
    </row>
    <row r="4187" spans="3:17">
      <c r="C4187"/>
      <c r="D4187"/>
      <c r="E4187"/>
      <c r="F4187" s="331"/>
      <c r="G4187" s="331"/>
      <c r="K4187"/>
      <c r="L4187"/>
      <c r="O4187" s="75"/>
      <c r="P4187" s="60"/>
      <c r="Q4187" s="60"/>
    </row>
    <row r="4188" spans="3:17">
      <c r="C4188"/>
      <c r="D4188"/>
      <c r="E4188"/>
      <c r="F4188" s="331"/>
      <c r="G4188" s="331"/>
      <c r="K4188"/>
      <c r="L4188"/>
      <c r="O4188" s="75"/>
      <c r="P4188" s="60"/>
      <c r="Q4188" s="60"/>
    </row>
    <row r="4189" spans="3:17">
      <c r="C4189"/>
      <c r="D4189"/>
      <c r="E4189"/>
      <c r="F4189" s="331"/>
      <c r="G4189" s="331"/>
      <c r="K4189"/>
      <c r="L4189"/>
      <c r="O4189" s="75"/>
      <c r="P4189" s="60"/>
      <c r="Q4189" s="60"/>
    </row>
    <row r="4190" spans="3:17">
      <c r="C4190"/>
      <c r="D4190"/>
      <c r="E4190"/>
      <c r="F4190" s="331"/>
      <c r="G4190" s="331"/>
      <c r="K4190"/>
      <c r="L4190"/>
      <c r="O4190" s="75"/>
      <c r="P4190" s="60"/>
      <c r="Q4190" s="60"/>
    </row>
    <row r="4191" spans="3:17">
      <c r="C4191"/>
      <c r="D4191"/>
      <c r="E4191"/>
      <c r="F4191" s="331"/>
      <c r="G4191" s="331"/>
      <c r="K4191"/>
      <c r="L4191"/>
      <c r="O4191" s="75"/>
      <c r="P4191" s="60"/>
      <c r="Q4191" s="60"/>
    </row>
    <row r="4192" spans="3:17">
      <c r="C4192"/>
      <c r="D4192"/>
      <c r="E4192"/>
      <c r="F4192" s="331"/>
      <c r="G4192" s="331"/>
      <c r="K4192"/>
      <c r="L4192"/>
      <c r="O4192" s="75"/>
      <c r="P4192" s="60"/>
      <c r="Q4192" s="60"/>
    </row>
    <row r="4193" spans="3:17">
      <c r="C4193"/>
      <c r="D4193"/>
      <c r="E4193"/>
      <c r="F4193" s="331"/>
      <c r="G4193" s="331"/>
      <c r="K4193"/>
      <c r="L4193"/>
      <c r="O4193" s="75"/>
      <c r="P4193" s="60"/>
      <c r="Q4193" s="60"/>
    </row>
    <row r="4194" spans="3:17">
      <c r="C4194"/>
      <c r="D4194"/>
      <c r="E4194"/>
      <c r="F4194" s="331"/>
      <c r="G4194" s="331"/>
      <c r="K4194"/>
      <c r="L4194"/>
      <c r="O4194" s="75"/>
      <c r="P4194" s="60"/>
      <c r="Q4194" s="60"/>
    </row>
    <row r="4195" spans="3:17">
      <c r="C4195"/>
      <c r="D4195"/>
      <c r="E4195"/>
      <c r="F4195" s="331"/>
      <c r="G4195" s="331"/>
      <c r="K4195"/>
      <c r="L4195"/>
      <c r="O4195" s="75"/>
      <c r="P4195" s="60"/>
      <c r="Q4195" s="60"/>
    </row>
    <row r="4196" spans="3:17">
      <c r="C4196"/>
      <c r="D4196"/>
      <c r="E4196"/>
      <c r="F4196" s="331"/>
      <c r="G4196" s="331"/>
      <c r="K4196"/>
      <c r="L4196"/>
      <c r="O4196" s="75"/>
      <c r="P4196" s="60"/>
      <c r="Q4196" s="60"/>
    </row>
    <row r="4197" spans="3:17">
      <c r="C4197"/>
      <c r="D4197"/>
      <c r="E4197"/>
      <c r="F4197" s="331"/>
      <c r="G4197" s="331"/>
      <c r="K4197"/>
      <c r="L4197"/>
      <c r="O4197" s="75"/>
      <c r="P4197" s="60"/>
      <c r="Q4197" s="60"/>
    </row>
    <row r="4198" spans="3:17">
      <c r="C4198"/>
      <c r="D4198"/>
      <c r="E4198"/>
      <c r="F4198" s="331"/>
      <c r="G4198" s="331"/>
      <c r="K4198"/>
      <c r="L4198"/>
      <c r="O4198" s="75"/>
      <c r="P4198" s="60"/>
      <c r="Q4198" s="60"/>
    </row>
    <row r="4199" spans="3:17">
      <c r="C4199"/>
      <c r="D4199"/>
      <c r="E4199"/>
      <c r="F4199" s="331"/>
      <c r="G4199" s="331"/>
      <c r="K4199"/>
      <c r="L4199"/>
      <c r="O4199" s="75"/>
      <c r="P4199" s="60"/>
      <c r="Q4199" s="60"/>
    </row>
    <row r="4200" spans="3:17">
      <c r="C4200"/>
      <c r="D4200"/>
      <c r="E4200"/>
      <c r="F4200" s="331"/>
      <c r="G4200" s="331"/>
      <c r="K4200"/>
      <c r="L4200"/>
      <c r="O4200" s="75"/>
      <c r="P4200" s="60"/>
      <c r="Q4200" s="60"/>
    </row>
    <row r="4201" spans="3:17">
      <c r="C4201"/>
      <c r="D4201"/>
      <c r="E4201"/>
      <c r="F4201" s="331"/>
      <c r="G4201" s="331"/>
      <c r="K4201"/>
      <c r="L4201"/>
      <c r="O4201" s="75"/>
      <c r="P4201" s="60"/>
      <c r="Q4201" s="60"/>
    </row>
    <row r="4202" spans="3:17">
      <c r="C4202"/>
      <c r="D4202"/>
      <c r="E4202"/>
      <c r="F4202" s="331"/>
      <c r="G4202" s="331"/>
      <c r="K4202"/>
      <c r="L4202"/>
      <c r="O4202" s="75"/>
      <c r="P4202" s="60"/>
      <c r="Q4202" s="60"/>
    </row>
    <row r="4203" spans="3:17">
      <c r="C4203"/>
      <c r="D4203"/>
      <c r="E4203"/>
      <c r="F4203" s="331"/>
      <c r="G4203" s="331"/>
      <c r="K4203"/>
      <c r="L4203"/>
      <c r="O4203" s="75"/>
      <c r="P4203" s="60"/>
      <c r="Q4203" s="60"/>
    </row>
    <row r="4204" spans="3:17">
      <c r="C4204"/>
      <c r="D4204"/>
      <c r="E4204"/>
      <c r="F4204" s="331"/>
      <c r="G4204" s="331"/>
      <c r="K4204"/>
      <c r="L4204"/>
      <c r="O4204" s="75"/>
      <c r="P4204" s="60"/>
      <c r="Q4204" s="60"/>
    </row>
    <row r="4205" spans="3:17">
      <c r="C4205"/>
      <c r="D4205"/>
      <c r="E4205"/>
      <c r="F4205" s="331"/>
      <c r="G4205" s="331"/>
      <c r="K4205"/>
      <c r="L4205"/>
      <c r="O4205" s="75"/>
      <c r="P4205" s="60"/>
      <c r="Q4205" s="60"/>
    </row>
    <row r="4206" spans="3:17">
      <c r="C4206"/>
      <c r="D4206"/>
      <c r="E4206"/>
      <c r="F4206" s="331"/>
      <c r="G4206" s="331"/>
      <c r="K4206"/>
      <c r="L4206"/>
      <c r="O4206" s="75"/>
      <c r="P4206" s="60"/>
      <c r="Q4206" s="60"/>
    </row>
    <row r="4207" spans="3:17">
      <c r="C4207"/>
      <c r="D4207"/>
      <c r="E4207"/>
      <c r="F4207" s="331"/>
      <c r="G4207" s="331"/>
      <c r="K4207"/>
      <c r="L4207"/>
      <c r="O4207" s="75"/>
      <c r="P4207" s="60"/>
      <c r="Q4207" s="60"/>
    </row>
    <row r="4208" spans="3:17">
      <c r="C4208"/>
      <c r="D4208"/>
      <c r="E4208"/>
      <c r="F4208" s="331"/>
      <c r="G4208" s="331"/>
      <c r="K4208"/>
      <c r="L4208"/>
      <c r="O4208" s="75"/>
      <c r="P4208" s="60"/>
      <c r="Q4208" s="60"/>
    </row>
    <row r="4209" spans="3:17">
      <c r="C4209"/>
      <c r="D4209"/>
      <c r="E4209"/>
      <c r="F4209" s="331"/>
      <c r="G4209" s="331"/>
      <c r="K4209"/>
      <c r="L4209"/>
      <c r="O4209" s="75"/>
      <c r="P4209" s="60"/>
      <c r="Q4209" s="60"/>
    </row>
    <row r="4210" spans="3:17">
      <c r="C4210"/>
      <c r="D4210"/>
      <c r="E4210"/>
      <c r="F4210" s="331"/>
      <c r="G4210" s="331"/>
      <c r="K4210"/>
      <c r="L4210"/>
      <c r="O4210" s="75"/>
      <c r="P4210" s="60"/>
      <c r="Q4210" s="60"/>
    </row>
    <row r="4211" spans="3:17">
      <c r="C4211"/>
      <c r="D4211"/>
      <c r="E4211"/>
      <c r="F4211" s="331"/>
      <c r="G4211" s="331"/>
      <c r="K4211"/>
      <c r="L4211"/>
      <c r="O4211" s="75"/>
      <c r="P4211" s="60"/>
      <c r="Q4211" s="60"/>
    </row>
    <row r="4212" spans="3:17">
      <c r="C4212"/>
      <c r="D4212"/>
      <c r="E4212"/>
      <c r="F4212" s="331"/>
      <c r="G4212" s="331"/>
      <c r="K4212"/>
      <c r="L4212"/>
      <c r="O4212" s="75"/>
      <c r="P4212" s="60"/>
      <c r="Q4212" s="60"/>
    </row>
    <row r="4213" spans="3:17">
      <c r="C4213"/>
      <c r="D4213"/>
      <c r="E4213"/>
      <c r="F4213" s="331"/>
      <c r="G4213" s="331"/>
      <c r="K4213"/>
      <c r="L4213"/>
      <c r="O4213" s="75"/>
      <c r="P4213" s="60"/>
      <c r="Q4213" s="60"/>
    </row>
    <row r="4214" spans="3:17">
      <c r="C4214"/>
      <c r="D4214"/>
      <c r="E4214"/>
      <c r="F4214" s="331"/>
      <c r="G4214" s="331"/>
      <c r="K4214"/>
      <c r="L4214"/>
      <c r="O4214" s="75"/>
      <c r="P4214" s="60"/>
      <c r="Q4214" s="60"/>
    </row>
    <row r="4215" spans="3:17">
      <c r="C4215"/>
      <c r="D4215"/>
      <c r="E4215"/>
      <c r="F4215" s="331"/>
      <c r="G4215" s="331"/>
      <c r="K4215"/>
      <c r="L4215"/>
      <c r="O4215" s="75"/>
      <c r="P4215" s="60"/>
      <c r="Q4215" s="60"/>
    </row>
    <row r="4216" spans="3:17">
      <c r="C4216"/>
      <c r="D4216"/>
      <c r="E4216"/>
      <c r="F4216" s="331"/>
      <c r="G4216" s="331"/>
      <c r="K4216"/>
      <c r="L4216"/>
      <c r="O4216" s="75"/>
      <c r="P4216" s="60"/>
      <c r="Q4216" s="60"/>
    </row>
    <row r="4217" spans="3:17">
      <c r="C4217"/>
      <c r="D4217"/>
      <c r="E4217"/>
      <c r="F4217" s="331"/>
      <c r="G4217" s="331"/>
      <c r="K4217"/>
      <c r="L4217"/>
      <c r="O4217" s="75"/>
      <c r="P4217" s="60"/>
      <c r="Q4217" s="60"/>
    </row>
    <row r="4218" spans="3:17">
      <c r="C4218"/>
      <c r="D4218"/>
      <c r="E4218"/>
      <c r="F4218" s="331"/>
      <c r="G4218" s="331"/>
      <c r="K4218"/>
      <c r="L4218"/>
      <c r="O4218" s="75"/>
      <c r="P4218" s="60"/>
      <c r="Q4218" s="60"/>
    </row>
    <row r="4219" spans="3:17">
      <c r="C4219"/>
      <c r="D4219"/>
      <c r="E4219"/>
      <c r="F4219" s="331"/>
      <c r="G4219" s="331"/>
      <c r="K4219"/>
      <c r="L4219"/>
      <c r="O4219" s="75"/>
      <c r="P4219" s="60"/>
      <c r="Q4219" s="60"/>
    </row>
    <row r="4220" spans="3:17">
      <c r="C4220"/>
      <c r="D4220"/>
      <c r="E4220"/>
      <c r="F4220" s="331"/>
      <c r="G4220" s="331"/>
      <c r="K4220"/>
      <c r="L4220"/>
      <c r="O4220" s="75"/>
      <c r="P4220" s="60"/>
      <c r="Q4220" s="60"/>
    </row>
    <row r="4221" spans="3:17">
      <c r="C4221"/>
      <c r="D4221"/>
      <c r="E4221"/>
      <c r="F4221" s="331"/>
      <c r="G4221" s="331"/>
      <c r="K4221"/>
      <c r="L4221"/>
      <c r="O4221" s="75"/>
      <c r="P4221" s="60"/>
      <c r="Q4221" s="60"/>
    </row>
    <row r="4222" spans="3:17">
      <c r="C4222"/>
      <c r="D4222"/>
      <c r="E4222"/>
      <c r="F4222" s="331"/>
      <c r="G4222" s="331"/>
      <c r="K4222"/>
      <c r="L4222"/>
      <c r="O4222" s="75"/>
      <c r="P4222" s="60"/>
      <c r="Q4222" s="60"/>
    </row>
    <row r="4223" spans="3:17">
      <c r="C4223"/>
      <c r="D4223"/>
      <c r="E4223"/>
      <c r="F4223" s="331"/>
      <c r="G4223" s="331"/>
      <c r="K4223"/>
      <c r="L4223"/>
      <c r="O4223" s="75"/>
      <c r="P4223" s="60"/>
      <c r="Q4223" s="60"/>
    </row>
    <row r="4224" spans="3:17">
      <c r="C4224"/>
      <c r="D4224"/>
      <c r="E4224"/>
      <c r="F4224" s="331"/>
      <c r="G4224" s="331"/>
      <c r="K4224"/>
      <c r="L4224"/>
      <c r="O4224" s="75"/>
      <c r="P4224" s="60"/>
      <c r="Q4224" s="60"/>
    </row>
    <row r="4225" spans="3:17">
      <c r="C4225"/>
      <c r="D4225"/>
      <c r="E4225"/>
      <c r="F4225" s="331"/>
      <c r="G4225" s="331"/>
      <c r="K4225"/>
      <c r="L4225"/>
      <c r="O4225" s="75"/>
      <c r="P4225" s="60"/>
      <c r="Q4225" s="60"/>
    </row>
    <row r="4226" spans="3:17">
      <c r="C4226"/>
      <c r="D4226"/>
      <c r="E4226"/>
      <c r="F4226" s="331"/>
      <c r="G4226" s="331"/>
      <c r="K4226"/>
      <c r="L4226"/>
      <c r="O4226" s="75"/>
      <c r="P4226" s="60"/>
      <c r="Q4226" s="60"/>
    </row>
    <row r="4227" spans="3:17">
      <c r="C4227"/>
      <c r="D4227"/>
      <c r="E4227"/>
      <c r="F4227" s="331"/>
      <c r="G4227" s="331"/>
      <c r="K4227"/>
      <c r="L4227"/>
      <c r="O4227" s="75"/>
      <c r="P4227" s="60"/>
      <c r="Q4227" s="60"/>
    </row>
    <row r="4228" spans="3:17">
      <c r="C4228"/>
      <c r="D4228"/>
      <c r="E4228"/>
      <c r="F4228" s="331"/>
      <c r="G4228" s="331"/>
      <c r="K4228"/>
      <c r="L4228"/>
      <c r="O4228" s="75"/>
      <c r="P4228" s="60"/>
      <c r="Q4228" s="60"/>
    </row>
    <row r="4229" spans="3:17">
      <c r="C4229"/>
      <c r="D4229"/>
      <c r="E4229"/>
      <c r="F4229" s="331"/>
      <c r="G4229" s="331"/>
      <c r="K4229"/>
      <c r="L4229"/>
      <c r="O4229" s="75"/>
      <c r="P4229" s="60"/>
      <c r="Q4229" s="60"/>
    </row>
    <row r="4230" spans="3:17">
      <c r="C4230"/>
      <c r="D4230"/>
      <c r="E4230"/>
      <c r="F4230" s="331"/>
      <c r="G4230" s="331"/>
      <c r="K4230"/>
      <c r="L4230"/>
      <c r="O4230" s="75"/>
      <c r="P4230" s="60"/>
      <c r="Q4230" s="60"/>
    </row>
    <row r="4231" spans="3:17">
      <c r="C4231"/>
      <c r="D4231"/>
      <c r="E4231"/>
      <c r="F4231" s="331"/>
      <c r="G4231" s="331"/>
      <c r="K4231"/>
      <c r="L4231"/>
      <c r="O4231" s="75"/>
      <c r="P4231" s="60"/>
      <c r="Q4231" s="60"/>
    </row>
    <row r="4232" spans="3:17">
      <c r="C4232"/>
      <c r="D4232"/>
      <c r="E4232"/>
      <c r="F4232" s="331"/>
      <c r="G4232" s="331"/>
      <c r="K4232"/>
      <c r="L4232"/>
      <c r="O4232" s="75"/>
      <c r="P4232" s="60"/>
      <c r="Q4232" s="60"/>
    </row>
    <row r="4233" spans="3:17">
      <c r="C4233"/>
      <c r="D4233"/>
      <c r="E4233"/>
      <c r="F4233" s="331"/>
      <c r="G4233" s="331"/>
      <c r="K4233"/>
      <c r="L4233"/>
      <c r="O4233" s="75"/>
      <c r="P4233" s="60"/>
      <c r="Q4233" s="60"/>
    </row>
    <row r="4234" spans="3:17">
      <c r="C4234"/>
      <c r="D4234"/>
      <c r="E4234"/>
      <c r="F4234" s="331"/>
      <c r="G4234" s="331"/>
      <c r="K4234"/>
      <c r="L4234"/>
      <c r="O4234" s="75"/>
      <c r="P4234" s="60"/>
      <c r="Q4234" s="60"/>
    </row>
    <row r="4235" spans="3:17">
      <c r="C4235"/>
      <c r="D4235"/>
      <c r="E4235"/>
      <c r="F4235" s="331"/>
      <c r="G4235" s="331"/>
      <c r="K4235"/>
      <c r="L4235"/>
      <c r="O4235" s="75"/>
      <c r="P4235" s="60"/>
      <c r="Q4235" s="60"/>
    </row>
    <row r="4236" spans="3:17">
      <c r="C4236"/>
      <c r="D4236"/>
      <c r="E4236"/>
      <c r="F4236" s="331"/>
      <c r="G4236" s="331"/>
      <c r="K4236"/>
      <c r="L4236"/>
      <c r="O4236" s="75"/>
      <c r="P4236" s="60"/>
      <c r="Q4236" s="60"/>
    </row>
    <row r="4237" spans="3:17">
      <c r="C4237"/>
      <c r="D4237"/>
      <c r="E4237"/>
      <c r="F4237" s="331"/>
      <c r="G4237" s="331"/>
      <c r="K4237"/>
      <c r="L4237"/>
      <c r="O4237" s="75"/>
      <c r="P4237" s="60"/>
      <c r="Q4237" s="60"/>
    </row>
    <row r="4238" spans="3:17">
      <c r="C4238"/>
      <c r="D4238"/>
      <c r="E4238"/>
      <c r="F4238" s="331"/>
      <c r="G4238" s="331"/>
      <c r="K4238"/>
      <c r="L4238"/>
      <c r="O4238" s="75"/>
      <c r="P4238" s="60"/>
      <c r="Q4238" s="60"/>
    </row>
    <row r="4239" spans="3:17">
      <c r="C4239"/>
      <c r="D4239"/>
      <c r="E4239"/>
      <c r="F4239" s="331"/>
      <c r="G4239" s="331"/>
      <c r="K4239"/>
      <c r="L4239"/>
      <c r="O4239" s="75"/>
      <c r="P4239" s="60"/>
      <c r="Q4239" s="60"/>
    </row>
    <row r="4240" spans="3:17">
      <c r="C4240"/>
      <c r="D4240"/>
      <c r="E4240"/>
      <c r="F4240" s="331"/>
      <c r="G4240" s="331"/>
      <c r="K4240"/>
      <c r="L4240"/>
      <c r="O4240" s="75"/>
      <c r="P4240" s="60"/>
      <c r="Q4240" s="60"/>
    </row>
    <row r="4241" spans="3:17">
      <c r="C4241"/>
      <c r="D4241"/>
      <c r="E4241"/>
      <c r="F4241" s="331"/>
      <c r="G4241" s="331"/>
      <c r="K4241"/>
      <c r="L4241"/>
      <c r="O4241" s="75"/>
      <c r="P4241" s="60"/>
      <c r="Q4241" s="60"/>
    </row>
    <row r="4242" spans="3:17">
      <c r="C4242"/>
      <c r="D4242"/>
      <c r="E4242"/>
      <c r="F4242" s="331"/>
      <c r="G4242" s="331"/>
      <c r="K4242"/>
      <c r="L4242"/>
      <c r="O4242" s="75"/>
      <c r="P4242" s="60"/>
      <c r="Q4242" s="60"/>
    </row>
    <row r="4243" spans="3:17">
      <c r="C4243"/>
      <c r="D4243"/>
      <c r="E4243"/>
      <c r="F4243" s="331"/>
      <c r="G4243" s="331"/>
      <c r="K4243"/>
      <c r="L4243"/>
      <c r="O4243" s="75"/>
      <c r="P4243" s="60"/>
      <c r="Q4243" s="60"/>
    </row>
    <row r="4244" spans="3:17">
      <c r="C4244"/>
      <c r="D4244"/>
      <c r="E4244"/>
      <c r="F4244" s="331"/>
      <c r="G4244" s="331"/>
      <c r="K4244"/>
      <c r="L4244"/>
      <c r="O4244" s="75"/>
      <c r="P4244" s="60"/>
      <c r="Q4244" s="60"/>
    </row>
    <row r="4245" spans="3:17">
      <c r="C4245"/>
      <c r="D4245"/>
      <c r="E4245"/>
      <c r="F4245" s="331"/>
      <c r="G4245" s="331"/>
      <c r="K4245"/>
      <c r="L4245"/>
      <c r="O4245" s="75"/>
      <c r="P4245" s="60"/>
      <c r="Q4245" s="60"/>
    </row>
    <row r="4246" spans="3:17">
      <c r="C4246"/>
      <c r="D4246"/>
      <c r="E4246"/>
      <c r="F4246" s="331"/>
      <c r="G4246" s="331"/>
      <c r="K4246"/>
      <c r="L4246"/>
      <c r="O4246" s="75"/>
      <c r="P4246" s="60"/>
      <c r="Q4246" s="60"/>
    </row>
    <row r="4247" spans="3:17">
      <c r="C4247"/>
      <c r="D4247"/>
      <c r="E4247"/>
      <c r="F4247" s="331"/>
      <c r="G4247" s="331"/>
      <c r="K4247"/>
      <c r="L4247"/>
      <c r="O4247" s="75"/>
      <c r="P4247" s="60"/>
      <c r="Q4247" s="60"/>
    </row>
    <row r="4248" spans="3:17">
      <c r="C4248"/>
      <c r="D4248"/>
      <c r="E4248"/>
      <c r="F4248" s="331"/>
      <c r="G4248" s="331"/>
      <c r="K4248"/>
      <c r="L4248"/>
      <c r="O4248" s="75"/>
      <c r="P4248" s="60"/>
      <c r="Q4248" s="60"/>
    </row>
    <row r="4249" spans="3:17">
      <c r="C4249"/>
      <c r="D4249"/>
      <c r="E4249"/>
      <c r="F4249" s="331"/>
      <c r="G4249" s="331"/>
      <c r="K4249"/>
      <c r="L4249"/>
      <c r="O4249" s="75"/>
      <c r="P4249" s="60"/>
      <c r="Q4249" s="60"/>
    </row>
    <row r="4250" spans="3:17">
      <c r="C4250"/>
      <c r="D4250"/>
      <c r="E4250"/>
      <c r="F4250" s="331"/>
      <c r="G4250" s="331"/>
      <c r="K4250"/>
      <c r="L4250"/>
      <c r="O4250" s="75"/>
      <c r="P4250" s="60"/>
      <c r="Q4250" s="60"/>
    </row>
    <row r="4251" spans="3:17">
      <c r="C4251"/>
      <c r="D4251"/>
      <c r="E4251"/>
      <c r="F4251" s="331"/>
      <c r="G4251" s="331"/>
      <c r="K4251"/>
      <c r="L4251"/>
      <c r="O4251" s="75"/>
      <c r="P4251" s="60"/>
      <c r="Q4251" s="60"/>
    </row>
    <row r="4252" spans="3:17">
      <c r="C4252"/>
      <c r="D4252"/>
      <c r="E4252"/>
      <c r="F4252" s="331"/>
      <c r="G4252" s="331"/>
      <c r="K4252"/>
      <c r="L4252"/>
      <c r="O4252" s="75"/>
      <c r="P4252" s="60"/>
      <c r="Q4252" s="60"/>
    </row>
    <row r="4253" spans="3:17">
      <c r="C4253"/>
      <c r="D4253"/>
      <c r="E4253"/>
      <c r="F4253" s="331"/>
      <c r="G4253" s="331"/>
      <c r="K4253"/>
      <c r="L4253"/>
      <c r="O4253" s="75"/>
      <c r="P4253" s="60"/>
      <c r="Q4253" s="60"/>
    </row>
    <row r="4254" spans="3:17">
      <c r="C4254"/>
      <c r="D4254"/>
      <c r="E4254"/>
      <c r="F4254" s="331"/>
      <c r="G4254" s="331"/>
      <c r="K4254"/>
      <c r="L4254"/>
      <c r="O4254" s="75"/>
      <c r="P4254" s="60"/>
      <c r="Q4254" s="60"/>
    </row>
    <row r="4255" spans="3:17">
      <c r="C4255"/>
      <c r="D4255"/>
      <c r="E4255"/>
      <c r="F4255" s="331"/>
      <c r="G4255" s="331"/>
      <c r="K4255"/>
      <c r="L4255"/>
      <c r="O4255" s="75"/>
      <c r="P4255" s="60"/>
      <c r="Q4255" s="60"/>
    </row>
    <row r="4256" spans="3:17">
      <c r="C4256"/>
      <c r="D4256"/>
      <c r="E4256"/>
      <c r="F4256" s="331"/>
      <c r="G4256" s="331"/>
      <c r="K4256"/>
      <c r="L4256"/>
      <c r="O4256" s="75"/>
      <c r="P4256" s="60"/>
      <c r="Q4256" s="60"/>
    </row>
    <row r="4257" spans="3:17">
      <c r="C4257"/>
      <c r="D4257"/>
      <c r="E4257"/>
      <c r="F4257" s="331"/>
      <c r="G4257" s="331"/>
      <c r="K4257"/>
      <c r="L4257"/>
      <c r="O4257" s="75"/>
      <c r="P4257" s="60"/>
      <c r="Q4257" s="60"/>
    </row>
    <row r="4258" spans="3:17">
      <c r="C4258"/>
      <c r="D4258"/>
      <c r="E4258"/>
      <c r="F4258" s="331"/>
      <c r="G4258" s="331"/>
      <c r="K4258"/>
      <c r="L4258"/>
      <c r="O4258" s="75"/>
      <c r="P4258" s="60"/>
      <c r="Q4258" s="60"/>
    </row>
    <row r="4259" spans="3:17">
      <c r="C4259"/>
      <c r="D4259"/>
      <c r="E4259"/>
      <c r="F4259" s="331"/>
      <c r="G4259" s="331"/>
      <c r="K4259"/>
      <c r="L4259"/>
      <c r="O4259" s="75"/>
      <c r="P4259" s="60"/>
      <c r="Q4259" s="60"/>
    </row>
    <row r="4260" spans="3:17">
      <c r="C4260"/>
      <c r="D4260"/>
      <c r="E4260"/>
      <c r="F4260" s="331"/>
      <c r="G4260" s="331"/>
      <c r="K4260"/>
      <c r="L4260"/>
      <c r="O4260" s="75"/>
      <c r="P4260" s="60"/>
      <c r="Q4260" s="60"/>
    </row>
    <row r="4261" spans="3:17">
      <c r="C4261"/>
      <c r="D4261"/>
      <c r="E4261"/>
      <c r="F4261" s="331"/>
      <c r="G4261" s="331"/>
      <c r="K4261"/>
      <c r="L4261"/>
      <c r="O4261" s="75"/>
      <c r="P4261" s="60"/>
      <c r="Q4261" s="60"/>
    </row>
    <row r="4262" spans="3:17">
      <c r="C4262"/>
      <c r="D4262"/>
      <c r="E4262"/>
      <c r="F4262" s="331"/>
      <c r="G4262" s="331"/>
      <c r="K4262"/>
      <c r="L4262"/>
      <c r="O4262" s="75"/>
      <c r="P4262" s="60"/>
      <c r="Q4262" s="60"/>
    </row>
    <row r="4263" spans="3:17">
      <c r="C4263"/>
      <c r="D4263"/>
      <c r="E4263"/>
      <c r="F4263" s="331"/>
      <c r="G4263" s="331"/>
      <c r="K4263"/>
      <c r="L4263"/>
      <c r="O4263" s="75"/>
      <c r="P4263" s="60"/>
      <c r="Q4263" s="60"/>
    </row>
    <row r="4264" spans="3:17">
      <c r="C4264"/>
      <c r="D4264"/>
      <c r="E4264"/>
      <c r="F4264" s="331"/>
      <c r="G4264" s="331"/>
      <c r="K4264"/>
      <c r="L4264"/>
      <c r="O4264" s="75"/>
      <c r="P4264" s="60"/>
      <c r="Q4264" s="60"/>
    </row>
    <row r="4265" spans="3:17">
      <c r="C4265"/>
      <c r="D4265"/>
      <c r="E4265"/>
      <c r="F4265" s="331"/>
      <c r="G4265" s="331"/>
      <c r="K4265"/>
      <c r="L4265"/>
      <c r="O4265" s="75"/>
      <c r="P4265" s="60"/>
      <c r="Q4265" s="60"/>
    </row>
    <row r="4266" spans="3:17">
      <c r="C4266"/>
      <c r="D4266"/>
      <c r="E4266"/>
      <c r="F4266" s="331"/>
      <c r="G4266" s="331"/>
      <c r="K4266"/>
      <c r="L4266"/>
      <c r="O4266" s="75"/>
      <c r="P4266" s="60"/>
      <c r="Q4266" s="60"/>
    </row>
    <row r="4267" spans="3:17">
      <c r="C4267"/>
      <c r="D4267"/>
      <c r="E4267"/>
      <c r="F4267" s="331"/>
      <c r="G4267" s="331"/>
      <c r="K4267"/>
      <c r="L4267"/>
      <c r="O4267" s="75"/>
      <c r="P4267" s="60"/>
      <c r="Q4267" s="60"/>
    </row>
    <row r="4268" spans="3:17">
      <c r="C4268"/>
      <c r="D4268"/>
      <c r="E4268"/>
      <c r="F4268" s="331"/>
      <c r="G4268" s="331"/>
      <c r="K4268"/>
      <c r="L4268"/>
      <c r="O4268" s="75"/>
      <c r="P4268" s="60"/>
      <c r="Q4268" s="60"/>
    </row>
    <row r="4269" spans="3:17">
      <c r="C4269"/>
      <c r="D4269"/>
      <c r="E4269"/>
      <c r="F4269" s="331"/>
      <c r="G4269" s="331"/>
      <c r="K4269"/>
      <c r="L4269"/>
      <c r="O4269" s="75"/>
      <c r="P4269" s="60"/>
      <c r="Q4269" s="60"/>
    </row>
    <row r="4270" spans="3:17">
      <c r="C4270"/>
      <c r="D4270"/>
      <c r="E4270"/>
      <c r="F4270" s="331"/>
      <c r="G4270" s="331"/>
      <c r="K4270"/>
      <c r="L4270"/>
      <c r="O4270" s="75"/>
      <c r="P4270" s="60"/>
      <c r="Q4270" s="60"/>
    </row>
    <row r="4271" spans="3:17">
      <c r="C4271"/>
      <c r="D4271"/>
      <c r="E4271"/>
      <c r="F4271" s="331"/>
      <c r="G4271" s="331"/>
      <c r="K4271"/>
      <c r="L4271"/>
      <c r="O4271" s="75"/>
      <c r="P4271" s="60"/>
      <c r="Q4271" s="60"/>
    </row>
    <row r="4272" spans="3:17">
      <c r="C4272"/>
      <c r="D4272"/>
      <c r="E4272"/>
      <c r="F4272" s="331"/>
      <c r="G4272" s="331"/>
      <c r="K4272"/>
      <c r="L4272"/>
      <c r="O4272" s="75"/>
      <c r="P4272" s="60"/>
      <c r="Q4272" s="60"/>
    </row>
    <row r="4273" spans="3:17">
      <c r="C4273"/>
      <c r="D4273"/>
      <c r="E4273"/>
      <c r="F4273" s="331"/>
      <c r="G4273" s="331"/>
      <c r="K4273"/>
      <c r="L4273"/>
      <c r="O4273" s="75"/>
      <c r="P4273" s="60"/>
      <c r="Q4273" s="60"/>
    </row>
    <row r="4274" spans="3:17">
      <c r="C4274"/>
      <c r="D4274"/>
      <c r="E4274"/>
      <c r="F4274" s="331"/>
      <c r="G4274" s="331"/>
      <c r="K4274"/>
      <c r="L4274"/>
      <c r="O4274" s="75"/>
      <c r="P4274" s="60"/>
      <c r="Q4274" s="60"/>
    </row>
    <row r="4275" spans="3:17">
      <c r="C4275"/>
      <c r="D4275"/>
      <c r="E4275"/>
      <c r="F4275" s="331"/>
      <c r="G4275" s="331"/>
      <c r="K4275"/>
      <c r="L4275"/>
      <c r="O4275" s="75"/>
      <c r="P4275" s="60"/>
      <c r="Q4275" s="60"/>
    </row>
    <row r="4276" spans="3:17">
      <c r="C4276"/>
      <c r="D4276"/>
      <c r="E4276"/>
      <c r="F4276" s="331"/>
      <c r="G4276" s="331"/>
      <c r="K4276"/>
      <c r="L4276"/>
      <c r="O4276" s="75"/>
      <c r="P4276" s="60"/>
      <c r="Q4276" s="60"/>
    </row>
    <row r="4277" spans="3:17">
      <c r="C4277"/>
      <c r="D4277"/>
      <c r="E4277"/>
      <c r="F4277" s="331"/>
      <c r="G4277" s="331"/>
      <c r="K4277"/>
      <c r="L4277"/>
      <c r="O4277" s="75"/>
      <c r="P4277" s="60"/>
      <c r="Q4277" s="60"/>
    </row>
    <row r="4278" spans="3:17">
      <c r="C4278"/>
      <c r="D4278"/>
      <c r="E4278"/>
      <c r="F4278" s="331"/>
      <c r="G4278" s="331"/>
      <c r="K4278"/>
      <c r="L4278"/>
      <c r="O4278" s="75"/>
      <c r="P4278" s="60"/>
      <c r="Q4278" s="60"/>
    </row>
    <row r="4279" spans="3:17">
      <c r="C4279"/>
      <c r="D4279"/>
      <c r="E4279"/>
      <c r="F4279" s="331"/>
      <c r="G4279" s="331"/>
      <c r="K4279"/>
      <c r="L4279"/>
      <c r="O4279" s="75"/>
      <c r="P4279" s="60"/>
      <c r="Q4279" s="60"/>
    </row>
    <row r="4280" spans="3:17">
      <c r="C4280"/>
      <c r="D4280"/>
      <c r="E4280"/>
      <c r="F4280" s="331"/>
      <c r="G4280" s="331"/>
      <c r="K4280"/>
      <c r="L4280"/>
      <c r="O4280" s="75"/>
      <c r="P4280" s="60"/>
      <c r="Q4280" s="60"/>
    </row>
    <row r="4281" spans="3:17">
      <c r="C4281"/>
      <c r="D4281"/>
      <c r="E4281"/>
      <c r="F4281" s="331"/>
      <c r="G4281" s="331"/>
      <c r="K4281"/>
      <c r="L4281"/>
      <c r="O4281" s="75"/>
      <c r="P4281" s="60"/>
      <c r="Q4281" s="60"/>
    </row>
    <row r="4282" spans="3:17">
      <c r="C4282"/>
      <c r="D4282"/>
      <c r="E4282"/>
      <c r="F4282" s="331"/>
      <c r="G4282" s="331"/>
      <c r="K4282"/>
      <c r="L4282"/>
      <c r="O4282" s="75"/>
      <c r="P4282" s="60"/>
      <c r="Q4282" s="60"/>
    </row>
    <row r="4283" spans="3:17">
      <c r="C4283"/>
      <c r="D4283"/>
      <c r="E4283"/>
      <c r="F4283" s="331"/>
      <c r="G4283" s="331"/>
      <c r="K4283"/>
      <c r="L4283"/>
      <c r="O4283" s="75"/>
      <c r="P4283" s="60"/>
      <c r="Q4283" s="60"/>
    </row>
    <row r="4284" spans="3:17">
      <c r="C4284"/>
      <c r="D4284"/>
      <c r="E4284"/>
      <c r="F4284" s="331"/>
      <c r="G4284" s="331"/>
      <c r="K4284"/>
      <c r="L4284"/>
      <c r="O4284" s="75"/>
      <c r="P4284" s="60"/>
      <c r="Q4284" s="60"/>
    </row>
    <row r="4285" spans="3:17">
      <c r="C4285"/>
      <c r="D4285"/>
      <c r="E4285"/>
      <c r="F4285" s="331"/>
      <c r="G4285" s="331"/>
      <c r="K4285"/>
      <c r="L4285"/>
      <c r="O4285" s="75"/>
      <c r="P4285" s="60"/>
      <c r="Q4285" s="60"/>
    </row>
    <row r="4286" spans="3:17">
      <c r="C4286"/>
      <c r="D4286"/>
      <c r="E4286"/>
      <c r="F4286" s="331"/>
      <c r="G4286" s="331"/>
      <c r="K4286"/>
      <c r="L4286"/>
      <c r="O4286" s="75"/>
      <c r="P4286" s="60"/>
      <c r="Q4286" s="60"/>
    </row>
    <row r="4287" spans="3:17">
      <c r="C4287"/>
      <c r="D4287"/>
      <c r="E4287"/>
      <c r="F4287" s="331"/>
      <c r="G4287" s="331"/>
      <c r="K4287"/>
      <c r="L4287"/>
      <c r="O4287" s="75"/>
      <c r="P4287" s="60"/>
      <c r="Q4287" s="60"/>
    </row>
    <row r="4288" spans="3:17">
      <c r="C4288"/>
      <c r="D4288"/>
      <c r="E4288"/>
      <c r="F4288" s="331"/>
      <c r="G4288" s="331"/>
      <c r="K4288"/>
      <c r="L4288"/>
      <c r="O4288" s="75"/>
      <c r="P4288" s="60"/>
      <c r="Q4288" s="60"/>
    </row>
    <row r="4289" spans="3:17">
      <c r="C4289"/>
      <c r="D4289"/>
      <c r="E4289"/>
      <c r="F4289" s="331"/>
      <c r="G4289" s="331"/>
      <c r="K4289"/>
      <c r="L4289"/>
      <c r="O4289" s="75"/>
      <c r="P4289" s="60"/>
      <c r="Q4289" s="60"/>
    </row>
    <row r="4290" spans="3:17">
      <c r="C4290"/>
      <c r="D4290"/>
      <c r="E4290"/>
      <c r="F4290" s="331"/>
      <c r="G4290" s="331"/>
      <c r="K4290"/>
      <c r="L4290"/>
      <c r="O4290" s="75"/>
      <c r="P4290" s="60"/>
      <c r="Q4290" s="60"/>
    </row>
    <row r="4291" spans="3:17">
      <c r="C4291"/>
      <c r="D4291"/>
      <c r="E4291"/>
      <c r="F4291" s="331"/>
      <c r="G4291" s="331"/>
      <c r="K4291"/>
      <c r="L4291"/>
      <c r="O4291" s="75"/>
      <c r="P4291" s="60"/>
      <c r="Q4291" s="60"/>
    </row>
    <row r="4292" spans="3:17">
      <c r="C4292"/>
      <c r="D4292"/>
      <c r="E4292"/>
      <c r="F4292" s="331"/>
      <c r="G4292" s="331"/>
      <c r="K4292"/>
      <c r="L4292"/>
      <c r="O4292" s="75"/>
      <c r="P4292" s="60"/>
      <c r="Q4292" s="60"/>
    </row>
    <row r="4293" spans="3:17">
      <c r="C4293"/>
      <c r="D4293"/>
      <c r="E4293"/>
      <c r="F4293" s="331"/>
      <c r="G4293" s="331"/>
      <c r="K4293"/>
      <c r="L4293"/>
      <c r="O4293" s="75"/>
      <c r="P4293" s="60"/>
      <c r="Q4293" s="60"/>
    </row>
    <row r="4294" spans="3:17">
      <c r="C4294"/>
      <c r="D4294"/>
      <c r="E4294"/>
      <c r="F4294" s="331"/>
      <c r="G4294" s="331"/>
      <c r="K4294"/>
      <c r="L4294"/>
      <c r="O4294" s="75"/>
      <c r="P4294" s="60"/>
      <c r="Q4294" s="60"/>
    </row>
    <row r="4295" spans="3:17">
      <c r="C4295"/>
      <c r="D4295"/>
      <c r="E4295"/>
      <c r="F4295" s="331"/>
      <c r="G4295" s="331"/>
      <c r="K4295"/>
      <c r="L4295"/>
      <c r="O4295" s="75"/>
      <c r="P4295" s="60"/>
      <c r="Q4295" s="60"/>
    </row>
    <row r="4296" spans="3:17">
      <c r="C4296"/>
      <c r="D4296"/>
      <c r="E4296"/>
      <c r="F4296" s="331"/>
      <c r="G4296" s="331"/>
      <c r="K4296"/>
      <c r="L4296"/>
      <c r="O4296" s="75"/>
      <c r="P4296" s="60"/>
      <c r="Q4296" s="60"/>
    </row>
    <row r="4297" spans="3:17">
      <c r="C4297"/>
      <c r="D4297"/>
      <c r="E4297"/>
      <c r="F4297" s="331"/>
      <c r="G4297" s="331"/>
      <c r="K4297"/>
      <c r="L4297"/>
      <c r="O4297" s="75"/>
      <c r="P4297" s="60"/>
      <c r="Q4297" s="60"/>
    </row>
    <row r="4298" spans="3:17">
      <c r="C4298"/>
      <c r="D4298"/>
      <c r="E4298"/>
      <c r="F4298" s="331"/>
      <c r="G4298" s="331"/>
      <c r="K4298"/>
      <c r="L4298"/>
      <c r="O4298" s="75"/>
      <c r="P4298" s="60"/>
      <c r="Q4298" s="60"/>
    </row>
    <row r="4299" spans="3:17">
      <c r="C4299"/>
      <c r="D4299"/>
      <c r="E4299"/>
      <c r="F4299" s="331"/>
      <c r="G4299" s="331"/>
      <c r="K4299"/>
      <c r="L4299"/>
      <c r="O4299" s="75"/>
      <c r="P4299" s="60"/>
      <c r="Q4299" s="60"/>
    </row>
    <row r="4300" spans="3:17">
      <c r="C4300"/>
      <c r="D4300"/>
      <c r="E4300"/>
      <c r="F4300" s="331"/>
      <c r="G4300" s="331"/>
      <c r="K4300"/>
      <c r="L4300"/>
      <c r="O4300" s="75"/>
      <c r="P4300" s="60"/>
      <c r="Q4300" s="60"/>
    </row>
    <row r="4301" spans="3:17">
      <c r="C4301"/>
      <c r="D4301"/>
      <c r="E4301"/>
      <c r="F4301" s="331"/>
      <c r="G4301" s="331"/>
      <c r="K4301"/>
      <c r="L4301"/>
      <c r="O4301" s="75"/>
      <c r="P4301" s="60"/>
      <c r="Q4301" s="60"/>
    </row>
    <row r="4302" spans="3:17">
      <c r="C4302"/>
      <c r="D4302"/>
      <c r="E4302"/>
      <c r="F4302" s="331"/>
      <c r="G4302" s="331"/>
      <c r="K4302"/>
      <c r="L4302"/>
      <c r="O4302" s="75"/>
      <c r="P4302" s="60"/>
      <c r="Q4302" s="60"/>
    </row>
    <row r="4303" spans="3:17">
      <c r="C4303"/>
      <c r="D4303"/>
      <c r="E4303"/>
      <c r="F4303" s="331"/>
      <c r="G4303" s="331"/>
      <c r="K4303"/>
      <c r="L4303"/>
      <c r="O4303" s="75"/>
      <c r="P4303" s="60"/>
      <c r="Q4303" s="60"/>
    </row>
    <row r="4304" spans="3:17">
      <c r="C4304"/>
      <c r="D4304"/>
      <c r="E4304"/>
      <c r="F4304" s="331"/>
      <c r="G4304" s="331"/>
      <c r="K4304"/>
      <c r="L4304"/>
      <c r="O4304" s="75"/>
      <c r="P4304" s="60"/>
      <c r="Q4304" s="60"/>
    </row>
    <row r="4305" spans="3:17">
      <c r="C4305"/>
      <c r="D4305"/>
      <c r="E4305"/>
      <c r="F4305" s="331"/>
      <c r="G4305" s="331"/>
      <c r="K4305"/>
      <c r="L4305"/>
      <c r="O4305" s="75"/>
      <c r="P4305" s="60"/>
      <c r="Q4305" s="60"/>
    </row>
    <row r="4306" spans="3:17">
      <c r="C4306"/>
      <c r="D4306"/>
      <c r="E4306"/>
      <c r="F4306" s="331"/>
      <c r="G4306" s="331"/>
      <c r="K4306"/>
      <c r="L4306"/>
      <c r="O4306" s="75"/>
      <c r="P4306" s="60"/>
      <c r="Q4306" s="60"/>
    </row>
    <row r="4307" spans="3:17">
      <c r="C4307"/>
      <c r="D4307"/>
      <c r="E4307"/>
      <c r="F4307" s="331"/>
      <c r="G4307" s="331"/>
      <c r="K4307"/>
      <c r="L4307"/>
      <c r="O4307" s="75"/>
      <c r="P4307" s="60"/>
      <c r="Q4307" s="60"/>
    </row>
    <row r="4308" spans="3:17">
      <c r="C4308"/>
      <c r="D4308"/>
      <c r="E4308"/>
      <c r="F4308" s="331"/>
      <c r="G4308" s="331"/>
      <c r="K4308"/>
      <c r="L4308"/>
      <c r="O4308" s="75"/>
      <c r="P4308" s="60"/>
      <c r="Q4308" s="60"/>
    </row>
    <row r="4309" spans="3:17">
      <c r="C4309"/>
      <c r="D4309"/>
      <c r="E4309"/>
      <c r="F4309" s="331"/>
      <c r="G4309" s="331"/>
      <c r="K4309"/>
      <c r="L4309"/>
      <c r="O4309" s="75"/>
      <c r="P4309" s="60"/>
      <c r="Q4309" s="60"/>
    </row>
    <row r="4310" spans="3:17">
      <c r="C4310"/>
      <c r="D4310"/>
      <c r="E4310"/>
      <c r="F4310" s="331"/>
      <c r="G4310" s="331"/>
      <c r="K4310"/>
      <c r="L4310"/>
      <c r="O4310" s="75"/>
      <c r="P4310" s="60"/>
      <c r="Q4310" s="60"/>
    </row>
    <row r="4311" spans="3:17">
      <c r="C4311"/>
      <c r="D4311"/>
      <c r="E4311"/>
      <c r="F4311" s="331"/>
      <c r="G4311" s="331"/>
      <c r="K4311"/>
      <c r="L4311"/>
      <c r="O4311" s="75"/>
      <c r="P4311" s="60"/>
      <c r="Q4311" s="60"/>
    </row>
    <row r="4312" spans="3:17">
      <c r="C4312"/>
      <c r="D4312"/>
      <c r="E4312"/>
      <c r="F4312" s="331"/>
      <c r="G4312" s="331"/>
      <c r="K4312"/>
      <c r="L4312"/>
      <c r="O4312" s="75"/>
      <c r="P4312" s="60"/>
      <c r="Q4312" s="60"/>
    </row>
    <row r="4313" spans="3:17">
      <c r="C4313"/>
      <c r="D4313"/>
      <c r="E4313"/>
      <c r="F4313" s="331"/>
      <c r="G4313" s="331"/>
      <c r="K4313"/>
      <c r="L4313"/>
      <c r="O4313" s="75"/>
      <c r="P4313" s="60"/>
      <c r="Q4313" s="60"/>
    </row>
    <row r="4314" spans="3:17">
      <c r="C4314"/>
      <c r="D4314"/>
      <c r="E4314"/>
      <c r="F4314" s="331"/>
      <c r="G4314" s="331"/>
      <c r="K4314"/>
      <c r="L4314"/>
      <c r="O4314" s="75"/>
      <c r="P4314" s="60"/>
      <c r="Q4314" s="60"/>
    </row>
    <row r="4315" spans="3:17">
      <c r="C4315"/>
      <c r="D4315"/>
      <c r="E4315"/>
      <c r="F4315" s="331"/>
      <c r="G4315" s="331"/>
      <c r="K4315"/>
      <c r="L4315"/>
      <c r="O4315" s="75"/>
      <c r="P4315" s="60"/>
      <c r="Q4315" s="60"/>
    </row>
    <row r="4316" spans="3:17">
      <c r="C4316"/>
      <c r="D4316"/>
      <c r="E4316"/>
      <c r="F4316" s="331"/>
      <c r="G4316" s="331"/>
      <c r="K4316"/>
      <c r="L4316"/>
      <c r="O4316" s="75"/>
      <c r="P4316" s="60"/>
      <c r="Q4316" s="60"/>
    </row>
    <row r="4317" spans="3:17">
      <c r="C4317"/>
      <c r="D4317"/>
      <c r="E4317"/>
      <c r="F4317" s="331"/>
      <c r="G4317" s="331"/>
      <c r="K4317"/>
      <c r="L4317"/>
      <c r="O4317" s="75"/>
      <c r="P4317" s="60"/>
      <c r="Q4317" s="60"/>
    </row>
    <row r="4318" spans="3:17">
      <c r="C4318"/>
      <c r="D4318"/>
      <c r="E4318"/>
      <c r="F4318" s="331"/>
      <c r="G4318" s="331"/>
      <c r="K4318"/>
      <c r="L4318"/>
      <c r="O4318" s="75"/>
      <c r="P4318" s="60"/>
      <c r="Q4318" s="60"/>
    </row>
    <row r="4319" spans="3:17">
      <c r="C4319"/>
      <c r="D4319"/>
      <c r="E4319"/>
      <c r="F4319" s="331"/>
      <c r="G4319" s="331"/>
      <c r="K4319"/>
      <c r="L4319"/>
      <c r="O4319" s="75"/>
      <c r="P4319" s="60"/>
      <c r="Q4319" s="60"/>
    </row>
    <row r="4320" spans="3:17">
      <c r="C4320"/>
      <c r="D4320"/>
      <c r="E4320"/>
      <c r="F4320" s="331"/>
      <c r="G4320" s="331"/>
      <c r="K4320"/>
      <c r="L4320"/>
      <c r="O4320" s="75"/>
      <c r="P4320" s="60"/>
      <c r="Q4320" s="60"/>
    </row>
    <row r="4321" spans="3:17">
      <c r="C4321"/>
      <c r="D4321"/>
      <c r="E4321"/>
      <c r="F4321" s="331"/>
      <c r="G4321" s="331"/>
      <c r="K4321"/>
      <c r="L4321"/>
      <c r="O4321" s="75"/>
      <c r="P4321" s="60"/>
      <c r="Q4321" s="60"/>
    </row>
    <row r="4322" spans="3:17">
      <c r="C4322"/>
      <c r="D4322"/>
      <c r="E4322"/>
      <c r="F4322" s="331"/>
      <c r="G4322" s="331"/>
      <c r="K4322"/>
      <c r="L4322"/>
      <c r="O4322" s="75"/>
      <c r="P4322" s="60"/>
      <c r="Q4322" s="60"/>
    </row>
    <row r="4323" spans="3:17">
      <c r="C4323"/>
      <c r="D4323"/>
      <c r="E4323"/>
      <c r="F4323" s="331"/>
      <c r="G4323" s="331"/>
      <c r="K4323"/>
      <c r="L4323"/>
      <c r="O4323" s="75"/>
      <c r="P4323" s="60"/>
      <c r="Q4323" s="60"/>
    </row>
    <row r="4324" spans="3:17">
      <c r="C4324"/>
      <c r="D4324"/>
      <c r="E4324"/>
      <c r="F4324" s="331"/>
      <c r="G4324" s="331"/>
      <c r="K4324"/>
      <c r="L4324"/>
      <c r="O4324" s="75"/>
      <c r="P4324" s="60"/>
      <c r="Q4324" s="60"/>
    </row>
    <row r="4325" spans="3:17">
      <c r="C4325"/>
      <c r="D4325"/>
      <c r="E4325"/>
      <c r="F4325" s="331"/>
      <c r="G4325" s="331"/>
      <c r="K4325"/>
      <c r="L4325"/>
      <c r="O4325" s="75"/>
      <c r="P4325" s="60"/>
      <c r="Q4325" s="60"/>
    </row>
    <row r="4326" spans="3:17">
      <c r="C4326"/>
      <c r="D4326"/>
      <c r="E4326"/>
      <c r="F4326" s="331"/>
      <c r="G4326" s="331"/>
      <c r="K4326"/>
      <c r="L4326"/>
      <c r="O4326" s="75"/>
      <c r="P4326" s="60"/>
      <c r="Q4326" s="60"/>
    </row>
    <row r="4327" spans="3:17">
      <c r="C4327"/>
      <c r="D4327"/>
      <c r="E4327"/>
      <c r="F4327" s="331"/>
      <c r="G4327" s="331"/>
      <c r="K4327"/>
      <c r="L4327"/>
      <c r="O4327" s="75"/>
      <c r="P4327" s="60"/>
      <c r="Q4327" s="60"/>
    </row>
    <row r="4328" spans="3:17">
      <c r="C4328"/>
      <c r="D4328"/>
      <c r="E4328"/>
      <c r="F4328" s="331"/>
      <c r="G4328" s="331"/>
      <c r="K4328"/>
      <c r="L4328"/>
      <c r="O4328" s="75"/>
      <c r="P4328" s="60"/>
      <c r="Q4328" s="60"/>
    </row>
    <row r="4329" spans="3:17">
      <c r="C4329"/>
      <c r="D4329"/>
      <c r="E4329"/>
      <c r="F4329" s="331"/>
      <c r="G4329" s="331"/>
      <c r="K4329"/>
      <c r="L4329"/>
      <c r="O4329" s="75"/>
      <c r="P4329" s="60"/>
      <c r="Q4329" s="60"/>
    </row>
    <row r="4330" spans="3:17">
      <c r="C4330"/>
      <c r="D4330"/>
      <c r="E4330"/>
      <c r="F4330" s="331"/>
      <c r="G4330" s="331"/>
      <c r="K4330"/>
      <c r="L4330"/>
      <c r="O4330" s="75"/>
      <c r="P4330" s="60"/>
      <c r="Q4330" s="60"/>
    </row>
    <row r="4331" spans="3:17">
      <c r="C4331"/>
      <c r="D4331"/>
      <c r="E4331"/>
      <c r="F4331" s="331"/>
      <c r="G4331" s="331"/>
      <c r="K4331"/>
      <c r="L4331"/>
      <c r="O4331" s="75"/>
      <c r="P4331" s="60"/>
      <c r="Q4331" s="60"/>
    </row>
    <row r="4332" spans="3:17">
      <c r="C4332"/>
      <c r="D4332"/>
      <c r="E4332"/>
      <c r="F4332" s="331"/>
      <c r="G4332" s="331"/>
      <c r="K4332"/>
      <c r="L4332"/>
      <c r="O4332" s="75"/>
      <c r="P4332" s="60"/>
      <c r="Q4332" s="60"/>
    </row>
    <row r="4333" spans="3:17">
      <c r="C4333"/>
      <c r="D4333"/>
      <c r="E4333"/>
      <c r="F4333" s="331"/>
      <c r="G4333" s="331"/>
      <c r="K4333"/>
      <c r="L4333"/>
      <c r="O4333" s="75"/>
      <c r="P4333" s="60"/>
      <c r="Q4333" s="60"/>
    </row>
    <row r="4334" spans="3:17">
      <c r="C4334"/>
      <c r="D4334"/>
      <c r="E4334"/>
      <c r="F4334" s="331"/>
      <c r="G4334" s="331"/>
      <c r="K4334"/>
      <c r="L4334"/>
      <c r="O4334" s="75"/>
      <c r="P4334" s="60"/>
      <c r="Q4334" s="60"/>
    </row>
    <row r="4335" spans="3:17">
      <c r="C4335"/>
      <c r="D4335"/>
      <c r="E4335"/>
      <c r="F4335" s="331"/>
      <c r="G4335" s="331"/>
      <c r="K4335"/>
      <c r="L4335"/>
      <c r="O4335" s="75"/>
      <c r="P4335" s="60"/>
      <c r="Q4335" s="60"/>
    </row>
    <row r="4336" spans="3:17">
      <c r="C4336"/>
      <c r="D4336"/>
      <c r="E4336"/>
      <c r="F4336" s="331"/>
      <c r="G4336" s="331"/>
      <c r="K4336"/>
      <c r="L4336"/>
      <c r="O4336" s="75"/>
      <c r="P4336" s="60"/>
      <c r="Q4336" s="60"/>
    </row>
    <row r="4337" spans="3:17">
      <c r="C4337"/>
      <c r="D4337"/>
      <c r="E4337"/>
      <c r="F4337" s="331"/>
      <c r="G4337" s="331"/>
      <c r="K4337"/>
      <c r="L4337"/>
      <c r="O4337" s="75"/>
      <c r="P4337" s="60"/>
      <c r="Q4337" s="60"/>
    </row>
    <row r="4338" spans="3:17">
      <c r="C4338"/>
      <c r="D4338"/>
      <c r="E4338"/>
      <c r="F4338" s="331"/>
      <c r="G4338" s="331"/>
      <c r="K4338"/>
      <c r="L4338"/>
      <c r="O4338" s="75"/>
      <c r="P4338" s="60"/>
      <c r="Q4338" s="60"/>
    </row>
    <row r="4339" spans="3:17">
      <c r="C4339"/>
      <c r="D4339"/>
      <c r="E4339"/>
      <c r="F4339" s="331"/>
      <c r="G4339" s="331"/>
      <c r="K4339"/>
      <c r="L4339"/>
      <c r="O4339" s="75"/>
      <c r="P4339" s="60"/>
      <c r="Q4339" s="60"/>
    </row>
    <row r="4340" spans="3:17">
      <c r="C4340"/>
      <c r="D4340"/>
      <c r="E4340"/>
      <c r="F4340" s="331"/>
      <c r="G4340" s="331"/>
      <c r="K4340"/>
      <c r="L4340"/>
      <c r="O4340" s="75"/>
      <c r="P4340" s="60"/>
      <c r="Q4340" s="60"/>
    </row>
    <row r="4341" spans="3:17">
      <c r="C4341"/>
      <c r="D4341"/>
      <c r="E4341"/>
      <c r="F4341" s="331"/>
      <c r="G4341" s="331"/>
      <c r="K4341"/>
      <c r="L4341"/>
      <c r="O4341" s="75"/>
      <c r="P4341" s="60"/>
      <c r="Q4341" s="60"/>
    </row>
    <row r="4342" spans="3:17">
      <c r="C4342"/>
      <c r="D4342"/>
      <c r="E4342"/>
      <c r="F4342" s="331"/>
      <c r="G4342" s="331"/>
      <c r="K4342"/>
      <c r="L4342"/>
      <c r="O4342" s="75"/>
      <c r="P4342" s="60"/>
      <c r="Q4342" s="60"/>
    </row>
    <row r="4343" spans="3:17">
      <c r="C4343"/>
      <c r="D4343"/>
      <c r="E4343"/>
      <c r="F4343" s="331"/>
      <c r="G4343" s="331"/>
      <c r="K4343"/>
      <c r="L4343"/>
      <c r="O4343" s="75"/>
      <c r="P4343" s="60"/>
      <c r="Q4343" s="60"/>
    </row>
    <row r="4344" spans="3:17">
      <c r="C4344"/>
      <c r="D4344"/>
      <c r="E4344"/>
      <c r="F4344" s="331"/>
      <c r="G4344" s="331"/>
      <c r="K4344"/>
      <c r="L4344"/>
      <c r="O4344" s="75"/>
      <c r="P4344" s="60"/>
      <c r="Q4344" s="60"/>
    </row>
    <row r="4345" spans="3:17">
      <c r="C4345"/>
      <c r="D4345"/>
      <c r="E4345"/>
      <c r="F4345" s="331"/>
      <c r="G4345" s="331"/>
      <c r="K4345"/>
      <c r="L4345"/>
      <c r="O4345" s="75"/>
      <c r="P4345" s="60"/>
      <c r="Q4345" s="60"/>
    </row>
    <row r="4346" spans="3:17">
      <c r="C4346"/>
      <c r="D4346"/>
      <c r="E4346"/>
      <c r="F4346" s="331"/>
      <c r="G4346" s="331"/>
      <c r="K4346"/>
      <c r="L4346"/>
      <c r="O4346" s="75"/>
      <c r="P4346" s="60"/>
      <c r="Q4346" s="60"/>
    </row>
    <row r="4347" spans="3:17">
      <c r="C4347"/>
      <c r="D4347"/>
      <c r="E4347"/>
      <c r="F4347" s="331"/>
      <c r="G4347" s="331"/>
      <c r="K4347"/>
      <c r="L4347"/>
      <c r="O4347" s="75"/>
      <c r="P4347" s="60"/>
      <c r="Q4347" s="60"/>
    </row>
    <row r="4348" spans="3:17">
      <c r="C4348"/>
      <c r="D4348"/>
      <c r="E4348"/>
      <c r="F4348" s="331"/>
      <c r="G4348" s="331"/>
      <c r="K4348"/>
      <c r="L4348"/>
      <c r="O4348" s="75"/>
      <c r="P4348" s="60"/>
      <c r="Q4348" s="60"/>
    </row>
    <row r="4349" spans="3:17">
      <c r="C4349"/>
      <c r="D4349"/>
      <c r="E4349"/>
      <c r="F4349" s="331"/>
      <c r="G4349" s="331"/>
      <c r="K4349"/>
      <c r="L4349"/>
      <c r="O4349" s="75"/>
      <c r="P4349" s="60"/>
      <c r="Q4349" s="60"/>
    </row>
    <row r="4350" spans="3:17">
      <c r="C4350"/>
      <c r="D4350"/>
      <c r="E4350"/>
      <c r="F4350" s="331"/>
      <c r="G4350" s="331"/>
      <c r="K4350"/>
      <c r="L4350"/>
      <c r="O4350" s="75"/>
      <c r="P4350" s="60"/>
      <c r="Q4350" s="60"/>
    </row>
    <row r="4351" spans="3:17">
      <c r="C4351"/>
      <c r="D4351"/>
      <c r="E4351"/>
      <c r="F4351" s="331"/>
      <c r="G4351" s="331"/>
      <c r="K4351"/>
      <c r="L4351"/>
      <c r="O4351" s="75"/>
      <c r="P4351" s="60"/>
      <c r="Q4351" s="60"/>
    </row>
    <row r="4352" spans="3:17">
      <c r="C4352"/>
      <c r="D4352"/>
      <c r="E4352"/>
      <c r="F4352" s="331"/>
      <c r="G4352" s="331"/>
      <c r="K4352"/>
      <c r="L4352"/>
      <c r="O4352" s="75"/>
      <c r="P4352" s="60"/>
      <c r="Q4352" s="60"/>
    </row>
    <row r="4353" spans="3:17">
      <c r="C4353"/>
      <c r="D4353"/>
      <c r="E4353"/>
      <c r="F4353" s="331"/>
      <c r="G4353" s="331"/>
      <c r="K4353"/>
      <c r="L4353"/>
      <c r="O4353" s="75"/>
      <c r="P4353" s="60"/>
      <c r="Q4353" s="60"/>
    </row>
    <row r="4354" spans="3:17">
      <c r="C4354"/>
      <c r="D4354"/>
      <c r="E4354"/>
      <c r="F4354" s="331"/>
      <c r="G4354" s="331"/>
      <c r="K4354"/>
      <c r="L4354"/>
      <c r="O4354" s="75"/>
      <c r="P4354" s="60"/>
      <c r="Q4354" s="60"/>
    </row>
    <row r="4355" spans="3:17">
      <c r="C4355"/>
      <c r="D4355"/>
      <c r="E4355"/>
      <c r="F4355" s="331"/>
      <c r="G4355" s="331"/>
      <c r="K4355"/>
      <c r="L4355"/>
      <c r="O4355" s="75"/>
      <c r="P4355" s="60"/>
      <c r="Q4355" s="60"/>
    </row>
    <row r="4356" spans="3:17">
      <c r="C4356"/>
      <c r="D4356"/>
      <c r="E4356"/>
      <c r="F4356" s="331"/>
      <c r="G4356" s="331"/>
      <c r="K4356"/>
      <c r="L4356"/>
      <c r="O4356" s="75"/>
      <c r="P4356" s="60"/>
      <c r="Q4356" s="60"/>
    </row>
    <row r="4357" spans="3:17">
      <c r="C4357"/>
      <c r="D4357"/>
      <c r="E4357"/>
      <c r="F4357" s="331"/>
      <c r="G4357" s="331"/>
      <c r="K4357"/>
      <c r="L4357"/>
      <c r="O4357" s="75"/>
      <c r="P4357" s="60"/>
      <c r="Q4357" s="60"/>
    </row>
    <row r="4358" spans="3:17">
      <c r="C4358"/>
      <c r="D4358"/>
      <c r="E4358"/>
      <c r="F4358" s="331"/>
      <c r="G4358" s="331"/>
      <c r="K4358"/>
      <c r="L4358"/>
      <c r="O4358" s="75"/>
      <c r="P4358" s="60"/>
      <c r="Q4358" s="60"/>
    </row>
    <row r="4359" spans="3:17">
      <c r="C4359"/>
      <c r="D4359"/>
      <c r="E4359"/>
      <c r="F4359" s="331"/>
      <c r="G4359" s="331"/>
      <c r="K4359"/>
      <c r="L4359"/>
      <c r="O4359" s="75"/>
      <c r="P4359" s="60"/>
      <c r="Q4359" s="60"/>
    </row>
    <row r="4360" spans="3:17">
      <c r="C4360"/>
      <c r="D4360"/>
      <c r="E4360"/>
      <c r="F4360" s="331"/>
      <c r="G4360" s="331"/>
      <c r="K4360"/>
      <c r="L4360"/>
      <c r="O4360" s="75"/>
      <c r="P4360" s="60"/>
      <c r="Q4360" s="60"/>
    </row>
    <row r="4361" spans="3:17">
      <c r="C4361"/>
      <c r="D4361"/>
      <c r="E4361"/>
      <c r="F4361" s="331"/>
      <c r="G4361" s="331"/>
      <c r="K4361"/>
      <c r="L4361"/>
      <c r="O4361" s="75"/>
      <c r="P4361" s="60"/>
      <c r="Q4361" s="60"/>
    </row>
    <row r="4362" spans="3:17">
      <c r="C4362"/>
      <c r="D4362"/>
      <c r="E4362"/>
      <c r="F4362" s="331"/>
      <c r="G4362" s="331"/>
      <c r="K4362"/>
      <c r="L4362"/>
      <c r="O4362" s="75"/>
      <c r="P4362" s="60"/>
      <c r="Q4362" s="60"/>
    </row>
    <row r="4363" spans="3:17">
      <c r="C4363"/>
      <c r="D4363"/>
      <c r="E4363"/>
      <c r="F4363" s="331"/>
      <c r="G4363" s="331"/>
      <c r="K4363"/>
      <c r="L4363"/>
      <c r="O4363" s="75"/>
      <c r="P4363" s="60"/>
      <c r="Q4363" s="60"/>
    </row>
    <row r="4364" spans="3:17">
      <c r="C4364"/>
      <c r="D4364"/>
      <c r="E4364"/>
      <c r="F4364" s="331"/>
      <c r="G4364" s="331"/>
      <c r="K4364"/>
      <c r="L4364"/>
      <c r="O4364" s="75"/>
      <c r="P4364" s="60"/>
      <c r="Q4364" s="60"/>
    </row>
    <row r="4365" spans="3:17">
      <c r="C4365"/>
      <c r="D4365"/>
      <c r="E4365"/>
      <c r="F4365" s="331"/>
      <c r="G4365" s="331"/>
      <c r="K4365"/>
      <c r="L4365"/>
      <c r="O4365" s="75"/>
      <c r="P4365" s="60"/>
      <c r="Q4365" s="60"/>
    </row>
    <row r="4366" spans="3:17">
      <c r="C4366"/>
      <c r="D4366"/>
      <c r="E4366"/>
      <c r="F4366" s="331"/>
      <c r="G4366" s="331"/>
      <c r="K4366"/>
      <c r="L4366"/>
      <c r="O4366" s="75"/>
      <c r="P4366" s="60"/>
      <c r="Q4366" s="60"/>
    </row>
    <row r="4367" spans="3:17">
      <c r="C4367"/>
      <c r="D4367"/>
      <c r="E4367"/>
      <c r="F4367" s="331"/>
      <c r="G4367" s="331"/>
      <c r="K4367"/>
      <c r="L4367"/>
      <c r="O4367" s="75"/>
      <c r="P4367" s="60"/>
      <c r="Q4367" s="60"/>
    </row>
    <row r="4368" spans="3:17">
      <c r="C4368"/>
      <c r="D4368"/>
      <c r="E4368"/>
      <c r="F4368" s="331"/>
      <c r="G4368" s="331"/>
      <c r="K4368"/>
      <c r="L4368"/>
      <c r="O4368" s="75"/>
      <c r="P4368" s="60"/>
      <c r="Q4368" s="60"/>
    </row>
    <row r="4369" spans="3:17">
      <c r="C4369"/>
      <c r="D4369"/>
      <c r="E4369"/>
      <c r="F4369" s="331"/>
      <c r="G4369" s="331"/>
      <c r="K4369"/>
      <c r="L4369"/>
      <c r="O4369" s="75"/>
      <c r="P4369" s="60"/>
      <c r="Q4369" s="60"/>
    </row>
    <row r="4370" spans="3:17">
      <c r="C4370"/>
      <c r="D4370"/>
      <c r="E4370"/>
      <c r="F4370" s="331"/>
      <c r="G4370" s="331"/>
      <c r="K4370"/>
      <c r="L4370"/>
      <c r="O4370" s="75"/>
      <c r="P4370" s="60"/>
      <c r="Q4370" s="60"/>
    </row>
    <row r="4371" spans="3:17">
      <c r="C4371"/>
      <c r="D4371"/>
      <c r="E4371"/>
      <c r="F4371" s="331"/>
      <c r="G4371" s="331"/>
      <c r="K4371"/>
      <c r="L4371"/>
      <c r="O4371" s="75"/>
      <c r="P4371" s="60"/>
      <c r="Q4371" s="60"/>
    </row>
    <row r="4372" spans="3:17">
      <c r="C4372"/>
      <c r="D4372"/>
      <c r="E4372"/>
      <c r="F4372" s="331"/>
      <c r="G4372" s="331"/>
      <c r="K4372"/>
      <c r="L4372"/>
      <c r="O4372" s="75"/>
      <c r="P4372" s="60"/>
      <c r="Q4372" s="60"/>
    </row>
    <row r="4373" spans="3:17">
      <c r="C4373"/>
      <c r="D4373"/>
      <c r="E4373"/>
      <c r="F4373" s="331"/>
      <c r="G4373" s="331"/>
      <c r="K4373"/>
      <c r="L4373"/>
      <c r="O4373" s="75"/>
      <c r="P4373" s="60"/>
      <c r="Q4373" s="60"/>
    </row>
    <row r="4374" spans="3:17">
      <c r="C4374"/>
      <c r="D4374"/>
      <c r="E4374"/>
      <c r="F4374" s="331"/>
      <c r="G4374" s="331"/>
      <c r="K4374"/>
      <c r="L4374"/>
      <c r="O4374" s="75"/>
      <c r="P4374" s="60"/>
      <c r="Q4374" s="60"/>
    </row>
    <row r="4375" spans="3:17">
      <c r="C4375"/>
      <c r="D4375"/>
      <c r="E4375"/>
      <c r="F4375" s="331"/>
      <c r="G4375" s="331"/>
      <c r="K4375"/>
      <c r="L4375"/>
      <c r="O4375" s="75"/>
      <c r="P4375" s="60"/>
      <c r="Q4375" s="60"/>
    </row>
    <row r="4376" spans="3:17">
      <c r="C4376"/>
      <c r="D4376"/>
      <c r="E4376"/>
      <c r="F4376" s="331"/>
      <c r="G4376" s="331"/>
      <c r="K4376"/>
      <c r="L4376"/>
      <c r="O4376" s="75"/>
      <c r="P4376" s="60"/>
      <c r="Q4376" s="60"/>
    </row>
    <row r="4377" spans="3:17">
      <c r="C4377"/>
      <c r="D4377"/>
      <c r="E4377"/>
      <c r="F4377" s="331"/>
      <c r="G4377" s="331"/>
      <c r="K4377"/>
      <c r="L4377"/>
      <c r="O4377" s="75"/>
      <c r="P4377" s="60"/>
      <c r="Q4377" s="60"/>
    </row>
    <row r="4378" spans="3:17">
      <c r="C4378"/>
      <c r="D4378"/>
      <c r="E4378"/>
      <c r="F4378" s="331"/>
      <c r="G4378" s="331"/>
      <c r="K4378"/>
      <c r="L4378"/>
      <c r="O4378" s="75"/>
      <c r="P4378" s="60"/>
      <c r="Q4378" s="60"/>
    </row>
    <row r="4379" spans="3:17">
      <c r="C4379"/>
      <c r="D4379"/>
      <c r="E4379"/>
      <c r="F4379" s="331"/>
      <c r="G4379" s="331"/>
      <c r="K4379"/>
      <c r="L4379"/>
      <c r="O4379" s="75"/>
      <c r="P4379" s="60"/>
      <c r="Q4379" s="60"/>
    </row>
    <row r="4380" spans="3:17">
      <c r="C4380"/>
      <c r="D4380"/>
      <c r="E4380"/>
      <c r="F4380" s="331"/>
      <c r="G4380" s="331"/>
      <c r="K4380"/>
      <c r="L4380"/>
      <c r="O4380" s="75"/>
      <c r="P4380" s="60"/>
      <c r="Q4380" s="60"/>
    </row>
    <row r="4381" spans="3:17">
      <c r="C4381"/>
      <c r="D4381"/>
      <c r="E4381"/>
      <c r="F4381" s="331"/>
      <c r="G4381" s="331"/>
      <c r="K4381"/>
      <c r="L4381"/>
      <c r="O4381" s="75"/>
      <c r="P4381" s="60"/>
      <c r="Q4381" s="60"/>
    </row>
    <row r="4382" spans="3:17">
      <c r="C4382"/>
      <c r="D4382"/>
      <c r="E4382"/>
      <c r="F4382" s="331"/>
      <c r="G4382" s="331"/>
      <c r="K4382"/>
      <c r="L4382"/>
      <c r="O4382" s="75"/>
      <c r="P4382" s="60"/>
      <c r="Q4382" s="60"/>
    </row>
    <row r="4383" spans="3:17">
      <c r="C4383"/>
      <c r="D4383"/>
      <c r="E4383"/>
      <c r="F4383" s="331"/>
      <c r="G4383" s="331"/>
      <c r="K4383"/>
      <c r="L4383"/>
      <c r="O4383" s="75"/>
      <c r="P4383" s="60"/>
      <c r="Q4383" s="60"/>
    </row>
    <row r="4384" spans="3:17">
      <c r="C4384"/>
      <c r="D4384"/>
      <c r="E4384"/>
      <c r="F4384" s="331"/>
      <c r="G4384" s="331"/>
      <c r="K4384"/>
      <c r="L4384"/>
      <c r="O4384" s="75"/>
      <c r="P4384" s="60"/>
      <c r="Q4384" s="60"/>
    </row>
    <row r="4385" spans="3:17">
      <c r="C4385"/>
      <c r="D4385"/>
      <c r="E4385"/>
      <c r="F4385" s="331"/>
      <c r="G4385" s="331"/>
      <c r="K4385"/>
      <c r="L4385"/>
      <c r="O4385" s="75"/>
      <c r="P4385" s="60"/>
      <c r="Q4385" s="60"/>
    </row>
    <row r="4386" spans="3:17">
      <c r="C4386"/>
      <c r="D4386"/>
      <c r="E4386"/>
      <c r="F4386" s="331"/>
      <c r="G4386" s="331"/>
      <c r="K4386"/>
      <c r="L4386"/>
      <c r="O4386" s="75"/>
      <c r="P4386" s="60"/>
      <c r="Q4386" s="60"/>
    </row>
    <row r="4387" spans="3:17">
      <c r="C4387"/>
      <c r="D4387"/>
      <c r="E4387"/>
      <c r="F4387" s="331"/>
      <c r="G4387" s="331"/>
      <c r="K4387"/>
      <c r="L4387"/>
      <c r="O4387" s="75"/>
      <c r="P4387" s="60"/>
      <c r="Q4387" s="60"/>
    </row>
    <row r="4388" spans="3:17">
      <c r="C4388"/>
      <c r="D4388"/>
      <c r="E4388"/>
      <c r="F4388" s="331"/>
      <c r="G4388" s="331"/>
      <c r="K4388"/>
      <c r="L4388"/>
      <c r="O4388" s="75"/>
      <c r="P4388" s="60"/>
      <c r="Q4388" s="60"/>
    </row>
    <row r="4389" spans="3:17">
      <c r="C4389"/>
      <c r="D4389"/>
      <c r="E4389"/>
      <c r="F4389" s="331"/>
      <c r="G4389" s="331"/>
      <c r="K4389"/>
      <c r="L4389"/>
      <c r="O4389" s="75"/>
      <c r="P4389" s="60"/>
      <c r="Q4389" s="60"/>
    </row>
    <row r="4390" spans="3:17">
      <c r="C4390"/>
      <c r="D4390"/>
      <c r="E4390"/>
      <c r="F4390" s="331"/>
      <c r="G4390" s="331"/>
      <c r="K4390"/>
      <c r="L4390"/>
      <c r="O4390" s="75"/>
      <c r="P4390" s="60"/>
      <c r="Q4390" s="60"/>
    </row>
    <row r="4391" spans="3:17">
      <c r="C4391"/>
      <c r="D4391"/>
      <c r="E4391"/>
      <c r="F4391" s="331"/>
      <c r="G4391" s="331"/>
      <c r="K4391"/>
      <c r="L4391"/>
      <c r="O4391" s="75"/>
      <c r="P4391" s="60"/>
      <c r="Q4391" s="60"/>
    </row>
    <row r="4392" spans="3:17">
      <c r="C4392"/>
      <c r="D4392"/>
      <c r="E4392"/>
      <c r="F4392" s="331"/>
      <c r="G4392" s="331"/>
      <c r="K4392"/>
      <c r="L4392"/>
      <c r="O4392" s="75"/>
      <c r="P4392" s="60"/>
      <c r="Q4392" s="60"/>
    </row>
    <row r="4393" spans="3:17">
      <c r="C4393"/>
      <c r="D4393"/>
      <c r="E4393"/>
      <c r="F4393" s="331"/>
      <c r="G4393" s="331"/>
      <c r="K4393"/>
      <c r="L4393"/>
      <c r="O4393" s="75"/>
      <c r="P4393" s="60"/>
      <c r="Q4393" s="60"/>
    </row>
    <row r="4394" spans="3:17">
      <c r="C4394"/>
      <c r="D4394"/>
      <c r="E4394"/>
      <c r="F4394" s="331"/>
      <c r="G4394" s="331"/>
      <c r="K4394"/>
      <c r="L4394"/>
      <c r="O4394" s="75"/>
      <c r="P4394" s="60"/>
      <c r="Q4394" s="60"/>
    </row>
    <row r="4395" spans="3:17">
      <c r="C4395"/>
      <c r="D4395"/>
      <c r="E4395"/>
      <c r="F4395" s="331"/>
      <c r="G4395" s="331"/>
      <c r="K4395"/>
      <c r="L4395"/>
      <c r="O4395" s="75"/>
      <c r="P4395" s="60"/>
      <c r="Q4395" s="60"/>
    </row>
    <row r="4396" spans="3:17">
      <c r="C4396"/>
      <c r="D4396"/>
      <c r="E4396"/>
      <c r="F4396" s="331"/>
      <c r="G4396" s="331"/>
      <c r="K4396"/>
      <c r="L4396"/>
      <c r="O4396" s="75"/>
      <c r="P4396" s="60"/>
      <c r="Q4396" s="60"/>
    </row>
    <row r="4397" spans="3:17">
      <c r="C4397"/>
      <c r="D4397"/>
      <c r="E4397"/>
      <c r="F4397" s="331"/>
      <c r="G4397" s="331"/>
      <c r="K4397"/>
      <c r="L4397"/>
      <c r="O4397" s="75"/>
      <c r="P4397" s="60"/>
      <c r="Q4397" s="60"/>
    </row>
    <row r="4398" spans="3:17">
      <c r="C4398"/>
      <c r="D4398"/>
      <c r="E4398"/>
      <c r="F4398" s="331"/>
      <c r="G4398" s="331"/>
      <c r="K4398"/>
      <c r="L4398"/>
      <c r="O4398" s="75"/>
      <c r="P4398" s="60"/>
      <c r="Q4398" s="60"/>
    </row>
    <row r="4399" spans="3:17">
      <c r="C4399"/>
      <c r="D4399"/>
      <c r="E4399"/>
      <c r="F4399" s="331"/>
      <c r="G4399" s="331"/>
      <c r="K4399"/>
      <c r="L4399"/>
      <c r="O4399" s="75"/>
      <c r="P4399" s="60"/>
      <c r="Q4399" s="60"/>
    </row>
    <row r="4400" spans="3:17">
      <c r="C4400"/>
      <c r="D4400"/>
      <c r="E4400"/>
      <c r="F4400" s="331"/>
      <c r="G4400" s="331"/>
      <c r="K4400"/>
      <c r="L4400"/>
      <c r="O4400" s="75"/>
      <c r="P4400" s="60"/>
      <c r="Q4400" s="60"/>
    </row>
    <row r="4401" spans="3:17">
      <c r="C4401"/>
      <c r="D4401"/>
      <c r="E4401"/>
      <c r="F4401" s="331"/>
      <c r="G4401" s="331"/>
      <c r="K4401"/>
      <c r="L4401"/>
      <c r="O4401" s="75"/>
      <c r="P4401" s="60"/>
      <c r="Q4401" s="60"/>
    </row>
    <row r="4402" spans="3:17">
      <c r="C4402"/>
      <c r="D4402"/>
      <c r="E4402"/>
      <c r="F4402" s="331"/>
      <c r="G4402" s="331"/>
      <c r="K4402"/>
      <c r="L4402"/>
      <c r="O4402" s="75"/>
      <c r="P4402" s="60"/>
      <c r="Q4402" s="60"/>
    </row>
    <row r="4403" spans="3:17">
      <c r="C4403"/>
      <c r="D4403"/>
      <c r="E4403"/>
      <c r="F4403" s="331"/>
      <c r="G4403" s="331"/>
      <c r="K4403"/>
      <c r="L4403"/>
      <c r="O4403" s="75"/>
      <c r="P4403" s="60"/>
      <c r="Q4403" s="60"/>
    </row>
    <row r="4404" spans="3:17">
      <c r="C4404"/>
      <c r="D4404"/>
      <c r="E4404"/>
      <c r="F4404" s="331"/>
      <c r="G4404" s="331"/>
      <c r="K4404"/>
      <c r="L4404"/>
      <c r="O4404" s="75"/>
      <c r="P4404" s="60"/>
      <c r="Q4404" s="60"/>
    </row>
    <row r="4405" spans="3:17">
      <c r="C4405"/>
      <c r="D4405"/>
      <c r="E4405"/>
      <c r="F4405" s="331"/>
      <c r="G4405" s="331"/>
      <c r="K4405"/>
      <c r="L4405"/>
      <c r="O4405" s="75"/>
      <c r="P4405" s="60"/>
      <c r="Q4405" s="60"/>
    </row>
    <row r="4406" spans="3:17">
      <c r="C4406"/>
      <c r="D4406"/>
      <c r="E4406"/>
      <c r="F4406" s="331"/>
      <c r="G4406" s="331"/>
      <c r="K4406"/>
      <c r="L4406"/>
      <c r="O4406" s="75"/>
      <c r="P4406" s="60"/>
      <c r="Q4406" s="60"/>
    </row>
    <row r="4407" spans="3:17">
      <c r="C4407"/>
      <c r="D4407"/>
      <c r="E4407"/>
      <c r="F4407" s="331"/>
      <c r="G4407" s="331"/>
      <c r="K4407"/>
      <c r="L4407"/>
      <c r="O4407" s="75"/>
      <c r="P4407" s="60"/>
      <c r="Q4407" s="60"/>
    </row>
    <row r="4408" spans="3:17">
      <c r="C4408"/>
      <c r="D4408"/>
      <c r="E4408"/>
      <c r="F4408" s="331"/>
      <c r="G4408" s="331"/>
      <c r="K4408"/>
      <c r="L4408"/>
      <c r="O4408" s="75"/>
      <c r="P4408" s="60"/>
      <c r="Q4408" s="60"/>
    </row>
    <row r="4409" spans="3:17">
      <c r="C4409"/>
      <c r="D4409"/>
      <c r="E4409"/>
      <c r="F4409" s="331"/>
      <c r="G4409" s="331"/>
      <c r="K4409"/>
      <c r="L4409"/>
      <c r="O4409" s="75"/>
      <c r="P4409" s="60"/>
      <c r="Q4409" s="60"/>
    </row>
    <row r="4410" spans="3:17">
      <c r="C4410"/>
      <c r="D4410"/>
      <c r="E4410"/>
      <c r="F4410" s="331"/>
      <c r="G4410" s="331"/>
      <c r="K4410"/>
      <c r="L4410"/>
      <c r="O4410" s="75"/>
      <c r="P4410" s="60"/>
      <c r="Q4410" s="60"/>
    </row>
    <row r="4411" spans="3:17">
      <c r="C4411"/>
      <c r="D4411"/>
      <c r="E4411"/>
      <c r="F4411" s="331"/>
      <c r="G4411" s="331"/>
      <c r="K4411"/>
      <c r="L4411"/>
      <c r="O4411" s="75"/>
      <c r="P4411" s="60"/>
      <c r="Q4411" s="60"/>
    </row>
    <row r="4412" spans="3:17">
      <c r="C4412"/>
      <c r="D4412"/>
      <c r="E4412"/>
      <c r="F4412" s="331"/>
      <c r="G4412" s="331"/>
      <c r="K4412"/>
      <c r="L4412"/>
      <c r="O4412" s="75"/>
      <c r="P4412" s="60"/>
      <c r="Q4412" s="60"/>
    </row>
    <row r="4413" spans="3:17">
      <c r="C4413"/>
      <c r="D4413"/>
      <c r="E4413"/>
      <c r="F4413" s="331"/>
      <c r="G4413" s="331"/>
      <c r="K4413"/>
      <c r="L4413"/>
      <c r="O4413" s="75"/>
      <c r="P4413" s="60"/>
      <c r="Q4413" s="60"/>
    </row>
    <row r="4414" spans="3:17">
      <c r="C4414"/>
      <c r="D4414"/>
      <c r="E4414"/>
      <c r="F4414" s="331"/>
      <c r="G4414" s="331"/>
      <c r="K4414"/>
      <c r="L4414"/>
      <c r="O4414" s="75"/>
      <c r="P4414" s="60"/>
      <c r="Q4414" s="60"/>
    </row>
    <row r="4415" spans="3:17">
      <c r="C4415"/>
      <c r="D4415"/>
      <c r="E4415"/>
      <c r="F4415" s="331"/>
      <c r="G4415" s="331"/>
      <c r="K4415"/>
      <c r="L4415"/>
      <c r="O4415" s="75"/>
      <c r="P4415" s="60"/>
      <c r="Q4415" s="60"/>
    </row>
    <row r="4416" spans="3:17">
      <c r="C4416"/>
      <c r="D4416"/>
      <c r="E4416"/>
      <c r="F4416" s="331"/>
      <c r="G4416" s="331"/>
      <c r="K4416"/>
      <c r="L4416"/>
      <c r="O4416" s="75"/>
      <c r="P4416" s="60"/>
      <c r="Q4416" s="60"/>
    </row>
    <row r="4417" spans="3:17">
      <c r="C4417"/>
      <c r="D4417"/>
      <c r="E4417"/>
      <c r="F4417" s="331"/>
      <c r="G4417" s="331"/>
      <c r="K4417"/>
      <c r="L4417"/>
      <c r="O4417" s="75"/>
      <c r="P4417" s="60"/>
      <c r="Q4417" s="60"/>
    </row>
    <row r="4418" spans="3:17">
      <c r="C4418"/>
      <c r="D4418"/>
      <c r="E4418"/>
      <c r="F4418" s="331"/>
      <c r="G4418" s="331"/>
      <c r="K4418"/>
      <c r="L4418"/>
      <c r="O4418" s="75"/>
      <c r="P4418" s="60"/>
      <c r="Q4418" s="60"/>
    </row>
    <row r="4419" spans="3:17">
      <c r="C4419"/>
      <c r="D4419"/>
      <c r="E4419"/>
      <c r="F4419" s="331"/>
      <c r="G4419" s="331"/>
      <c r="K4419"/>
      <c r="L4419"/>
      <c r="O4419" s="75"/>
      <c r="P4419" s="60"/>
      <c r="Q4419" s="60"/>
    </row>
    <row r="4420" spans="3:17">
      <c r="C4420"/>
      <c r="D4420"/>
      <c r="E4420"/>
      <c r="F4420" s="331"/>
      <c r="G4420" s="331"/>
      <c r="K4420"/>
      <c r="L4420"/>
      <c r="O4420" s="75"/>
      <c r="P4420" s="60"/>
      <c r="Q4420" s="60"/>
    </row>
    <row r="4421" spans="3:17">
      <c r="C4421"/>
      <c r="D4421"/>
      <c r="E4421"/>
      <c r="F4421" s="331"/>
      <c r="G4421" s="331"/>
      <c r="K4421"/>
      <c r="L4421"/>
      <c r="O4421" s="75"/>
      <c r="P4421" s="60"/>
      <c r="Q4421" s="60"/>
    </row>
    <row r="4422" spans="3:17">
      <c r="C4422"/>
      <c r="D4422"/>
      <c r="E4422"/>
      <c r="F4422" s="331"/>
      <c r="G4422" s="331"/>
      <c r="K4422"/>
      <c r="L4422"/>
      <c r="O4422" s="75"/>
      <c r="P4422" s="60"/>
      <c r="Q4422" s="60"/>
    </row>
    <row r="4423" spans="3:17">
      <c r="C4423"/>
      <c r="D4423"/>
      <c r="E4423"/>
      <c r="F4423" s="331"/>
      <c r="G4423" s="331"/>
      <c r="K4423"/>
      <c r="L4423"/>
      <c r="O4423" s="75"/>
      <c r="P4423" s="60"/>
      <c r="Q4423" s="60"/>
    </row>
    <row r="4424" spans="3:17">
      <c r="C4424"/>
      <c r="D4424"/>
      <c r="E4424"/>
      <c r="F4424" s="331"/>
      <c r="G4424" s="331"/>
      <c r="K4424"/>
      <c r="L4424"/>
      <c r="O4424" s="75"/>
      <c r="P4424" s="60"/>
      <c r="Q4424" s="60"/>
    </row>
    <row r="4425" spans="3:17">
      <c r="C4425"/>
      <c r="D4425"/>
      <c r="E4425"/>
      <c r="F4425" s="331"/>
      <c r="G4425" s="331"/>
      <c r="K4425"/>
      <c r="L4425"/>
      <c r="O4425" s="75"/>
      <c r="P4425" s="60"/>
      <c r="Q4425" s="60"/>
    </row>
    <row r="4426" spans="3:17">
      <c r="C4426"/>
      <c r="D4426"/>
      <c r="E4426"/>
      <c r="F4426" s="331"/>
      <c r="G4426" s="331"/>
      <c r="K4426"/>
      <c r="L4426"/>
      <c r="O4426" s="75"/>
      <c r="P4426" s="60"/>
      <c r="Q4426" s="60"/>
    </row>
    <row r="4427" spans="3:17">
      <c r="C4427"/>
      <c r="D4427"/>
      <c r="E4427"/>
      <c r="F4427" s="331"/>
      <c r="G4427" s="331"/>
      <c r="K4427"/>
      <c r="L4427"/>
      <c r="O4427" s="75"/>
      <c r="P4427" s="60"/>
      <c r="Q4427" s="60"/>
    </row>
    <row r="4428" spans="3:17">
      <c r="C4428"/>
      <c r="D4428"/>
      <c r="E4428"/>
      <c r="F4428" s="331"/>
      <c r="G4428" s="331"/>
      <c r="K4428"/>
      <c r="L4428"/>
      <c r="O4428" s="75"/>
      <c r="P4428" s="60"/>
      <c r="Q4428" s="60"/>
    </row>
    <row r="4429" spans="3:17">
      <c r="C4429"/>
      <c r="D4429"/>
      <c r="E4429"/>
      <c r="F4429" s="331"/>
      <c r="G4429" s="331"/>
      <c r="K4429"/>
      <c r="L4429"/>
      <c r="O4429" s="75"/>
      <c r="P4429" s="60"/>
      <c r="Q4429" s="60"/>
    </row>
    <row r="4430" spans="3:17">
      <c r="C4430"/>
      <c r="D4430"/>
      <c r="E4430"/>
      <c r="F4430" s="331"/>
      <c r="G4430" s="331"/>
      <c r="K4430"/>
      <c r="L4430"/>
      <c r="O4430" s="75"/>
      <c r="P4430" s="60"/>
      <c r="Q4430" s="60"/>
    </row>
    <row r="4431" spans="3:17">
      <c r="C4431"/>
      <c r="D4431"/>
      <c r="E4431"/>
      <c r="F4431" s="331"/>
      <c r="G4431" s="331"/>
      <c r="K4431"/>
      <c r="L4431"/>
      <c r="O4431" s="75"/>
      <c r="P4431" s="60"/>
      <c r="Q4431" s="60"/>
    </row>
    <row r="4432" spans="3:17">
      <c r="C4432"/>
      <c r="D4432"/>
      <c r="E4432"/>
      <c r="F4432" s="331"/>
      <c r="G4432" s="331"/>
      <c r="K4432"/>
      <c r="L4432"/>
      <c r="O4432" s="75"/>
      <c r="P4432" s="60"/>
      <c r="Q4432" s="60"/>
    </row>
    <row r="4433" spans="3:17">
      <c r="C4433"/>
      <c r="D4433"/>
      <c r="E4433"/>
      <c r="F4433" s="331"/>
      <c r="G4433" s="331"/>
      <c r="K4433"/>
      <c r="L4433"/>
      <c r="O4433" s="75"/>
      <c r="P4433" s="60"/>
      <c r="Q4433" s="60"/>
    </row>
    <row r="4434" spans="3:17">
      <c r="C4434"/>
      <c r="D4434"/>
      <c r="E4434"/>
      <c r="F4434" s="331"/>
      <c r="G4434" s="331"/>
      <c r="K4434"/>
      <c r="L4434"/>
      <c r="O4434" s="75"/>
      <c r="P4434" s="60"/>
      <c r="Q4434" s="60"/>
    </row>
    <row r="4435" spans="3:17">
      <c r="C4435"/>
      <c r="D4435"/>
      <c r="E4435"/>
      <c r="F4435" s="331"/>
      <c r="G4435" s="331"/>
      <c r="K4435"/>
      <c r="L4435"/>
      <c r="O4435" s="75"/>
      <c r="P4435" s="60"/>
      <c r="Q4435" s="60"/>
    </row>
    <row r="4436" spans="3:17">
      <c r="C4436"/>
      <c r="D4436"/>
      <c r="E4436"/>
      <c r="F4436" s="331"/>
      <c r="G4436" s="331"/>
      <c r="K4436"/>
      <c r="L4436"/>
      <c r="O4436" s="75"/>
      <c r="P4436" s="60"/>
      <c r="Q4436" s="60"/>
    </row>
    <row r="4437" spans="3:17">
      <c r="C4437"/>
      <c r="D4437"/>
      <c r="E4437"/>
      <c r="F4437" s="331"/>
      <c r="G4437" s="331"/>
      <c r="K4437"/>
      <c r="L4437"/>
      <c r="O4437" s="75"/>
      <c r="P4437" s="60"/>
      <c r="Q4437" s="60"/>
    </row>
    <row r="4438" spans="3:17">
      <c r="C4438"/>
      <c r="D4438"/>
      <c r="E4438"/>
      <c r="F4438" s="331"/>
      <c r="G4438" s="331"/>
      <c r="K4438"/>
      <c r="L4438"/>
      <c r="O4438" s="75"/>
      <c r="P4438" s="60"/>
      <c r="Q4438" s="60"/>
    </row>
    <row r="4439" spans="3:17">
      <c r="C4439"/>
      <c r="D4439"/>
      <c r="E4439"/>
      <c r="F4439" s="331"/>
      <c r="G4439" s="331"/>
      <c r="K4439"/>
      <c r="L4439"/>
      <c r="O4439" s="75"/>
      <c r="P4439" s="60"/>
      <c r="Q4439" s="60"/>
    </row>
    <row r="4440" spans="3:17">
      <c r="C4440"/>
      <c r="D4440"/>
      <c r="E4440"/>
      <c r="F4440" s="331"/>
      <c r="G4440" s="331"/>
      <c r="K4440"/>
      <c r="L4440"/>
      <c r="O4440" s="75"/>
      <c r="P4440" s="60"/>
      <c r="Q4440" s="60"/>
    </row>
    <row r="4441" spans="3:17">
      <c r="C4441"/>
      <c r="D4441"/>
      <c r="E4441"/>
      <c r="F4441" s="331"/>
      <c r="G4441" s="331"/>
      <c r="K4441"/>
      <c r="L4441"/>
      <c r="O4441" s="75"/>
      <c r="P4441" s="60"/>
      <c r="Q4441" s="60"/>
    </row>
    <row r="4442" spans="3:17">
      <c r="C4442"/>
      <c r="D4442"/>
      <c r="E4442"/>
      <c r="F4442" s="331"/>
      <c r="G4442" s="331"/>
      <c r="K4442"/>
      <c r="L4442"/>
      <c r="O4442" s="75"/>
      <c r="P4442" s="60"/>
      <c r="Q4442" s="60"/>
    </row>
    <row r="4443" spans="3:17">
      <c r="C4443"/>
      <c r="D4443"/>
      <c r="E4443"/>
      <c r="F4443" s="331"/>
      <c r="G4443" s="331"/>
      <c r="K4443"/>
      <c r="L4443"/>
      <c r="O4443" s="75"/>
      <c r="P4443" s="60"/>
      <c r="Q4443" s="60"/>
    </row>
    <row r="4444" spans="3:17">
      <c r="C4444"/>
      <c r="D4444"/>
      <c r="E4444"/>
      <c r="F4444" s="331"/>
      <c r="G4444" s="331"/>
      <c r="K4444" s="76"/>
      <c r="L4444" s="141"/>
      <c r="O4444" s="75"/>
      <c r="P4444" s="60"/>
      <c r="Q4444" s="60"/>
    </row>
    <row r="4445" spans="3:17">
      <c r="C4445"/>
      <c r="D4445"/>
      <c r="E4445"/>
      <c r="F4445" s="331"/>
      <c r="G4445" s="331"/>
      <c r="K4445" s="76"/>
      <c r="L4445" s="141"/>
      <c r="O4445" s="75"/>
      <c r="P4445" s="60"/>
      <c r="Q4445" s="60"/>
    </row>
    <row r="4446" spans="3:17">
      <c r="C4446"/>
      <c r="D4446"/>
      <c r="E4446"/>
      <c r="F4446" s="331"/>
      <c r="G4446" s="331"/>
      <c r="K4446" s="76"/>
      <c r="L4446" s="141"/>
      <c r="O4446" s="75"/>
      <c r="P4446" s="60"/>
      <c r="Q4446" s="60"/>
    </row>
    <row r="4447" spans="3:17">
      <c r="C4447"/>
      <c r="D4447"/>
      <c r="E4447"/>
      <c r="F4447" s="331"/>
      <c r="G4447" s="331"/>
      <c r="K4447" s="76"/>
      <c r="L4447" s="141"/>
      <c r="O4447" s="75"/>
      <c r="P4447" s="60"/>
      <c r="Q4447" s="60"/>
    </row>
    <row r="4448" spans="3:17">
      <c r="C4448"/>
      <c r="D4448"/>
      <c r="E4448"/>
      <c r="F4448" s="331"/>
      <c r="G4448" s="331"/>
      <c r="K4448" s="76"/>
      <c r="L4448" s="141"/>
      <c r="O4448" s="75"/>
      <c r="P4448" s="60"/>
      <c r="Q4448" s="60"/>
    </row>
    <row r="4449" spans="3:17">
      <c r="C4449"/>
      <c r="D4449"/>
      <c r="E4449"/>
      <c r="F4449" s="331"/>
      <c r="G4449" s="331"/>
      <c r="K4449" s="76"/>
      <c r="L4449" s="141"/>
      <c r="O4449" s="75"/>
      <c r="P4449" s="60"/>
      <c r="Q4449" s="60"/>
    </row>
    <row r="4450" spans="3:17">
      <c r="C4450"/>
      <c r="D4450"/>
      <c r="E4450"/>
      <c r="F4450" s="331"/>
      <c r="G4450" s="331"/>
      <c r="K4450" s="76"/>
      <c r="L4450" s="141"/>
      <c r="O4450" s="75"/>
      <c r="P4450" s="60"/>
      <c r="Q4450" s="60"/>
    </row>
    <row r="4451" spans="3:17">
      <c r="C4451"/>
      <c r="D4451"/>
      <c r="E4451"/>
      <c r="F4451" s="331"/>
      <c r="G4451" s="331"/>
      <c r="K4451" s="76"/>
      <c r="L4451" s="141"/>
      <c r="O4451" s="75"/>
      <c r="P4451" s="60"/>
      <c r="Q4451" s="60"/>
    </row>
    <row r="4452" spans="3:17">
      <c r="C4452"/>
      <c r="D4452"/>
      <c r="E4452"/>
      <c r="F4452" s="331"/>
      <c r="G4452" s="331"/>
      <c r="K4452" s="76"/>
      <c r="L4452" s="141"/>
      <c r="O4452" s="75"/>
      <c r="P4452" s="60"/>
      <c r="Q4452" s="60"/>
    </row>
    <row r="4453" spans="3:17">
      <c r="C4453"/>
      <c r="D4453"/>
      <c r="E4453"/>
      <c r="F4453" s="331"/>
      <c r="G4453" s="331"/>
      <c r="K4453" s="76"/>
      <c r="L4453" s="141"/>
      <c r="O4453" s="75"/>
      <c r="P4453" s="60"/>
      <c r="Q4453" s="60"/>
    </row>
    <row r="4454" spans="3:17">
      <c r="C4454"/>
      <c r="D4454"/>
      <c r="E4454"/>
      <c r="F4454" s="331"/>
      <c r="G4454" s="331"/>
      <c r="K4454" s="76"/>
      <c r="L4454" s="141"/>
      <c r="O4454" s="75"/>
      <c r="P4454" s="60"/>
      <c r="Q4454" s="60"/>
    </row>
    <row r="4455" spans="3:17">
      <c r="C4455"/>
      <c r="D4455"/>
      <c r="E4455"/>
      <c r="F4455" s="331"/>
      <c r="G4455" s="331"/>
      <c r="K4455" s="76"/>
      <c r="L4455" s="141"/>
      <c r="O4455" s="75"/>
      <c r="P4455" s="60"/>
      <c r="Q4455" s="60"/>
    </row>
    <row r="4456" spans="3:17">
      <c r="C4456"/>
      <c r="D4456"/>
      <c r="E4456"/>
      <c r="F4456" s="331"/>
      <c r="G4456" s="331"/>
      <c r="K4456" s="76"/>
      <c r="L4456" s="141"/>
      <c r="O4456" s="75"/>
      <c r="P4456" s="60"/>
      <c r="Q4456" s="60"/>
    </row>
    <row r="4457" spans="3:17">
      <c r="C4457"/>
      <c r="D4457"/>
      <c r="E4457"/>
      <c r="F4457" s="331"/>
      <c r="G4457" s="331"/>
      <c r="K4457" s="76"/>
      <c r="L4457" s="141"/>
      <c r="O4457" s="75"/>
      <c r="P4457" s="60"/>
      <c r="Q4457" s="60"/>
    </row>
    <row r="4458" spans="3:17">
      <c r="C4458"/>
      <c r="D4458"/>
      <c r="E4458"/>
      <c r="F4458" s="331"/>
      <c r="G4458" s="331"/>
      <c r="K4458" s="76"/>
      <c r="L4458" s="141"/>
      <c r="O4458" s="75"/>
      <c r="P4458" s="60"/>
      <c r="Q4458" s="60"/>
    </row>
    <row r="4459" spans="3:17">
      <c r="C4459"/>
      <c r="D4459"/>
      <c r="E4459"/>
      <c r="F4459" s="331"/>
      <c r="G4459" s="331"/>
      <c r="K4459" s="76"/>
      <c r="L4459" s="141"/>
      <c r="O4459" s="75"/>
      <c r="P4459" s="60"/>
      <c r="Q4459" s="60"/>
    </row>
    <row r="4460" spans="3:17">
      <c r="C4460"/>
      <c r="D4460"/>
      <c r="E4460"/>
      <c r="F4460" s="331"/>
      <c r="G4460" s="331"/>
      <c r="K4460" s="76"/>
      <c r="L4460" s="141"/>
      <c r="O4460" s="75"/>
      <c r="P4460" s="60"/>
      <c r="Q4460" s="60"/>
    </row>
    <row r="4461" spans="3:17">
      <c r="C4461"/>
      <c r="D4461"/>
      <c r="E4461"/>
      <c r="F4461" s="331"/>
      <c r="G4461" s="331"/>
      <c r="K4461" s="76"/>
      <c r="L4461" s="141"/>
      <c r="O4461" s="75"/>
      <c r="P4461" s="60"/>
      <c r="Q4461" s="60"/>
    </row>
    <row r="4462" spans="3:17">
      <c r="C4462"/>
      <c r="D4462"/>
      <c r="E4462"/>
      <c r="F4462" s="331"/>
      <c r="G4462" s="331"/>
      <c r="K4462" s="76"/>
      <c r="L4462" s="141"/>
      <c r="O4462" s="75"/>
      <c r="P4462" s="60"/>
      <c r="Q4462" s="60"/>
    </row>
    <row r="4463" spans="3:17">
      <c r="C4463"/>
      <c r="D4463"/>
      <c r="E4463"/>
      <c r="F4463" s="331"/>
      <c r="G4463" s="331"/>
      <c r="K4463" s="76"/>
      <c r="L4463" s="141"/>
      <c r="O4463" s="75"/>
      <c r="P4463" s="60"/>
      <c r="Q4463" s="60"/>
    </row>
    <row r="4464" spans="3:17">
      <c r="C4464"/>
      <c r="D4464"/>
      <c r="E4464"/>
      <c r="F4464" s="331"/>
      <c r="G4464" s="331"/>
      <c r="K4464" s="76"/>
      <c r="L4464" s="141"/>
      <c r="O4464" s="75"/>
      <c r="P4464" s="60"/>
      <c r="Q4464" s="60"/>
    </row>
    <row r="4465" spans="3:17">
      <c r="C4465"/>
      <c r="D4465"/>
      <c r="E4465"/>
      <c r="F4465" s="331"/>
      <c r="G4465" s="331"/>
      <c r="K4465" s="76"/>
      <c r="L4465" s="141"/>
      <c r="O4465" s="75"/>
      <c r="P4465" s="60"/>
      <c r="Q4465" s="60"/>
    </row>
    <row r="4466" spans="3:17">
      <c r="C4466"/>
      <c r="D4466"/>
      <c r="E4466"/>
      <c r="F4466" s="331"/>
      <c r="G4466" s="331"/>
      <c r="K4466" s="76"/>
      <c r="L4466" s="141"/>
      <c r="O4466" s="75"/>
      <c r="P4466" s="60"/>
      <c r="Q4466" s="60"/>
    </row>
    <row r="4467" spans="3:17">
      <c r="C4467"/>
      <c r="D4467"/>
      <c r="E4467"/>
      <c r="F4467" s="331"/>
      <c r="G4467" s="331"/>
      <c r="K4467" s="76"/>
      <c r="L4467" s="141"/>
      <c r="O4467" s="75"/>
      <c r="P4467" s="60"/>
      <c r="Q4467" s="60"/>
    </row>
    <row r="4468" spans="3:17">
      <c r="C4468"/>
      <c r="D4468"/>
      <c r="E4468"/>
      <c r="F4468" s="331"/>
      <c r="G4468" s="331"/>
      <c r="K4468" s="76"/>
      <c r="L4468" s="141"/>
      <c r="O4468" s="75"/>
      <c r="P4468" s="60"/>
      <c r="Q4468" s="60"/>
    </row>
    <row r="4469" spans="3:17">
      <c r="C4469"/>
      <c r="D4469"/>
      <c r="E4469"/>
      <c r="F4469" s="331"/>
      <c r="G4469" s="331"/>
      <c r="K4469" s="76"/>
      <c r="L4469" s="141"/>
      <c r="O4469" s="75"/>
      <c r="P4469" s="60"/>
      <c r="Q4469" s="60"/>
    </row>
    <row r="4470" spans="3:17">
      <c r="C4470"/>
      <c r="D4470"/>
      <c r="E4470"/>
      <c r="F4470" s="331"/>
      <c r="G4470" s="331"/>
      <c r="K4470" s="76"/>
      <c r="L4470" s="141"/>
      <c r="O4470" s="75"/>
      <c r="P4470" s="60"/>
      <c r="Q4470" s="60"/>
    </row>
    <row r="4471" spans="3:17">
      <c r="C4471"/>
      <c r="D4471"/>
      <c r="E4471"/>
      <c r="F4471" s="331"/>
      <c r="G4471" s="331"/>
      <c r="K4471" s="76"/>
      <c r="L4471" s="141"/>
      <c r="O4471" s="75"/>
      <c r="P4471" s="60"/>
      <c r="Q4471" s="60"/>
    </row>
    <row r="4472" spans="3:17">
      <c r="C4472"/>
      <c r="D4472"/>
      <c r="E4472"/>
      <c r="F4472" s="331"/>
      <c r="G4472" s="331"/>
      <c r="K4472" s="76"/>
      <c r="L4472" s="141"/>
      <c r="O4472" s="75"/>
      <c r="P4472" s="60"/>
      <c r="Q4472" s="60"/>
    </row>
    <row r="4473" spans="3:17">
      <c r="C4473"/>
      <c r="D4473"/>
      <c r="E4473"/>
      <c r="F4473" s="331"/>
      <c r="G4473" s="331"/>
      <c r="K4473" s="76"/>
      <c r="L4473" s="141"/>
      <c r="O4473" s="75"/>
      <c r="P4473" s="60"/>
      <c r="Q4473" s="60"/>
    </row>
    <row r="4474" spans="3:17">
      <c r="C4474"/>
      <c r="D4474"/>
      <c r="E4474"/>
      <c r="F4474" s="331"/>
      <c r="G4474" s="331"/>
      <c r="K4474" s="76"/>
      <c r="L4474" s="141"/>
      <c r="O4474" s="75"/>
      <c r="P4474" s="60"/>
      <c r="Q4474" s="60"/>
    </row>
    <row r="4475" spans="3:17">
      <c r="C4475"/>
      <c r="D4475"/>
      <c r="E4475"/>
      <c r="F4475" s="331"/>
      <c r="G4475" s="331"/>
      <c r="K4475" s="76"/>
      <c r="L4475" s="141"/>
      <c r="O4475" s="75"/>
      <c r="P4475" s="60"/>
      <c r="Q4475" s="60"/>
    </row>
    <row r="4476" spans="3:17">
      <c r="C4476"/>
      <c r="D4476"/>
      <c r="E4476"/>
      <c r="F4476" s="331"/>
      <c r="G4476" s="331"/>
      <c r="K4476" s="76"/>
      <c r="L4476" s="141"/>
      <c r="O4476" s="75"/>
      <c r="P4476" s="60"/>
      <c r="Q4476" s="60"/>
    </row>
    <row r="4477" spans="3:17">
      <c r="C4477"/>
      <c r="D4477"/>
      <c r="E4477"/>
      <c r="F4477" s="331"/>
      <c r="G4477" s="331"/>
      <c r="K4477" s="76"/>
      <c r="L4477" s="141"/>
      <c r="O4477" s="75"/>
      <c r="P4477" s="60"/>
      <c r="Q4477" s="60"/>
    </row>
    <row r="4478" spans="3:17">
      <c r="C4478"/>
      <c r="D4478"/>
      <c r="E4478"/>
      <c r="F4478" s="331"/>
      <c r="G4478" s="331"/>
      <c r="K4478" s="76"/>
      <c r="L4478" s="141"/>
      <c r="O4478" s="75"/>
      <c r="P4478" s="60"/>
      <c r="Q4478" s="60"/>
    </row>
    <row r="4479" spans="3:17">
      <c r="C4479"/>
      <c r="D4479"/>
      <c r="E4479"/>
      <c r="F4479" s="331"/>
      <c r="G4479" s="331"/>
      <c r="K4479" s="76"/>
      <c r="L4479" s="141"/>
      <c r="O4479" s="75"/>
      <c r="P4479" s="60"/>
      <c r="Q4479" s="60"/>
    </row>
    <row r="4480" spans="3:17">
      <c r="C4480"/>
      <c r="D4480"/>
      <c r="E4480"/>
      <c r="F4480" s="331"/>
      <c r="G4480" s="331"/>
      <c r="K4480" s="76"/>
      <c r="L4480" s="141"/>
      <c r="O4480" s="75"/>
      <c r="P4480" s="60"/>
      <c r="Q4480" s="60"/>
    </row>
    <row r="4481" spans="3:17">
      <c r="C4481"/>
      <c r="D4481"/>
      <c r="E4481"/>
      <c r="F4481" s="331"/>
      <c r="G4481" s="331"/>
      <c r="K4481" s="76"/>
      <c r="L4481" s="141"/>
      <c r="O4481" s="75"/>
      <c r="P4481" s="60"/>
      <c r="Q4481" s="60"/>
    </row>
    <row r="4482" spans="3:17">
      <c r="C4482"/>
      <c r="D4482"/>
      <c r="E4482"/>
      <c r="F4482" s="331"/>
      <c r="G4482" s="331"/>
      <c r="K4482" s="76"/>
      <c r="L4482" s="141"/>
      <c r="O4482" s="75"/>
      <c r="P4482" s="60"/>
      <c r="Q4482" s="60"/>
    </row>
    <row r="4483" spans="3:17">
      <c r="C4483"/>
      <c r="D4483"/>
      <c r="E4483"/>
      <c r="F4483" s="331"/>
      <c r="G4483" s="331"/>
      <c r="K4483" s="76"/>
      <c r="L4483" s="141"/>
      <c r="O4483" s="75"/>
      <c r="P4483" s="60"/>
      <c r="Q4483" s="60"/>
    </row>
    <row r="4484" spans="3:17">
      <c r="C4484"/>
      <c r="D4484"/>
      <c r="E4484"/>
      <c r="F4484" s="331"/>
      <c r="G4484" s="331"/>
      <c r="K4484" s="76"/>
      <c r="L4484" s="141"/>
      <c r="O4484" s="75"/>
      <c r="P4484" s="60"/>
      <c r="Q4484" s="60"/>
    </row>
    <row r="4485" spans="3:17">
      <c r="C4485"/>
      <c r="D4485"/>
      <c r="E4485"/>
      <c r="F4485" s="331"/>
      <c r="G4485" s="331"/>
      <c r="K4485" s="76"/>
      <c r="L4485" s="141"/>
      <c r="O4485" s="75"/>
      <c r="P4485" s="60"/>
      <c r="Q4485" s="60"/>
    </row>
    <row r="4486" spans="3:17">
      <c r="C4486"/>
      <c r="D4486"/>
      <c r="E4486"/>
      <c r="F4486" s="331"/>
      <c r="G4486" s="331"/>
      <c r="K4486" s="76"/>
      <c r="L4486" s="141"/>
      <c r="O4486" s="75"/>
      <c r="P4486" s="60"/>
      <c r="Q4486" s="60"/>
    </row>
    <row r="4487" spans="3:17">
      <c r="C4487"/>
      <c r="D4487"/>
      <c r="E4487"/>
      <c r="F4487" s="331"/>
      <c r="G4487" s="331"/>
      <c r="K4487" s="76"/>
      <c r="L4487" s="141"/>
      <c r="O4487" s="75"/>
      <c r="P4487" s="60"/>
      <c r="Q4487" s="60"/>
    </row>
    <row r="4488" spans="3:17">
      <c r="C4488"/>
      <c r="D4488"/>
      <c r="E4488"/>
      <c r="F4488" s="331"/>
      <c r="G4488" s="331"/>
      <c r="K4488" s="76"/>
      <c r="L4488" s="141"/>
      <c r="O4488" s="75"/>
      <c r="P4488" s="60"/>
      <c r="Q4488" s="60"/>
    </row>
    <row r="4489" spans="3:17">
      <c r="C4489"/>
      <c r="D4489"/>
      <c r="E4489"/>
      <c r="F4489" s="331"/>
      <c r="G4489" s="331"/>
      <c r="K4489" s="76"/>
      <c r="L4489" s="141"/>
      <c r="O4489" s="75"/>
      <c r="P4489" s="60"/>
      <c r="Q4489" s="60"/>
    </row>
    <row r="4490" spans="3:17">
      <c r="C4490"/>
      <c r="D4490"/>
      <c r="E4490"/>
      <c r="F4490" s="331"/>
      <c r="G4490" s="331"/>
      <c r="K4490" s="76"/>
      <c r="L4490" s="141"/>
      <c r="O4490" s="75"/>
      <c r="P4490" s="60"/>
      <c r="Q4490" s="60"/>
    </row>
    <row r="4491" spans="3:17">
      <c r="C4491"/>
      <c r="D4491"/>
      <c r="E4491"/>
      <c r="F4491" s="331"/>
      <c r="G4491" s="331"/>
      <c r="K4491" s="76"/>
      <c r="L4491" s="141"/>
      <c r="O4491" s="75"/>
      <c r="P4491" s="60"/>
      <c r="Q4491" s="60"/>
    </row>
    <row r="4492" spans="3:17">
      <c r="C4492"/>
      <c r="D4492"/>
      <c r="E4492"/>
      <c r="F4492" s="331"/>
      <c r="G4492" s="331"/>
      <c r="K4492" s="76"/>
      <c r="L4492" s="141"/>
      <c r="O4492" s="75"/>
      <c r="P4492" s="60"/>
      <c r="Q4492" s="60"/>
    </row>
    <row r="4493" spans="3:17">
      <c r="C4493"/>
      <c r="D4493"/>
      <c r="E4493"/>
      <c r="F4493" s="331"/>
      <c r="G4493" s="331"/>
      <c r="K4493" s="76"/>
      <c r="L4493" s="141"/>
      <c r="O4493" s="75"/>
      <c r="P4493" s="60"/>
      <c r="Q4493" s="60"/>
    </row>
    <row r="4494" spans="3:17">
      <c r="C4494"/>
      <c r="D4494"/>
      <c r="E4494"/>
      <c r="F4494" s="331"/>
      <c r="G4494" s="331"/>
      <c r="K4494" s="76"/>
      <c r="L4494" s="141"/>
      <c r="O4494" s="75"/>
      <c r="P4494" s="60"/>
      <c r="Q4494" s="60"/>
    </row>
    <row r="4495" spans="3:17">
      <c r="C4495"/>
      <c r="D4495"/>
      <c r="E4495"/>
      <c r="F4495" s="331"/>
      <c r="G4495" s="331"/>
      <c r="K4495" s="76"/>
      <c r="L4495" s="141"/>
      <c r="O4495" s="75"/>
      <c r="P4495" s="60"/>
      <c r="Q4495" s="60"/>
    </row>
    <row r="4496" spans="3:17">
      <c r="C4496"/>
      <c r="D4496"/>
      <c r="E4496"/>
      <c r="F4496" s="331"/>
      <c r="G4496" s="331"/>
      <c r="K4496" s="76"/>
      <c r="L4496" s="141"/>
      <c r="O4496" s="75"/>
      <c r="P4496" s="60"/>
      <c r="Q4496" s="60"/>
    </row>
    <row r="4497" spans="3:17">
      <c r="C4497"/>
      <c r="D4497"/>
      <c r="E4497"/>
      <c r="F4497" s="331"/>
      <c r="G4497" s="331"/>
      <c r="K4497" s="76"/>
      <c r="L4497" s="141"/>
      <c r="O4497" s="75"/>
      <c r="P4497" s="60"/>
      <c r="Q4497" s="60"/>
    </row>
    <row r="4498" spans="3:17">
      <c r="C4498"/>
      <c r="D4498"/>
      <c r="E4498"/>
      <c r="F4498" s="331"/>
      <c r="G4498" s="331"/>
      <c r="K4498" s="76"/>
      <c r="L4498" s="141"/>
      <c r="O4498" s="75"/>
      <c r="P4498" s="60"/>
      <c r="Q4498" s="60"/>
    </row>
    <row r="4499" spans="3:17">
      <c r="C4499"/>
      <c r="D4499"/>
      <c r="E4499"/>
      <c r="F4499" s="331"/>
      <c r="G4499" s="331"/>
      <c r="K4499" s="76"/>
      <c r="L4499" s="141"/>
      <c r="O4499" s="75"/>
      <c r="P4499" s="60"/>
      <c r="Q4499" s="60"/>
    </row>
    <row r="4500" spans="3:17">
      <c r="C4500"/>
      <c r="D4500"/>
      <c r="E4500"/>
      <c r="F4500" s="331"/>
      <c r="G4500" s="331"/>
      <c r="K4500" s="76"/>
      <c r="L4500" s="141"/>
      <c r="O4500" s="75"/>
      <c r="P4500" s="60"/>
      <c r="Q4500" s="60"/>
    </row>
    <row r="4501" spans="3:17">
      <c r="C4501"/>
      <c r="D4501"/>
      <c r="E4501"/>
      <c r="F4501" s="331"/>
      <c r="G4501" s="331"/>
      <c r="K4501" s="76"/>
      <c r="L4501" s="141"/>
      <c r="O4501" s="75"/>
      <c r="P4501" s="60"/>
      <c r="Q4501" s="60"/>
    </row>
    <row r="4502" spans="3:17">
      <c r="C4502"/>
      <c r="D4502"/>
      <c r="E4502"/>
      <c r="F4502" s="331"/>
      <c r="G4502" s="331"/>
      <c r="K4502" s="76"/>
      <c r="L4502" s="141"/>
      <c r="O4502" s="75"/>
      <c r="P4502" s="60"/>
      <c r="Q4502" s="60"/>
    </row>
    <row r="4503" spans="3:17">
      <c r="C4503"/>
      <c r="D4503"/>
      <c r="E4503"/>
      <c r="F4503" s="331"/>
      <c r="G4503" s="331"/>
      <c r="K4503" s="76"/>
      <c r="L4503" s="141"/>
      <c r="O4503" s="75"/>
      <c r="P4503" s="60"/>
      <c r="Q4503" s="60"/>
    </row>
    <row r="4504" spans="3:17">
      <c r="C4504"/>
      <c r="D4504"/>
      <c r="E4504"/>
      <c r="F4504" s="331"/>
      <c r="G4504" s="331"/>
      <c r="K4504" s="76"/>
      <c r="L4504" s="141"/>
      <c r="O4504" s="75"/>
      <c r="P4504" s="60"/>
      <c r="Q4504" s="60"/>
    </row>
    <row r="4505" spans="3:17">
      <c r="C4505"/>
      <c r="D4505"/>
      <c r="E4505"/>
      <c r="F4505" s="331"/>
      <c r="G4505" s="331"/>
      <c r="K4505" s="76"/>
      <c r="L4505" s="141"/>
      <c r="O4505" s="75"/>
      <c r="P4505" s="60"/>
      <c r="Q4505" s="60"/>
    </row>
    <row r="4506" spans="3:17">
      <c r="C4506"/>
      <c r="D4506"/>
      <c r="E4506"/>
      <c r="F4506" s="331"/>
      <c r="G4506" s="331"/>
      <c r="K4506" s="76"/>
      <c r="L4506" s="141"/>
      <c r="O4506" s="75"/>
      <c r="P4506" s="60"/>
      <c r="Q4506" s="60"/>
    </row>
    <row r="4507" spans="3:17">
      <c r="C4507"/>
      <c r="D4507"/>
      <c r="E4507"/>
      <c r="F4507" s="331"/>
      <c r="G4507" s="331"/>
      <c r="K4507" s="76"/>
      <c r="L4507" s="141"/>
      <c r="O4507" s="75"/>
      <c r="P4507" s="60"/>
      <c r="Q4507" s="60"/>
    </row>
    <row r="4508" spans="3:17">
      <c r="C4508"/>
      <c r="D4508"/>
      <c r="E4508"/>
      <c r="F4508" s="331"/>
      <c r="G4508" s="331"/>
      <c r="K4508" s="76"/>
      <c r="L4508" s="141"/>
      <c r="O4508" s="75"/>
      <c r="P4508" s="60"/>
      <c r="Q4508" s="60"/>
    </row>
    <row r="4509" spans="3:17">
      <c r="C4509"/>
      <c r="D4509"/>
      <c r="E4509"/>
      <c r="F4509" s="331"/>
      <c r="G4509" s="331"/>
      <c r="K4509" s="76"/>
      <c r="L4509" s="141"/>
      <c r="O4509" s="75"/>
      <c r="P4509" s="60"/>
      <c r="Q4509" s="60"/>
    </row>
    <row r="4510" spans="3:17">
      <c r="C4510"/>
      <c r="D4510"/>
      <c r="E4510"/>
      <c r="F4510" s="331"/>
      <c r="G4510" s="331"/>
      <c r="K4510" s="76"/>
      <c r="L4510" s="141"/>
      <c r="O4510" s="75"/>
      <c r="P4510" s="60"/>
      <c r="Q4510" s="60"/>
    </row>
    <row r="4511" spans="3:17">
      <c r="C4511"/>
      <c r="D4511"/>
      <c r="E4511"/>
      <c r="F4511" s="331"/>
      <c r="G4511" s="331"/>
      <c r="K4511" s="76"/>
      <c r="L4511" s="141"/>
      <c r="O4511" s="75"/>
      <c r="P4511" s="60"/>
      <c r="Q4511" s="60"/>
    </row>
    <row r="4512" spans="3:17">
      <c r="C4512"/>
      <c r="D4512"/>
      <c r="E4512"/>
      <c r="F4512" s="331"/>
      <c r="G4512" s="331"/>
      <c r="K4512" s="76"/>
      <c r="L4512" s="141"/>
      <c r="O4512" s="75"/>
      <c r="P4512" s="60"/>
      <c r="Q4512" s="60"/>
    </row>
    <row r="4513" spans="3:17">
      <c r="C4513"/>
      <c r="D4513"/>
      <c r="E4513"/>
      <c r="F4513" s="331"/>
      <c r="G4513" s="331"/>
      <c r="K4513" s="76"/>
      <c r="L4513" s="141"/>
      <c r="O4513" s="75"/>
      <c r="P4513" s="60"/>
      <c r="Q4513" s="60"/>
    </row>
    <row r="4514" spans="3:17">
      <c r="C4514"/>
      <c r="D4514"/>
      <c r="E4514"/>
      <c r="F4514" s="331"/>
      <c r="G4514" s="331"/>
      <c r="K4514" s="76"/>
      <c r="L4514" s="141"/>
      <c r="O4514" s="75"/>
      <c r="P4514" s="60"/>
      <c r="Q4514" s="60"/>
    </row>
    <row r="4515" spans="3:17">
      <c r="C4515"/>
      <c r="D4515"/>
      <c r="E4515"/>
      <c r="F4515" s="331"/>
      <c r="G4515" s="331"/>
      <c r="K4515" s="76"/>
      <c r="L4515" s="141"/>
      <c r="O4515" s="75"/>
      <c r="P4515" s="60"/>
      <c r="Q4515" s="60"/>
    </row>
    <row r="4516" spans="3:17">
      <c r="C4516"/>
      <c r="D4516"/>
      <c r="E4516"/>
      <c r="F4516" s="331"/>
      <c r="G4516" s="331"/>
      <c r="K4516" s="76"/>
      <c r="L4516" s="141"/>
      <c r="O4516" s="75"/>
      <c r="P4516" s="60"/>
      <c r="Q4516" s="60"/>
    </row>
    <row r="4517" spans="3:17">
      <c r="C4517"/>
      <c r="D4517"/>
      <c r="E4517"/>
      <c r="F4517" s="331"/>
      <c r="G4517" s="331"/>
      <c r="K4517" s="76"/>
      <c r="L4517" s="141"/>
      <c r="O4517" s="75"/>
      <c r="P4517" s="60"/>
      <c r="Q4517" s="60"/>
    </row>
    <row r="4518" spans="3:17">
      <c r="C4518"/>
      <c r="D4518"/>
      <c r="E4518"/>
      <c r="F4518" s="331"/>
      <c r="G4518" s="331"/>
      <c r="K4518" s="76"/>
      <c r="L4518" s="141"/>
      <c r="O4518" s="75"/>
      <c r="P4518" s="60"/>
      <c r="Q4518" s="60"/>
    </row>
    <row r="4519" spans="3:17">
      <c r="C4519"/>
      <c r="D4519"/>
      <c r="E4519"/>
      <c r="F4519" s="331"/>
      <c r="G4519" s="331"/>
      <c r="K4519" s="76"/>
      <c r="L4519" s="141"/>
      <c r="O4519" s="75"/>
      <c r="P4519" s="60"/>
      <c r="Q4519" s="60"/>
    </row>
    <row r="4520" spans="3:17">
      <c r="C4520"/>
      <c r="D4520"/>
      <c r="E4520"/>
      <c r="F4520" s="331"/>
      <c r="G4520" s="331"/>
      <c r="K4520" s="76"/>
      <c r="L4520" s="141"/>
      <c r="O4520" s="75"/>
      <c r="P4520" s="60"/>
      <c r="Q4520" s="60"/>
    </row>
    <row r="4521" spans="3:17">
      <c r="C4521"/>
      <c r="D4521"/>
      <c r="E4521"/>
      <c r="F4521" s="331"/>
      <c r="G4521" s="331"/>
      <c r="K4521" s="76"/>
      <c r="L4521" s="141"/>
      <c r="O4521" s="75"/>
      <c r="P4521" s="60"/>
      <c r="Q4521" s="60"/>
    </row>
    <row r="4522" spans="3:17">
      <c r="C4522"/>
      <c r="D4522"/>
      <c r="E4522"/>
      <c r="F4522" s="331"/>
      <c r="G4522" s="331"/>
      <c r="K4522" s="76"/>
      <c r="L4522" s="141"/>
      <c r="O4522" s="75"/>
      <c r="P4522" s="60"/>
      <c r="Q4522" s="60"/>
    </row>
    <row r="4523" spans="3:17">
      <c r="C4523"/>
      <c r="D4523"/>
      <c r="E4523"/>
      <c r="F4523" s="331"/>
      <c r="G4523" s="331"/>
      <c r="K4523" s="76"/>
      <c r="L4523" s="141"/>
      <c r="O4523" s="75"/>
      <c r="P4523" s="60"/>
      <c r="Q4523" s="60"/>
    </row>
    <row r="4524" spans="3:17">
      <c r="C4524"/>
      <c r="D4524"/>
      <c r="E4524"/>
      <c r="F4524" s="331"/>
      <c r="G4524" s="331"/>
      <c r="K4524" s="76"/>
      <c r="L4524" s="141"/>
      <c r="O4524" s="75"/>
      <c r="P4524" s="60"/>
      <c r="Q4524" s="60"/>
    </row>
    <row r="4525" spans="3:17">
      <c r="C4525"/>
      <c r="D4525"/>
      <c r="E4525"/>
      <c r="F4525" s="331"/>
      <c r="G4525" s="331"/>
      <c r="K4525" s="76"/>
      <c r="L4525" s="141"/>
      <c r="O4525" s="75"/>
      <c r="P4525" s="60"/>
      <c r="Q4525" s="60"/>
    </row>
    <row r="4526" spans="3:17">
      <c r="C4526"/>
      <c r="D4526"/>
      <c r="E4526"/>
      <c r="F4526" s="331"/>
      <c r="G4526" s="331"/>
      <c r="K4526" s="76"/>
      <c r="L4526" s="141"/>
      <c r="O4526" s="75"/>
      <c r="P4526" s="60"/>
      <c r="Q4526" s="60"/>
    </row>
    <row r="4527" spans="3:17">
      <c r="C4527"/>
      <c r="D4527"/>
      <c r="E4527"/>
      <c r="F4527" s="331"/>
      <c r="G4527" s="331"/>
      <c r="K4527" s="76"/>
      <c r="L4527" s="141"/>
      <c r="O4527" s="75"/>
      <c r="P4527" s="60"/>
      <c r="Q4527" s="60"/>
    </row>
    <row r="4528" spans="3:17">
      <c r="C4528"/>
      <c r="D4528"/>
      <c r="E4528"/>
      <c r="F4528" s="331"/>
      <c r="G4528" s="331"/>
      <c r="K4528" s="76"/>
      <c r="L4528" s="141"/>
      <c r="O4528" s="75"/>
      <c r="P4528" s="60"/>
      <c r="Q4528" s="60"/>
    </row>
    <row r="4529" spans="3:17">
      <c r="C4529"/>
      <c r="D4529"/>
      <c r="E4529"/>
      <c r="F4529" s="331"/>
      <c r="G4529" s="331"/>
      <c r="K4529" s="76"/>
      <c r="L4529" s="141"/>
      <c r="O4529" s="75"/>
      <c r="P4529" s="60"/>
      <c r="Q4529" s="60"/>
    </row>
    <row r="4530" spans="3:17">
      <c r="C4530"/>
      <c r="D4530"/>
      <c r="E4530"/>
      <c r="F4530" s="331"/>
      <c r="G4530" s="331"/>
      <c r="K4530" s="76"/>
      <c r="L4530" s="141"/>
      <c r="O4530" s="75"/>
      <c r="P4530" s="60"/>
      <c r="Q4530" s="60"/>
    </row>
    <row r="4531" spans="3:17">
      <c r="C4531"/>
      <c r="D4531"/>
      <c r="E4531"/>
      <c r="F4531" s="331"/>
      <c r="G4531" s="331"/>
      <c r="K4531" s="76"/>
      <c r="L4531" s="141"/>
      <c r="O4531" s="75"/>
      <c r="P4531" s="60"/>
      <c r="Q4531" s="60"/>
    </row>
    <row r="4532" spans="3:17">
      <c r="C4532"/>
      <c r="D4532"/>
      <c r="E4532"/>
      <c r="F4532" s="331"/>
      <c r="G4532" s="331"/>
      <c r="K4532" s="76"/>
      <c r="L4532" s="141"/>
      <c r="O4532" s="75"/>
      <c r="P4532" s="60"/>
      <c r="Q4532" s="60"/>
    </row>
    <row r="4533" spans="3:17">
      <c r="C4533"/>
      <c r="D4533"/>
      <c r="E4533"/>
      <c r="F4533" s="331"/>
      <c r="G4533" s="331"/>
      <c r="K4533" s="76"/>
      <c r="L4533" s="141"/>
      <c r="O4533" s="75"/>
      <c r="P4533" s="60"/>
      <c r="Q4533" s="60"/>
    </row>
    <row r="4534" spans="3:17">
      <c r="C4534"/>
      <c r="D4534"/>
      <c r="E4534"/>
      <c r="F4534" s="331"/>
      <c r="G4534" s="331"/>
      <c r="K4534" s="76"/>
      <c r="L4534" s="141"/>
      <c r="O4534" s="75"/>
      <c r="P4534" s="60"/>
      <c r="Q4534" s="60"/>
    </row>
    <row r="4535" spans="3:17">
      <c r="C4535"/>
      <c r="D4535"/>
      <c r="E4535"/>
      <c r="F4535" s="331"/>
      <c r="G4535" s="331"/>
      <c r="K4535" s="76"/>
      <c r="L4535" s="141"/>
      <c r="O4535" s="75"/>
      <c r="P4535" s="60"/>
      <c r="Q4535" s="60"/>
    </row>
    <row r="4536" spans="3:17">
      <c r="C4536"/>
      <c r="D4536"/>
      <c r="E4536"/>
      <c r="F4536" s="331"/>
      <c r="G4536" s="331"/>
      <c r="K4536" s="76"/>
      <c r="L4536" s="141"/>
      <c r="O4536" s="75"/>
      <c r="P4536" s="60"/>
      <c r="Q4536" s="60"/>
    </row>
    <row r="4537" spans="3:17">
      <c r="C4537"/>
      <c r="D4537"/>
      <c r="E4537"/>
      <c r="F4537" s="331"/>
      <c r="G4537" s="331"/>
      <c r="K4537" s="76"/>
      <c r="L4537" s="141"/>
      <c r="O4537" s="75"/>
      <c r="P4537" s="60"/>
      <c r="Q4537" s="60"/>
    </row>
    <row r="4538" spans="3:17">
      <c r="C4538"/>
      <c r="D4538"/>
      <c r="E4538"/>
      <c r="F4538" s="331"/>
      <c r="G4538" s="331"/>
      <c r="K4538" s="76"/>
      <c r="L4538" s="141"/>
      <c r="O4538" s="75"/>
      <c r="P4538" s="60"/>
      <c r="Q4538" s="60"/>
    </row>
    <row r="4539" spans="3:17">
      <c r="C4539"/>
      <c r="D4539"/>
      <c r="E4539"/>
      <c r="F4539" s="331"/>
      <c r="G4539" s="331"/>
      <c r="K4539" s="76"/>
      <c r="L4539" s="141"/>
      <c r="O4539" s="75"/>
      <c r="P4539" s="60"/>
      <c r="Q4539" s="60"/>
    </row>
    <row r="4540" spans="3:17">
      <c r="C4540"/>
      <c r="D4540"/>
      <c r="E4540"/>
      <c r="F4540" s="331"/>
      <c r="G4540" s="331"/>
      <c r="K4540" s="76"/>
      <c r="L4540" s="141"/>
      <c r="O4540" s="75"/>
      <c r="P4540" s="60"/>
      <c r="Q4540" s="60"/>
    </row>
    <row r="4541" spans="3:17">
      <c r="C4541"/>
      <c r="D4541"/>
      <c r="E4541"/>
      <c r="F4541" s="331"/>
      <c r="G4541" s="331"/>
      <c r="K4541" s="76"/>
      <c r="L4541" s="141"/>
      <c r="O4541" s="75"/>
      <c r="P4541" s="60"/>
      <c r="Q4541" s="60"/>
    </row>
    <row r="4542" spans="3:17">
      <c r="C4542"/>
      <c r="D4542"/>
      <c r="E4542"/>
      <c r="F4542" s="331"/>
      <c r="G4542" s="331"/>
      <c r="K4542" s="76"/>
      <c r="L4542" s="141"/>
      <c r="O4542" s="75"/>
      <c r="P4542" s="60"/>
      <c r="Q4542" s="60"/>
    </row>
    <row r="4543" spans="3:17">
      <c r="C4543"/>
      <c r="D4543"/>
      <c r="E4543"/>
      <c r="F4543" s="331"/>
      <c r="G4543" s="331"/>
      <c r="K4543" s="76"/>
      <c r="L4543" s="141"/>
      <c r="O4543" s="75"/>
      <c r="P4543" s="60"/>
      <c r="Q4543" s="60"/>
    </row>
    <row r="4544" spans="3:17">
      <c r="C4544"/>
      <c r="D4544"/>
      <c r="E4544"/>
      <c r="F4544" s="331"/>
      <c r="G4544" s="331"/>
      <c r="K4544" s="76"/>
      <c r="L4544" s="141"/>
      <c r="O4544" s="75"/>
      <c r="P4544" s="60"/>
      <c r="Q4544" s="60"/>
    </row>
    <row r="4545" spans="3:17">
      <c r="C4545"/>
      <c r="D4545"/>
      <c r="E4545"/>
      <c r="F4545" s="331"/>
      <c r="G4545" s="331"/>
      <c r="K4545" s="76"/>
      <c r="L4545" s="141"/>
      <c r="O4545" s="75"/>
      <c r="P4545" s="60"/>
      <c r="Q4545" s="60"/>
    </row>
    <row r="4546" spans="3:17">
      <c r="C4546"/>
      <c r="D4546"/>
      <c r="E4546"/>
      <c r="F4546" s="331"/>
      <c r="G4546" s="331"/>
      <c r="K4546" s="76"/>
      <c r="L4546" s="141"/>
      <c r="O4546" s="75"/>
      <c r="P4546" s="60"/>
      <c r="Q4546" s="60"/>
    </row>
    <row r="4547" spans="3:17">
      <c r="C4547"/>
      <c r="D4547"/>
      <c r="E4547"/>
      <c r="F4547" s="331"/>
      <c r="G4547" s="331"/>
      <c r="K4547" s="76"/>
      <c r="L4547" s="141"/>
      <c r="O4547" s="75"/>
      <c r="P4547" s="60"/>
      <c r="Q4547" s="60"/>
    </row>
    <row r="4548" spans="3:17">
      <c r="C4548"/>
      <c r="D4548"/>
      <c r="E4548"/>
      <c r="F4548" s="331"/>
      <c r="G4548" s="331"/>
      <c r="K4548" s="76"/>
      <c r="L4548" s="141"/>
      <c r="O4548" s="75"/>
      <c r="P4548" s="60"/>
      <c r="Q4548" s="60"/>
    </row>
    <row r="4549" spans="3:17">
      <c r="C4549"/>
      <c r="D4549"/>
      <c r="E4549"/>
      <c r="F4549" s="331"/>
      <c r="G4549" s="331"/>
      <c r="K4549" s="76"/>
      <c r="L4549" s="141"/>
      <c r="O4549" s="75"/>
      <c r="P4549" s="60"/>
      <c r="Q4549" s="60"/>
    </row>
    <row r="4550" spans="3:17">
      <c r="C4550"/>
      <c r="D4550"/>
      <c r="E4550"/>
      <c r="F4550" s="331"/>
      <c r="G4550" s="331"/>
      <c r="K4550" s="76"/>
      <c r="L4550" s="141"/>
      <c r="O4550" s="75"/>
      <c r="P4550" s="60"/>
      <c r="Q4550" s="60"/>
    </row>
    <row r="4551" spans="3:17">
      <c r="C4551"/>
      <c r="D4551"/>
      <c r="E4551"/>
      <c r="F4551" s="331"/>
      <c r="G4551" s="331"/>
      <c r="K4551" s="76"/>
      <c r="L4551" s="141"/>
      <c r="O4551" s="75"/>
      <c r="P4551" s="60"/>
      <c r="Q4551" s="60"/>
    </row>
    <row r="4552" spans="3:17">
      <c r="C4552"/>
      <c r="D4552"/>
      <c r="E4552"/>
      <c r="F4552" s="331"/>
      <c r="G4552" s="331"/>
      <c r="K4552" s="76"/>
      <c r="L4552" s="141"/>
      <c r="O4552" s="75"/>
      <c r="P4552" s="60"/>
      <c r="Q4552" s="60"/>
    </row>
    <row r="4553" spans="3:17">
      <c r="C4553"/>
      <c r="D4553"/>
      <c r="E4553"/>
      <c r="F4553" s="331"/>
      <c r="G4553" s="331"/>
      <c r="K4553" s="76"/>
      <c r="L4553" s="141"/>
      <c r="O4553" s="75"/>
      <c r="P4553" s="60"/>
      <c r="Q4553" s="60"/>
    </row>
    <row r="4554" spans="3:17">
      <c r="C4554"/>
      <c r="D4554"/>
      <c r="E4554"/>
      <c r="F4554" s="331"/>
      <c r="G4554" s="331"/>
      <c r="K4554" s="76"/>
      <c r="L4554" s="141"/>
      <c r="O4554" s="75"/>
      <c r="P4554" s="60"/>
      <c r="Q4554" s="60"/>
    </row>
    <row r="4555" spans="3:17">
      <c r="C4555"/>
      <c r="D4555"/>
      <c r="E4555"/>
      <c r="F4555" s="331"/>
      <c r="G4555" s="331"/>
      <c r="K4555" s="76"/>
      <c r="L4555" s="141"/>
      <c r="O4555" s="75"/>
      <c r="P4555" s="60"/>
      <c r="Q4555" s="60"/>
    </row>
    <row r="4556" spans="3:17">
      <c r="C4556"/>
      <c r="D4556"/>
      <c r="E4556"/>
      <c r="F4556" s="331"/>
      <c r="G4556" s="331"/>
      <c r="K4556" s="76"/>
      <c r="L4556" s="141"/>
      <c r="O4556" s="75"/>
      <c r="P4556" s="60"/>
      <c r="Q4556" s="60"/>
    </row>
    <row r="4557" spans="3:17">
      <c r="C4557"/>
      <c r="D4557"/>
      <c r="E4557"/>
      <c r="F4557" s="331"/>
      <c r="G4557" s="331"/>
      <c r="K4557" s="76"/>
      <c r="L4557" s="141"/>
      <c r="O4557" s="75"/>
      <c r="P4557" s="60"/>
      <c r="Q4557" s="60"/>
    </row>
    <row r="4558" spans="3:17">
      <c r="C4558"/>
      <c r="D4558"/>
      <c r="E4558"/>
      <c r="F4558" s="331"/>
      <c r="G4558" s="331"/>
      <c r="K4558" s="76"/>
      <c r="L4558" s="141"/>
      <c r="O4558" s="75"/>
      <c r="P4558" s="60"/>
      <c r="Q4558" s="60"/>
    </row>
    <row r="4559" spans="3:17">
      <c r="C4559"/>
      <c r="D4559"/>
      <c r="E4559"/>
      <c r="F4559" s="331"/>
      <c r="G4559" s="331"/>
      <c r="K4559" s="76"/>
      <c r="L4559" s="141"/>
      <c r="O4559" s="75"/>
      <c r="P4559" s="60"/>
      <c r="Q4559" s="60"/>
    </row>
    <row r="4560" spans="3:17">
      <c r="C4560"/>
      <c r="D4560"/>
      <c r="E4560"/>
      <c r="F4560" s="331"/>
      <c r="G4560" s="331"/>
      <c r="K4560" s="76"/>
      <c r="L4560" s="141"/>
      <c r="O4560" s="75"/>
      <c r="P4560" s="60"/>
      <c r="Q4560" s="60"/>
    </row>
    <row r="4561" spans="3:17">
      <c r="C4561"/>
      <c r="D4561"/>
      <c r="E4561"/>
      <c r="F4561" s="331"/>
      <c r="G4561" s="331"/>
      <c r="K4561" s="76"/>
      <c r="L4561" s="141"/>
      <c r="O4561" s="75"/>
      <c r="P4561" s="60"/>
      <c r="Q4561" s="60"/>
    </row>
    <row r="4562" spans="3:17">
      <c r="C4562"/>
      <c r="D4562"/>
      <c r="E4562"/>
      <c r="F4562" s="331"/>
      <c r="G4562" s="331"/>
      <c r="K4562" s="76"/>
      <c r="L4562" s="141"/>
      <c r="O4562" s="75"/>
      <c r="P4562" s="60"/>
      <c r="Q4562" s="60"/>
    </row>
    <row r="4563" spans="3:17">
      <c r="C4563"/>
      <c r="D4563"/>
      <c r="E4563"/>
      <c r="F4563" s="331"/>
      <c r="G4563" s="331"/>
      <c r="K4563" s="76"/>
      <c r="L4563" s="141"/>
      <c r="O4563" s="75"/>
      <c r="P4563" s="60"/>
      <c r="Q4563" s="60"/>
    </row>
    <row r="4564" spans="3:17">
      <c r="C4564"/>
      <c r="D4564"/>
      <c r="E4564"/>
      <c r="F4564" s="331"/>
      <c r="G4564" s="331"/>
      <c r="K4564" s="76"/>
      <c r="L4564" s="141"/>
      <c r="O4564" s="75"/>
      <c r="P4564" s="60"/>
      <c r="Q4564" s="60"/>
    </row>
    <row r="4565" spans="3:17">
      <c r="C4565"/>
      <c r="D4565"/>
      <c r="E4565"/>
      <c r="F4565" s="331"/>
      <c r="G4565" s="331"/>
      <c r="K4565" s="76"/>
      <c r="L4565" s="141"/>
      <c r="O4565" s="75"/>
      <c r="P4565" s="60"/>
      <c r="Q4565" s="60"/>
    </row>
    <row r="4566" spans="3:17">
      <c r="C4566"/>
      <c r="D4566"/>
      <c r="E4566"/>
      <c r="F4566" s="331"/>
      <c r="G4566" s="331"/>
      <c r="K4566" s="76"/>
      <c r="L4566" s="141"/>
      <c r="O4566" s="75"/>
      <c r="P4566" s="60"/>
      <c r="Q4566" s="60"/>
    </row>
    <row r="4567" spans="3:17">
      <c r="C4567"/>
      <c r="D4567"/>
      <c r="E4567"/>
      <c r="F4567" s="331"/>
      <c r="G4567" s="331"/>
      <c r="K4567" s="76"/>
      <c r="L4567" s="141"/>
      <c r="O4567" s="75"/>
      <c r="P4567" s="60"/>
      <c r="Q4567" s="60"/>
    </row>
    <row r="4568" spans="3:17">
      <c r="C4568"/>
      <c r="D4568"/>
      <c r="E4568"/>
      <c r="F4568" s="331"/>
      <c r="G4568" s="331"/>
      <c r="K4568" s="76"/>
      <c r="L4568" s="141"/>
      <c r="O4568" s="75"/>
      <c r="P4568" s="60"/>
      <c r="Q4568" s="60"/>
    </row>
    <row r="4569" spans="3:17">
      <c r="C4569"/>
      <c r="D4569"/>
      <c r="E4569"/>
      <c r="F4569" s="331"/>
      <c r="G4569" s="331"/>
      <c r="K4569" s="76"/>
      <c r="L4569" s="141"/>
      <c r="O4569" s="75"/>
      <c r="P4569" s="60"/>
      <c r="Q4569" s="60"/>
    </row>
    <row r="4570" spans="3:17">
      <c r="C4570"/>
      <c r="D4570"/>
      <c r="E4570"/>
      <c r="F4570" s="331"/>
      <c r="G4570" s="331"/>
      <c r="K4570" s="76"/>
      <c r="L4570" s="141"/>
      <c r="O4570" s="75"/>
      <c r="P4570" s="60"/>
      <c r="Q4570" s="60"/>
    </row>
    <row r="4571" spans="3:17">
      <c r="C4571"/>
      <c r="D4571"/>
      <c r="E4571"/>
      <c r="F4571" s="331"/>
      <c r="G4571" s="331"/>
      <c r="K4571" s="76"/>
      <c r="L4571" s="141"/>
      <c r="O4571" s="75"/>
      <c r="P4571" s="60"/>
      <c r="Q4571" s="60"/>
    </row>
    <row r="4572" spans="3:17">
      <c r="C4572"/>
      <c r="D4572"/>
      <c r="E4572"/>
      <c r="F4572" s="331"/>
      <c r="G4572" s="331"/>
      <c r="K4572" s="76"/>
      <c r="L4572" s="141"/>
      <c r="O4572" s="75"/>
      <c r="P4572" s="60"/>
      <c r="Q4572" s="60"/>
    </row>
    <row r="4573" spans="3:17">
      <c r="C4573"/>
      <c r="D4573"/>
      <c r="E4573"/>
      <c r="F4573" s="331"/>
      <c r="G4573" s="331"/>
      <c r="K4573" s="76"/>
      <c r="L4573" s="141"/>
      <c r="O4573" s="75"/>
      <c r="P4573" s="60"/>
      <c r="Q4573" s="60"/>
    </row>
    <row r="4574" spans="3:17">
      <c r="C4574"/>
      <c r="D4574"/>
      <c r="E4574"/>
      <c r="F4574" s="331"/>
      <c r="G4574" s="331"/>
      <c r="K4574" s="76"/>
      <c r="L4574" s="141"/>
      <c r="O4574" s="75"/>
      <c r="P4574" s="60"/>
      <c r="Q4574" s="60"/>
    </row>
    <row r="4575" spans="3:17">
      <c r="C4575"/>
      <c r="D4575"/>
      <c r="E4575"/>
      <c r="F4575" s="331"/>
      <c r="G4575" s="331"/>
      <c r="K4575" s="76"/>
      <c r="L4575" s="141"/>
      <c r="O4575" s="75"/>
      <c r="P4575" s="60"/>
      <c r="Q4575" s="60"/>
    </row>
    <row r="4576" spans="3:17">
      <c r="C4576"/>
      <c r="D4576"/>
      <c r="E4576"/>
      <c r="F4576" s="331"/>
      <c r="G4576" s="331"/>
      <c r="K4576" s="76"/>
      <c r="L4576" s="141"/>
      <c r="O4576" s="75"/>
      <c r="P4576" s="60"/>
      <c r="Q4576" s="60"/>
    </row>
    <row r="4577" spans="3:17">
      <c r="C4577"/>
      <c r="D4577"/>
      <c r="E4577"/>
      <c r="F4577" s="331"/>
      <c r="G4577" s="331"/>
      <c r="K4577" s="76"/>
      <c r="L4577" s="141"/>
      <c r="O4577" s="75"/>
      <c r="P4577" s="60"/>
      <c r="Q4577" s="60"/>
    </row>
    <row r="4578" spans="3:17">
      <c r="C4578"/>
      <c r="D4578"/>
      <c r="E4578"/>
      <c r="F4578" s="331"/>
      <c r="G4578" s="331"/>
      <c r="K4578" s="76"/>
      <c r="L4578" s="141"/>
      <c r="O4578" s="75"/>
      <c r="P4578" s="60"/>
      <c r="Q4578" s="60"/>
    </row>
    <row r="4579" spans="3:17">
      <c r="C4579"/>
      <c r="D4579"/>
      <c r="E4579"/>
      <c r="F4579" s="331"/>
      <c r="G4579" s="331"/>
      <c r="K4579" s="76"/>
      <c r="L4579" s="141"/>
      <c r="O4579" s="75"/>
      <c r="P4579" s="60"/>
      <c r="Q4579" s="60"/>
    </row>
    <row r="4580" spans="3:17">
      <c r="C4580"/>
      <c r="D4580"/>
      <c r="E4580"/>
      <c r="F4580" s="331"/>
      <c r="G4580" s="331"/>
      <c r="K4580" s="76"/>
      <c r="L4580" s="141"/>
      <c r="O4580" s="75"/>
      <c r="P4580" s="60"/>
      <c r="Q4580" s="60"/>
    </row>
    <row r="4581" spans="3:17">
      <c r="C4581"/>
      <c r="D4581"/>
      <c r="E4581"/>
      <c r="F4581" s="331"/>
      <c r="G4581" s="331"/>
      <c r="K4581" s="76"/>
      <c r="L4581" s="141"/>
      <c r="O4581" s="75"/>
      <c r="P4581" s="60"/>
      <c r="Q4581" s="60"/>
    </row>
    <row r="4582" spans="3:17">
      <c r="C4582"/>
      <c r="D4582"/>
      <c r="E4582"/>
      <c r="F4582" s="331"/>
      <c r="G4582" s="331"/>
      <c r="K4582" s="76"/>
      <c r="L4582" s="141"/>
      <c r="O4582" s="75"/>
      <c r="P4582" s="60"/>
      <c r="Q4582" s="60"/>
    </row>
    <row r="4583" spans="3:17">
      <c r="C4583"/>
      <c r="D4583"/>
      <c r="E4583"/>
      <c r="F4583" s="331"/>
      <c r="G4583" s="331"/>
      <c r="K4583" s="76"/>
      <c r="L4583" s="141"/>
      <c r="O4583" s="75"/>
      <c r="P4583" s="60"/>
      <c r="Q4583" s="60"/>
    </row>
    <row r="4584" spans="3:17">
      <c r="C4584"/>
      <c r="D4584"/>
      <c r="E4584"/>
      <c r="F4584" s="331"/>
      <c r="G4584" s="331"/>
      <c r="K4584" s="76"/>
      <c r="L4584" s="141"/>
      <c r="O4584" s="75"/>
      <c r="P4584" s="60"/>
      <c r="Q4584" s="60"/>
    </row>
    <row r="4585" spans="3:17">
      <c r="C4585"/>
      <c r="D4585"/>
      <c r="E4585"/>
      <c r="F4585" s="331"/>
      <c r="G4585" s="331"/>
      <c r="K4585" s="76"/>
      <c r="L4585" s="141"/>
      <c r="O4585" s="75"/>
      <c r="P4585" s="60"/>
      <c r="Q4585" s="60"/>
    </row>
    <row r="4586" spans="3:17">
      <c r="C4586"/>
      <c r="D4586"/>
      <c r="E4586"/>
      <c r="F4586" s="331"/>
      <c r="G4586" s="331"/>
      <c r="K4586" s="76"/>
      <c r="L4586" s="141"/>
      <c r="O4586" s="75"/>
      <c r="P4586" s="60"/>
      <c r="Q4586" s="60"/>
    </row>
    <row r="4587" spans="3:17">
      <c r="C4587"/>
      <c r="D4587"/>
      <c r="E4587"/>
      <c r="F4587" s="331"/>
      <c r="G4587" s="331"/>
      <c r="K4587" s="76"/>
      <c r="L4587" s="141"/>
      <c r="O4587" s="75"/>
      <c r="P4587" s="60"/>
      <c r="Q4587" s="60"/>
    </row>
    <row r="4588" spans="3:17">
      <c r="C4588"/>
      <c r="D4588"/>
      <c r="E4588"/>
      <c r="F4588" s="331"/>
      <c r="G4588" s="331"/>
      <c r="K4588" s="76"/>
      <c r="L4588" s="141"/>
      <c r="O4588" s="75"/>
      <c r="P4588" s="60"/>
      <c r="Q4588" s="60"/>
    </row>
    <row r="4589" spans="3:17">
      <c r="C4589"/>
      <c r="D4589"/>
      <c r="E4589"/>
      <c r="F4589" s="331"/>
      <c r="G4589" s="331"/>
      <c r="K4589" s="76"/>
      <c r="L4589" s="141"/>
      <c r="O4589" s="75"/>
      <c r="P4589" s="60"/>
      <c r="Q4589" s="60"/>
    </row>
    <row r="4590" spans="3:17">
      <c r="C4590"/>
      <c r="D4590"/>
      <c r="E4590"/>
      <c r="F4590" s="331"/>
      <c r="G4590" s="331"/>
      <c r="K4590" s="76"/>
      <c r="L4590" s="141"/>
      <c r="O4590" s="75"/>
      <c r="P4590" s="60"/>
      <c r="Q4590" s="60"/>
    </row>
    <row r="4591" spans="3:17">
      <c r="C4591"/>
      <c r="D4591"/>
      <c r="E4591"/>
      <c r="F4591" s="331"/>
      <c r="G4591" s="331"/>
      <c r="K4591" s="76"/>
      <c r="L4591" s="141"/>
      <c r="O4591" s="75"/>
      <c r="P4591" s="60"/>
      <c r="Q4591" s="60"/>
    </row>
    <row r="4592" spans="3:17">
      <c r="C4592"/>
      <c r="D4592"/>
      <c r="E4592"/>
      <c r="F4592" s="331"/>
      <c r="G4592" s="331"/>
      <c r="K4592" s="76"/>
      <c r="L4592" s="141"/>
      <c r="O4592" s="75"/>
      <c r="P4592" s="60"/>
      <c r="Q4592" s="60"/>
    </row>
    <row r="4593" spans="3:17">
      <c r="C4593"/>
      <c r="D4593"/>
      <c r="E4593"/>
      <c r="F4593" s="331"/>
      <c r="G4593" s="331"/>
      <c r="K4593" s="76"/>
      <c r="L4593" s="141"/>
      <c r="O4593" s="75"/>
      <c r="P4593" s="60"/>
      <c r="Q4593" s="60"/>
    </row>
    <row r="4594" spans="3:17">
      <c r="C4594"/>
      <c r="D4594"/>
      <c r="E4594"/>
      <c r="F4594" s="331"/>
      <c r="G4594" s="331"/>
      <c r="K4594" s="76"/>
      <c r="L4594" s="141"/>
      <c r="O4594" s="75"/>
      <c r="P4594" s="60"/>
      <c r="Q4594" s="60"/>
    </row>
    <row r="4595" spans="3:17">
      <c r="C4595"/>
      <c r="D4595"/>
      <c r="E4595"/>
      <c r="F4595" s="331"/>
      <c r="G4595" s="331"/>
      <c r="K4595" s="76"/>
      <c r="L4595" s="141"/>
      <c r="O4595" s="75"/>
      <c r="P4595" s="60"/>
      <c r="Q4595" s="60"/>
    </row>
    <row r="4596" spans="3:17">
      <c r="C4596"/>
      <c r="D4596"/>
      <c r="E4596"/>
      <c r="F4596" s="331"/>
      <c r="G4596" s="331"/>
      <c r="K4596" s="76"/>
      <c r="L4596" s="141"/>
      <c r="O4596" s="75"/>
      <c r="P4596" s="60"/>
      <c r="Q4596" s="60"/>
    </row>
    <row r="4597" spans="3:17">
      <c r="C4597"/>
      <c r="D4597"/>
      <c r="E4597"/>
      <c r="F4597" s="331"/>
      <c r="G4597" s="331"/>
      <c r="K4597" s="76"/>
      <c r="L4597" s="141"/>
      <c r="O4597" s="75"/>
      <c r="P4597" s="60"/>
      <c r="Q4597" s="60"/>
    </row>
    <row r="4598" spans="3:17">
      <c r="C4598"/>
      <c r="D4598"/>
      <c r="E4598"/>
      <c r="F4598" s="331"/>
      <c r="G4598" s="331"/>
      <c r="K4598" s="76"/>
      <c r="L4598" s="141"/>
      <c r="O4598" s="75"/>
      <c r="P4598" s="60"/>
      <c r="Q4598" s="60"/>
    </row>
    <row r="4599" spans="3:17">
      <c r="C4599"/>
      <c r="D4599"/>
      <c r="E4599"/>
      <c r="F4599" s="331"/>
      <c r="G4599" s="331"/>
      <c r="K4599" s="76"/>
      <c r="L4599" s="141"/>
      <c r="O4599" s="75"/>
      <c r="P4599" s="60"/>
      <c r="Q4599" s="60"/>
    </row>
    <row r="4600" spans="3:17">
      <c r="C4600"/>
      <c r="D4600"/>
      <c r="E4600"/>
      <c r="F4600" s="331"/>
      <c r="G4600" s="331"/>
      <c r="K4600" s="76"/>
      <c r="L4600" s="141"/>
      <c r="O4600" s="75"/>
      <c r="P4600" s="60"/>
      <c r="Q4600" s="60"/>
    </row>
    <row r="4601" spans="3:17">
      <c r="C4601"/>
      <c r="D4601"/>
      <c r="E4601"/>
      <c r="F4601" s="331"/>
      <c r="G4601" s="331"/>
      <c r="K4601" s="76"/>
      <c r="L4601" s="141"/>
      <c r="O4601" s="75"/>
      <c r="P4601" s="60"/>
      <c r="Q4601" s="60"/>
    </row>
    <row r="4602" spans="3:17">
      <c r="C4602"/>
      <c r="D4602"/>
      <c r="E4602"/>
      <c r="F4602" s="331"/>
      <c r="G4602" s="331"/>
      <c r="K4602" s="76"/>
      <c r="L4602" s="141"/>
      <c r="O4602" s="75"/>
      <c r="P4602" s="60"/>
      <c r="Q4602" s="60"/>
    </row>
    <row r="4603" spans="3:17">
      <c r="C4603"/>
      <c r="D4603"/>
      <c r="E4603"/>
      <c r="F4603" s="331"/>
      <c r="G4603" s="331"/>
      <c r="K4603" s="76"/>
      <c r="L4603" s="141"/>
      <c r="O4603" s="75"/>
      <c r="P4603" s="60"/>
      <c r="Q4603" s="60"/>
    </row>
    <row r="4604" spans="3:17">
      <c r="C4604"/>
      <c r="D4604"/>
      <c r="E4604"/>
      <c r="F4604" s="331"/>
      <c r="G4604" s="331"/>
      <c r="K4604" s="76"/>
      <c r="L4604" s="141"/>
      <c r="O4604" s="75"/>
      <c r="P4604" s="60"/>
      <c r="Q4604" s="60"/>
    </row>
    <row r="4605" spans="3:17">
      <c r="C4605"/>
      <c r="D4605"/>
      <c r="E4605"/>
      <c r="F4605" s="331"/>
      <c r="G4605" s="331"/>
      <c r="K4605" s="76"/>
      <c r="L4605" s="141"/>
      <c r="O4605" s="75"/>
      <c r="P4605" s="60"/>
      <c r="Q4605" s="60"/>
    </row>
    <row r="4606" spans="3:17">
      <c r="C4606"/>
      <c r="D4606"/>
      <c r="E4606"/>
      <c r="F4606" s="331"/>
      <c r="G4606" s="331"/>
      <c r="K4606" s="76"/>
      <c r="L4606" s="141"/>
      <c r="O4606" s="75"/>
      <c r="P4606" s="60"/>
      <c r="Q4606" s="60"/>
    </row>
    <row r="4607" spans="3:17">
      <c r="C4607"/>
      <c r="D4607"/>
      <c r="E4607"/>
      <c r="F4607" s="331"/>
      <c r="G4607" s="331"/>
      <c r="K4607" s="76"/>
      <c r="L4607" s="141"/>
      <c r="O4607" s="75"/>
      <c r="P4607" s="60"/>
      <c r="Q4607" s="60"/>
    </row>
    <row r="4608" spans="3:17">
      <c r="C4608"/>
      <c r="D4608"/>
      <c r="E4608"/>
      <c r="F4608" s="331"/>
      <c r="G4608" s="331"/>
      <c r="K4608" s="76"/>
      <c r="L4608" s="141"/>
      <c r="O4608" s="75"/>
      <c r="P4608" s="60"/>
      <c r="Q4608" s="60"/>
    </row>
    <row r="4609" spans="3:17">
      <c r="C4609"/>
      <c r="D4609"/>
      <c r="E4609"/>
      <c r="F4609" s="331"/>
      <c r="G4609" s="331"/>
      <c r="K4609" s="76"/>
      <c r="L4609" s="141"/>
      <c r="O4609" s="75"/>
      <c r="P4609" s="60"/>
      <c r="Q4609" s="60"/>
    </row>
    <row r="4610" spans="3:17">
      <c r="C4610"/>
      <c r="D4610"/>
      <c r="E4610"/>
      <c r="F4610" s="331"/>
      <c r="G4610" s="331"/>
      <c r="K4610" s="76"/>
      <c r="L4610" s="141"/>
      <c r="O4610" s="75"/>
      <c r="P4610" s="60"/>
      <c r="Q4610" s="60"/>
    </row>
    <row r="4611" spans="3:17">
      <c r="C4611"/>
      <c r="D4611"/>
      <c r="E4611"/>
      <c r="F4611" s="331"/>
      <c r="G4611" s="331"/>
      <c r="K4611" s="76"/>
      <c r="L4611" s="141"/>
      <c r="O4611" s="75"/>
      <c r="P4611" s="60"/>
      <c r="Q4611" s="60"/>
    </row>
    <row r="4612" spans="3:17">
      <c r="C4612"/>
      <c r="D4612"/>
      <c r="E4612"/>
      <c r="F4612" s="331"/>
      <c r="G4612" s="331"/>
      <c r="K4612" s="76"/>
      <c r="L4612" s="141"/>
      <c r="O4612" s="75"/>
      <c r="P4612" s="60"/>
      <c r="Q4612" s="60"/>
    </row>
    <row r="4613" spans="3:17">
      <c r="C4613"/>
      <c r="D4613"/>
      <c r="E4613"/>
      <c r="F4613" s="331"/>
      <c r="G4613" s="331"/>
      <c r="K4613" s="76"/>
      <c r="L4613" s="141"/>
      <c r="O4613" s="75"/>
      <c r="P4613" s="60"/>
      <c r="Q4613" s="60"/>
    </row>
    <row r="4614" spans="3:17">
      <c r="C4614"/>
      <c r="D4614"/>
      <c r="E4614"/>
      <c r="F4614" s="331"/>
      <c r="G4614" s="331"/>
      <c r="K4614" s="76"/>
      <c r="L4614" s="141"/>
      <c r="O4614" s="75"/>
      <c r="P4614" s="60"/>
      <c r="Q4614" s="60"/>
    </row>
    <row r="4615" spans="3:17">
      <c r="C4615"/>
      <c r="D4615"/>
      <c r="E4615"/>
      <c r="F4615" s="331"/>
      <c r="G4615" s="331"/>
      <c r="K4615" s="76"/>
      <c r="L4615" s="141"/>
      <c r="O4615" s="75"/>
      <c r="P4615" s="60"/>
      <c r="Q4615" s="60"/>
    </row>
    <row r="4616" spans="3:17">
      <c r="C4616"/>
      <c r="D4616"/>
      <c r="E4616"/>
      <c r="F4616" s="331"/>
      <c r="G4616" s="331"/>
      <c r="K4616" s="76"/>
      <c r="L4616" s="141"/>
      <c r="O4616" s="75"/>
      <c r="P4616" s="60"/>
      <c r="Q4616" s="60"/>
    </row>
    <row r="4617" spans="3:17">
      <c r="C4617"/>
      <c r="D4617"/>
      <c r="E4617"/>
      <c r="F4617" s="331"/>
      <c r="G4617" s="331"/>
      <c r="K4617" s="76"/>
      <c r="L4617" s="141"/>
      <c r="O4617" s="75"/>
      <c r="P4617" s="60"/>
      <c r="Q4617" s="60"/>
    </row>
    <row r="4618" spans="3:17">
      <c r="C4618"/>
      <c r="D4618"/>
      <c r="E4618"/>
      <c r="F4618" s="331"/>
      <c r="G4618" s="331"/>
      <c r="K4618" s="76"/>
      <c r="L4618" s="141"/>
      <c r="O4618" s="75"/>
      <c r="P4618" s="60"/>
      <c r="Q4618" s="60"/>
    </row>
    <row r="4619" spans="3:17">
      <c r="C4619"/>
      <c r="D4619"/>
      <c r="E4619"/>
      <c r="F4619" s="331"/>
      <c r="G4619" s="331"/>
      <c r="K4619" s="76"/>
      <c r="L4619" s="141"/>
      <c r="O4619" s="75"/>
      <c r="P4619" s="60"/>
      <c r="Q4619" s="60"/>
    </row>
    <row r="4620" spans="3:17">
      <c r="C4620"/>
      <c r="D4620"/>
      <c r="E4620"/>
      <c r="F4620" s="331"/>
      <c r="G4620" s="331"/>
      <c r="K4620" s="76"/>
      <c r="L4620" s="141"/>
      <c r="O4620" s="75"/>
      <c r="P4620" s="60"/>
      <c r="Q4620" s="60"/>
    </row>
    <row r="4621" spans="3:17">
      <c r="C4621"/>
      <c r="D4621"/>
      <c r="E4621"/>
      <c r="F4621" s="331"/>
      <c r="G4621" s="331"/>
      <c r="K4621" s="76"/>
      <c r="L4621" s="141"/>
      <c r="O4621" s="75"/>
      <c r="P4621" s="60"/>
      <c r="Q4621" s="60"/>
    </row>
    <row r="4622" spans="3:17">
      <c r="C4622"/>
      <c r="D4622"/>
      <c r="E4622"/>
      <c r="F4622" s="331"/>
      <c r="G4622" s="331"/>
      <c r="K4622" s="76"/>
      <c r="L4622" s="141"/>
      <c r="O4622" s="75"/>
      <c r="P4622" s="60"/>
      <c r="Q4622" s="60"/>
    </row>
    <row r="4623" spans="3:17">
      <c r="C4623"/>
      <c r="D4623"/>
      <c r="E4623"/>
      <c r="F4623" s="331"/>
      <c r="G4623" s="331"/>
      <c r="K4623" s="76"/>
      <c r="L4623" s="141"/>
      <c r="O4623" s="75"/>
      <c r="P4623" s="60"/>
      <c r="Q4623" s="60"/>
    </row>
    <row r="4624" spans="3:17">
      <c r="C4624"/>
      <c r="D4624"/>
      <c r="E4624"/>
      <c r="F4624" s="331"/>
      <c r="G4624" s="331"/>
      <c r="K4624" s="76"/>
      <c r="L4624" s="141"/>
      <c r="O4624" s="75"/>
      <c r="P4624" s="60"/>
      <c r="Q4624" s="60"/>
    </row>
    <row r="4625" spans="3:17">
      <c r="C4625"/>
      <c r="D4625"/>
      <c r="E4625"/>
      <c r="F4625" s="331"/>
      <c r="G4625" s="331"/>
      <c r="K4625" s="76"/>
      <c r="L4625" s="141"/>
      <c r="O4625" s="75"/>
      <c r="P4625" s="60"/>
      <c r="Q4625" s="60"/>
    </row>
    <row r="4626" spans="3:17">
      <c r="C4626"/>
      <c r="D4626"/>
      <c r="E4626"/>
      <c r="F4626" s="331"/>
      <c r="G4626" s="331"/>
      <c r="K4626" s="76"/>
      <c r="L4626" s="141"/>
      <c r="O4626" s="75"/>
      <c r="P4626" s="60"/>
      <c r="Q4626" s="60"/>
    </row>
    <row r="4627" spans="3:17">
      <c r="C4627"/>
      <c r="D4627"/>
      <c r="E4627"/>
      <c r="F4627" s="331"/>
      <c r="G4627" s="331"/>
      <c r="K4627" s="76"/>
      <c r="L4627" s="141"/>
      <c r="O4627" s="75"/>
      <c r="P4627" s="60"/>
      <c r="Q4627" s="60"/>
    </row>
    <row r="4628" spans="3:17">
      <c r="C4628"/>
      <c r="D4628"/>
      <c r="E4628"/>
      <c r="F4628" s="331"/>
      <c r="G4628" s="331"/>
      <c r="K4628" s="76"/>
      <c r="L4628" s="141"/>
      <c r="O4628" s="75"/>
      <c r="P4628" s="60"/>
      <c r="Q4628" s="60"/>
    </row>
    <row r="4629" spans="3:17">
      <c r="C4629"/>
      <c r="D4629"/>
      <c r="E4629"/>
      <c r="F4629" s="331"/>
      <c r="G4629" s="331"/>
      <c r="K4629" s="76"/>
      <c r="L4629" s="141"/>
      <c r="O4629" s="75"/>
      <c r="P4629" s="60"/>
      <c r="Q4629" s="60"/>
    </row>
    <row r="4630" spans="3:17">
      <c r="C4630"/>
      <c r="D4630"/>
      <c r="E4630"/>
      <c r="F4630" s="331"/>
      <c r="G4630" s="331"/>
      <c r="K4630" s="76"/>
      <c r="L4630" s="141"/>
      <c r="O4630" s="75"/>
      <c r="P4630" s="60"/>
      <c r="Q4630" s="60"/>
    </row>
    <row r="4631" spans="3:17">
      <c r="C4631"/>
      <c r="D4631"/>
      <c r="E4631"/>
      <c r="F4631" s="331"/>
      <c r="G4631" s="331"/>
      <c r="K4631" s="76"/>
      <c r="L4631" s="141"/>
      <c r="O4631" s="75"/>
      <c r="P4631" s="60"/>
      <c r="Q4631" s="60"/>
    </row>
    <row r="4632" spans="3:17">
      <c r="C4632"/>
      <c r="D4632"/>
      <c r="E4632"/>
      <c r="F4632" s="331"/>
      <c r="G4632" s="331"/>
      <c r="K4632" s="76"/>
      <c r="L4632" s="141"/>
      <c r="O4632" s="75"/>
      <c r="P4632" s="60"/>
      <c r="Q4632" s="60"/>
    </row>
    <row r="4633" spans="3:17">
      <c r="C4633"/>
      <c r="D4633"/>
      <c r="E4633"/>
      <c r="F4633" s="331"/>
      <c r="G4633" s="331"/>
      <c r="K4633" s="76"/>
      <c r="L4633" s="141"/>
      <c r="O4633" s="75"/>
      <c r="P4633" s="60"/>
      <c r="Q4633" s="60"/>
    </row>
    <row r="4634" spans="3:17">
      <c r="C4634"/>
      <c r="D4634"/>
      <c r="E4634"/>
      <c r="F4634" s="331"/>
      <c r="G4634" s="331"/>
      <c r="K4634" s="76"/>
      <c r="L4634" s="141"/>
      <c r="O4634" s="75"/>
      <c r="P4634" s="60"/>
      <c r="Q4634" s="60"/>
    </row>
    <row r="4635" spans="3:17">
      <c r="C4635"/>
      <c r="D4635"/>
      <c r="E4635"/>
      <c r="F4635" s="331"/>
      <c r="G4635" s="331"/>
      <c r="K4635" s="76"/>
      <c r="L4635" s="141"/>
      <c r="O4635" s="75"/>
      <c r="P4635" s="60"/>
      <c r="Q4635" s="60"/>
    </row>
    <row r="4636" spans="3:17">
      <c r="C4636"/>
      <c r="D4636"/>
      <c r="E4636"/>
      <c r="F4636" s="331"/>
      <c r="G4636" s="331"/>
      <c r="K4636" s="76"/>
      <c r="L4636" s="141"/>
      <c r="O4636" s="75"/>
      <c r="P4636" s="60"/>
      <c r="Q4636" s="60"/>
    </row>
    <row r="4637" spans="3:17">
      <c r="C4637"/>
      <c r="D4637"/>
      <c r="E4637"/>
      <c r="F4637" s="331"/>
      <c r="G4637" s="331"/>
      <c r="K4637" s="76"/>
      <c r="L4637" s="141"/>
      <c r="O4637" s="75"/>
      <c r="P4637" s="60"/>
      <c r="Q4637" s="60"/>
    </row>
    <row r="4638" spans="3:17">
      <c r="C4638"/>
      <c r="D4638"/>
      <c r="E4638"/>
      <c r="F4638" s="331"/>
      <c r="G4638" s="331"/>
      <c r="K4638" s="76"/>
      <c r="L4638" s="141"/>
      <c r="O4638" s="75"/>
      <c r="P4638" s="60"/>
      <c r="Q4638" s="60"/>
    </row>
    <row r="4639" spans="3:17">
      <c r="C4639"/>
      <c r="D4639"/>
      <c r="E4639"/>
      <c r="F4639" s="331"/>
      <c r="G4639" s="331"/>
      <c r="K4639" s="76"/>
      <c r="L4639" s="141"/>
      <c r="O4639" s="75"/>
      <c r="P4639" s="60"/>
      <c r="Q4639" s="60"/>
    </row>
    <row r="4640" spans="3:17">
      <c r="C4640"/>
      <c r="D4640"/>
      <c r="E4640"/>
      <c r="F4640" s="331"/>
      <c r="G4640" s="331"/>
      <c r="K4640" s="76"/>
      <c r="L4640" s="141"/>
      <c r="O4640" s="75"/>
      <c r="P4640" s="60"/>
      <c r="Q4640" s="60"/>
    </row>
    <row r="4641" spans="3:17">
      <c r="C4641"/>
      <c r="D4641"/>
      <c r="E4641"/>
      <c r="F4641" s="331"/>
      <c r="G4641" s="331"/>
      <c r="K4641" s="76"/>
      <c r="L4641" s="141"/>
      <c r="O4641" s="75"/>
      <c r="P4641" s="60"/>
      <c r="Q4641" s="60"/>
    </row>
    <row r="4642" spans="3:17">
      <c r="C4642"/>
      <c r="D4642"/>
      <c r="E4642"/>
      <c r="F4642" s="331"/>
      <c r="G4642" s="331"/>
      <c r="K4642" s="76"/>
      <c r="L4642" s="141"/>
      <c r="O4642" s="75"/>
      <c r="P4642" s="60"/>
      <c r="Q4642" s="60"/>
    </row>
    <row r="4643" spans="3:17">
      <c r="C4643"/>
      <c r="D4643"/>
      <c r="E4643"/>
      <c r="F4643" s="331"/>
      <c r="G4643" s="331"/>
      <c r="K4643" s="76"/>
      <c r="L4643" s="141"/>
      <c r="O4643" s="75"/>
      <c r="P4643" s="60"/>
      <c r="Q4643" s="60"/>
    </row>
    <row r="4644" spans="3:17">
      <c r="C4644"/>
      <c r="D4644"/>
      <c r="E4644"/>
      <c r="F4644" s="331"/>
      <c r="G4644" s="331"/>
      <c r="K4644" s="76"/>
      <c r="L4644" s="141"/>
      <c r="O4644" s="75"/>
      <c r="P4644" s="60"/>
      <c r="Q4644" s="60"/>
    </row>
    <row r="4645" spans="3:17">
      <c r="C4645"/>
      <c r="D4645"/>
      <c r="E4645"/>
      <c r="F4645" s="331"/>
      <c r="G4645" s="331"/>
      <c r="K4645" s="76"/>
      <c r="L4645" s="141"/>
      <c r="O4645" s="75"/>
      <c r="P4645" s="60"/>
      <c r="Q4645" s="60"/>
    </row>
    <row r="4646" spans="3:17">
      <c r="C4646"/>
      <c r="D4646"/>
      <c r="E4646"/>
      <c r="F4646" s="331"/>
      <c r="G4646" s="331"/>
      <c r="K4646" s="76"/>
      <c r="L4646" s="141"/>
      <c r="O4646" s="75"/>
      <c r="P4646" s="60"/>
      <c r="Q4646" s="60"/>
    </row>
    <row r="4647" spans="3:17">
      <c r="C4647"/>
      <c r="D4647"/>
      <c r="E4647"/>
      <c r="F4647" s="331"/>
      <c r="G4647" s="331"/>
      <c r="K4647" s="76"/>
      <c r="L4647" s="141"/>
      <c r="O4647" s="75"/>
      <c r="P4647" s="60"/>
      <c r="Q4647" s="60"/>
    </row>
    <row r="4648" spans="3:17">
      <c r="C4648"/>
      <c r="D4648"/>
      <c r="E4648"/>
      <c r="F4648" s="331"/>
      <c r="G4648" s="331"/>
      <c r="K4648" s="76"/>
      <c r="L4648" s="141"/>
      <c r="O4648" s="75"/>
      <c r="P4648" s="60"/>
      <c r="Q4648" s="60"/>
    </row>
    <row r="4649" spans="3:17">
      <c r="C4649"/>
      <c r="D4649"/>
      <c r="E4649"/>
      <c r="F4649" s="331"/>
      <c r="G4649" s="331"/>
      <c r="K4649" s="76"/>
      <c r="L4649" s="141"/>
      <c r="O4649" s="75"/>
      <c r="P4649" s="60"/>
      <c r="Q4649" s="60"/>
    </row>
    <row r="4650" spans="3:17">
      <c r="C4650"/>
      <c r="D4650"/>
      <c r="E4650"/>
      <c r="F4650" s="331"/>
      <c r="G4650" s="331"/>
      <c r="K4650" s="76"/>
      <c r="L4650" s="141"/>
      <c r="O4650" s="75"/>
      <c r="P4650" s="60"/>
      <c r="Q4650" s="60"/>
    </row>
    <row r="4651" spans="3:17">
      <c r="C4651"/>
      <c r="D4651"/>
      <c r="E4651"/>
      <c r="F4651" s="331"/>
      <c r="G4651" s="331"/>
      <c r="K4651" s="76"/>
      <c r="L4651" s="141"/>
      <c r="O4651" s="75"/>
      <c r="P4651" s="60"/>
      <c r="Q4651" s="60"/>
    </row>
    <row r="4652" spans="3:17">
      <c r="C4652"/>
      <c r="D4652"/>
      <c r="E4652"/>
      <c r="F4652" s="331"/>
      <c r="G4652" s="331"/>
      <c r="K4652" s="76"/>
      <c r="L4652" s="141"/>
      <c r="O4652" s="75"/>
      <c r="P4652" s="60"/>
      <c r="Q4652" s="60"/>
    </row>
    <row r="4653" spans="3:17">
      <c r="C4653"/>
      <c r="D4653"/>
      <c r="E4653"/>
      <c r="F4653" s="331"/>
      <c r="G4653" s="331"/>
      <c r="K4653" s="76"/>
      <c r="L4653" s="141"/>
      <c r="O4653" s="75"/>
      <c r="P4653" s="60"/>
      <c r="Q4653" s="60"/>
    </row>
    <row r="4654" spans="3:17">
      <c r="C4654"/>
      <c r="D4654"/>
      <c r="E4654"/>
      <c r="F4654" s="331"/>
      <c r="G4654" s="331"/>
      <c r="K4654" s="76"/>
      <c r="L4654" s="141"/>
      <c r="O4654" s="75"/>
      <c r="P4654" s="60"/>
      <c r="Q4654" s="60"/>
    </row>
    <row r="4655" spans="3:17">
      <c r="C4655"/>
      <c r="D4655"/>
      <c r="E4655"/>
      <c r="F4655" s="331"/>
      <c r="G4655" s="331"/>
      <c r="K4655" s="76"/>
      <c r="L4655" s="141"/>
      <c r="O4655" s="75"/>
      <c r="P4655" s="60"/>
      <c r="Q4655" s="60"/>
    </row>
    <row r="4656" spans="3:17">
      <c r="C4656"/>
      <c r="D4656"/>
      <c r="E4656"/>
      <c r="F4656" s="331"/>
      <c r="G4656" s="331"/>
      <c r="K4656" s="76"/>
      <c r="L4656" s="141"/>
      <c r="O4656" s="75"/>
      <c r="P4656" s="60"/>
      <c r="Q4656" s="60"/>
    </row>
    <row r="4657" spans="3:17">
      <c r="C4657"/>
      <c r="D4657"/>
      <c r="E4657"/>
      <c r="F4657" s="331"/>
      <c r="G4657" s="331"/>
      <c r="K4657" s="76"/>
      <c r="L4657" s="141"/>
      <c r="O4657" s="75"/>
      <c r="P4657" s="60"/>
      <c r="Q4657" s="60"/>
    </row>
    <row r="4658" spans="3:17">
      <c r="C4658"/>
      <c r="D4658"/>
      <c r="E4658"/>
      <c r="F4658" s="331"/>
      <c r="G4658" s="331"/>
      <c r="K4658" s="76"/>
      <c r="L4658" s="141"/>
      <c r="O4658" s="75"/>
      <c r="P4658" s="60"/>
      <c r="Q4658" s="60"/>
    </row>
    <row r="4659" spans="3:17">
      <c r="C4659"/>
      <c r="D4659"/>
      <c r="E4659"/>
      <c r="F4659" s="331"/>
      <c r="G4659" s="331"/>
      <c r="K4659" s="76"/>
      <c r="L4659" s="141"/>
      <c r="O4659" s="75"/>
      <c r="P4659" s="60"/>
      <c r="Q4659" s="60"/>
    </row>
    <row r="4660" spans="3:17">
      <c r="C4660"/>
      <c r="D4660"/>
      <c r="E4660"/>
      <c r="F4660" s="331"/>
      <c r="G4660" s="331"/>
      <c r="K4660" s="76"/>
      <c r="L4660" s="141"/>
      <c r="O4660" s="75"/>
      <c r="P4660" s="60"/>
      <c r="Q4660" s="60"/>
    </row>
    <row r="4661" spans="3:17">
      <c r="C4661"/>
      <c r="D4661"/>
      <c r="E4661"/>
      <c r="F4661" s="331"/>
      <c r="G4661" s="331"/>
      <c r="K4661" s="76"/>
      <c r="L4661" s="141"/>
      <c r="O4661" s="75"/>
      <c r="P4661" s="60"/>
      <c r="Q4661" s="60"/>
    </row>
    <row r="4662" spans="3:17">
      <c r="C4662"/>
      <c r="D4662"/>
      <c r="E4662"/>
      <c r="F4662" s="331"/>
      <c r="G4662" s="331"/>
      <c r="K4662" s="76"/>
      <c r="L4662" s="141"/>
      <c r="O4662" s="75"/>
      <c r="P4662" s="60"/>
      <c r="Q4662" s="60"/>
    </row>
    <row r="4663" spans="3:17">
      <c r="C4663"/>
      <c r="D4663"/>
      <c r="E4663"/>
      <c r="F4663" s="331"/>
      <c r="G4663" s="331"/>
      <c r="K4663" s="76"/>
      <c r="L4663" s="141"/>
      <c r="O4663" s="75"/>
      <c r="P4663" s="60"/>
      <c r="Q4663" s="60"/>
    </row>
    <row r="4664" spans="3:17">
      <c r="C4664"/>
      <c r="D4664"/>
      <c r="E4664"/>
      <c r="F4664" s="331"/>
      <c r="G4664" s="331"/>
      <c r="K4664" s="76"/>
      <c r="L4664" s="141"/>
      <c r="O4664" s="75"/>
      <c r="P4664" s="60"/>
      <c r="Q4664" s="60"/>
    </row>
    <row r="4665" spans="3:17">
      <c r="C4665"/>
      <c r="D4665"/>
      <c r="E4665"/>
      <c r="F4665" s="331"/>
      <c r="G4665" s="331"/>
      <c r="K4665" s="76"/>
      <c r="L4665" s="141"/>
      <c r="O4665" s="75"/>
      <c r="P4665" s="60"/>
      <c r="Q4665" s="60"/>
    </row>
    <row r="4666" spans="3:17">
      <c r="C4666"/>
      <c r="D4666"/>
      <c r="E4666"/>
      <c r="F4666" s="331"/>
      <c r="G4666" s="331"/>
      <c r="K4666" s="76"/>
      <c r="L4666" s="141"/>
      <c r="O4666" s="75"/>
      <c r="P4666" s="60"/>
      <c r="Q4666" s="60"/>
    </row>
    <row r="4667" spans="3:17">
      <c r="C4667"/>
      <c r="D4667"/>
      <c r="E4667"/>
      <c r="F4667" s="331"/>
      <c r="G4667" s="331"/>
      <c r="K4667" s="76"/>
      <c r="L4667" s="141"/>
      <c r="O4667" s="75"/>
      <c r="P4667" s="60"/>
      <c r="Q4667" s="60"/>
    </row>
    <row r="4668" spans="3:17">
      <c r="C4668"/>
      <c r="D4668"/>
      <c r="E4668"/>
      <c r="F4668" s="331"/>
      <c r="G4668" s="331"/>
      <c r="K4668" s="76"/>
      <c r="L4668" s="141"/>
      <c r="O4668" s="75"/>
      <c r="P4668" s="60"/>
      <c r="Q4668" s="60"/>
    </row>
    <row r="4669" spans="3:17">
      <c r="C4669"/>
      <c r="D4669"/>
      <c r="E4669"/>
      <c r="F4669" s="331"/>
      <c r="G4669" s="331"/>
      <c r="K4669" s="76"/>
      <c r="L4669" s="141"/>
      <c r="O4669" s="75"/>
      <c r="P4669" s="60"/>
      <c r="Q4669" s="60"/>
    </row>
    <row r="4670" spans="3:17">
      <c r="C4670"/>
      <c r="D4670"/>
      <c r="E4670"/>
      <c r="F4670" s="331"/>
      <c r="G4670" s="331"/>
      <c r="K4670" s="76"/>
      <c r="L4670" s="141"/>
      <c r="O4670" s="75"/>
      <c r="P4670" s="60"/>
      <c r="Q4670" s="60"/>
    </row>
    <row r="4671" spans="3:17">
      <c r="C4671"/>
      <c r="D4671"/>
      <c r="E4671"/>
      <c r="F4671" s="331"/>
      <c r="G4671" s="331"/>
      <c r="K4671" s="76"/>
      <c r="L4671" s="141"/>
      <c r="O4671" s="75"/>
      <c r="P4671" s="60"/>
      <c r="Q4671" s="60"/>
    </row>
    <row r="4672" spans="3:17">
      <c r="C4672"/>
      <c r="D4672"/>
      <c r="E4672"/>
      <c r="F4672" s="331"/>
      <c r="G4672" s="331"/>
      <c r="K4672" s="76"/>
      <c r="L4672" s="141"/>
      <c r="O4672" s="75"/>
      <c r="P4672" s="60"/>
      <c r="Q4672" s="60"/>
    </row>
    <row r="4673" spans="3:17">
      <c r="C4673"/>
      <c r="D4673"/>
      <c r="E4673"/>
      <c r="F4673" s="331"/>
      <c r="G4673" s="331"/>
      <c r="K4673" s="76"/>
      <c r="L4673" s="141"/>
      <c r="O4673" s="75"/>
      <c r="P4673" s="60"/>
      <c r="Q4673" s="60"/>
    </row>
    <row r="4674" spans="3:17">
      <c r="C4674"/>
      <c r="D4674"/>
      <c r="E4674"/>
      <c r="F4674" s="331"/>
      <c r="G4674" s="331"/>
      <c r="K4674" s="76"/>
      <c r="L4674" s="141"/>
      <c r="O4674" s="75"/>
      <c r="P4674" s="60"/>
      <c r="Q4674" s="60"/>
    </row>
    <row r="4675" spans="3:17">
      <c r="C4675"/>
      <c r="D4675"/>
      <c r="E4675"/>
      <c r="F4675" s="331"/>
      <c r="G4675" s="331"/>
      <c r="K4675" s="76"/>
      <c r="L4675" s="141"/>
      <c r="O4675" s="75"/>
      <c r="P4675" s="60"/>
      <c r="Q4675" s="60"/>
    </row>
    <row r="4676" spans="3:17">
      <c r="C4676"/>
      <c r="D4676"/>
      <c r="E4676"/>
      <c r="F4676" s="331"/>
      <c r="G4676" s="331"/>
      <c r="K4676" s="76"/>
      <c r="L4676" s="141"/>
      <c r="O4676" s="75"/>
      <c r="P4676" s="60"/>
      <c r="Q4676" s="60"/>
    </row>
    <row r="4677" spans="3:17">
      <c r="C4677"/>
      <c r="D4677"/>
      <c r="E4677"/>
      <c r="F4677" s="331"/>
      <c r="G4677" s="331"/>
      <c r="K4677" s="76"/>
      <c r="L4677" s="141"/>
      <c r="O4677" s="75"/>
      <c r="P4677" s="60"/>
      <c r="Q4677" s="60"/>
    </row>
    <row r="4678" spans="3:17">
      <c r="C4678"/>
      <c r="D4678"/>
      <c r="E4678"/>
      <c r="F4678" s="331"/>
      <c r="G4678" s="331"/>
      <c r="K4678" s="76"/>
      <c r="L4678" s="141"/>
      <c r="O4678" s="75"/>
      <c r="P4678" s="60"/>
      <c r="Q4678" s="60"/>
    </row>
    <row r="4679" spans="3:17">
      <c r="C4679"/>
      <c r="D4679"/>
      <c r="E4679"/>
      <c r="F4679" s="331"/>
      <c r="G4679" s="331"/>
      <c r="K4679" s="76"/>
      <c r="L4679" s="141"/>
      <c r="O4679" s="75"/>
      <c r="P4679" s="60"/>
      <c r="Q4679" s="60"/>
    </row>
    <row r="4680" spans="3:17">
      <c r="C4680"/>
      <c r="D4680"/>
      <c r="E4680"/>
      <c r="F4680" s="331"/>
      <c r="G4680" s="331"/>
      <c r="K4680" s="76"/>
      <c r="L4680" s="141"/>
      <c r="O4680" s="75"/>
      <c r="P4680" s="60"/>
      <c r="Q4680" s="60"/>
    </row>
    <row r="4681" spans="3:17">
      <c r="C4681"/>
      <c r="D4681"/>
      <c r="E4681"/>
      <c r="F4681" s="331"/>
      <c r="G4681" s="331"/>
      <c r="K4681" s="76"/>
      <c r="L4681" s="141"/>
      <c r="O4681" s="75"/>
      <c r="P4681" s="60"/>
      <c r="Q4681" s="60"/>
    </row>
    <row r="4682" spans="3:17">
      <c r="C4682"/>
      <c r="D4682"/>
      <c r="E4682"/>
      <c r="F4682" s="331"/>
      <c r="G4682" s="331"/>
      <c r="K4682" s="76"/>
      <c r="L4682" s="141"/>
      <c r="O4682" s="75"/>
      <c r="P4682" s="60"/>
      <c r="Q4682" s="60"/>
    </row>
    <row r="4683" spans="3:17">
      <c r="C4683"/>
      <c r="D4683"/>
      <c r="E4683"/>
      <c r="F4683" s="331"/>
      <c r="G4683" s="331"/>
      <c r="K4683" s="76"/>
      <c r="L4683" s="141"/>
      <c r="O4683" s="75"/>
      <c r="P4683" s="60"/>
      <c r="Q4683" s="60"/>
    </row>
    <row r="4684" spans="3:17">
      <c r="C4684"/>
      <c r="D4684"/>
      <c r="E4684"/>
      <c r="F4684" s="331"/>
      <c r="G4684" s="331"/>
      <c r="K4684" s="76"/>
      <c r="L4684" s="141"/>
      <c r="O4684" s="75"/>
      <c r="P4684" s="60"/>
      <c r="Q4684" s="60"/>
    </row>
    <row r="4685" spans="3:17">
      <c r="C4685"/>
      <c r="D4685"/>
      <c r="E4685"/>
      <c r="F4685" s="331"/>
      <c r="G4685" s="331"/>
      <c r="K4685" s="76"/>
      <c r="L4685" s="141"/>
      <c r="O4685" s="75"/>
      <c r="P4685" s="60"/>
      <c r="Q4685" s="60"/>
    </row>
    <row r="4686" spans="3:17">
      <c r="C4686"/>
      <c r="D4686"/>
      <c r="E4686"/>
      <c r="F4686" s="331"/>
      <c r="G4686" s="331"/>
      <c r="K4686" s="76"/>
      <c r="L4686" s="141"/>
      <c r="O4686" s="75"/>
      <c r="P4686" s="60"/>
      <c r="Q4686" s="60"/>
    </row>
    <row r="4687" spans="3:17">
      <c r="C4687"/>
      <c r="D4687"/>
      <c r="E4687"/>
      <c r="F4687" s="331"/>
      <c r="G4687" s="331"/>
      <c r="K4687" s="76"/>
      <c r="L4687" s="141"/>
      <c r="O4687" s="75"/>
      <c r="P4687" s="60"/>
      <c r="Q4687" s="60"/>
    </row>
    <row r="4688" spans="3:17">
      <c r="C4688"/>
      <c r="D4688"/>
      <c r="E4688"/>
      <c r="F4688" s="331"/>
      <c r="G4688" s="331"/>
      <c r="K4688" s="76"/>
      <c r="L4688" s="141"/>
      <c r="O4688" s="75"/>
      <c r="P4688" s="60"/>
      <c r="Q4688" s="60"/>
    </row>
    <row r="4689" spans="3:17">
      <c r="C4689"/>
      <c r="D4689"/>
      <c r="E4689"/>
      <c r="F4689" s="331"/>
      <c r="G4689" s="331"/>
      <c r="K4689" s="76"/>
      <c r="L4689" s="141"/>
      <c r="O4689" s="75"/>
      <c r="P4689" s="60"/>
      <c r="Q4689" s="60"/>
    </row>
    <row r="4690" spans="3:17">
      <c r="C4690"/>
      <c r="D4690"/>
      <c r="E4690"/>
      <c r="F4690" s="331"/>
      <c r="G4690" s="331"/>
      <c r="K4690" s="76"/>
      <c r="L4690" s="141"/>
      <c r="O4690" s="75"/>
      <c r="P4690" s="60"/>
      <c r="Q4690" s="60"/>
    </row>
    <row r="4691" spans="3:17">
      <c r="C4691"/>
      <c r="D4691"/>
      <c r="E4691"/>
      <c r="F4691" s="331"/>
      <c r="G4691" s="331"/>
      <c r="K4691" s="76"/>
      <c r="L4691" s="141"/>
      <c r="O4691" s="75"/>
      <c r="P4691" s="60"/>
      <c r="Q4691" s="60"/>
    </row>
    <row r="4692" spans="3:17">
      <c r="C4692"/>
      <c r="D4692"/>
      <c r="E4692"/>
      <c r="F4692" s="331"/>
      <c r="G4692" s="331"/>
      <c r="K4692" s="76"/>
      <c r="L4692" s="141"/>
      <c r="O4692" s="75"/>
      <c r="P4692" s="60"/>
      <c r="Q4692" s="60"/>
    </row>
    <row r="4693" spans="3:17">
      <c r="C4693"/>
      <c r="D4693"/>
      <c r="E4693"/>
      <c r="F4693" s="331"/>
      <c r="G4693" s="331"/>
      <c r="K4693" s="76"/>
      <c r="L4693" s="141"/>
      <c r="O4693" s="75"/>
      <c r="P4693" s="60"/>
      <c r="Q4693" s="60"/>
    </row>
    <row r="4694" spans="3:17">
      <c r="C4694"/>
      <c r="D4694"/>
      <c r="E4694"/>
      <c r="F4694" s="331"/>
      <c r="G4694" s="331"/>
      <c r="K4694" s="76"/>
      <c r="L4694" s="141"/>
      <c r="O4694" s="75"/>
      <c r="P4694" s="60"/>
      <c r="Q4694" s="60"/>
    </row>
    <row r="4695" spans="3:17">
      <c r="C4695"/>
      <c r="D4695"/>
      <c r="E4695"/>
      <c r="F4695" s="331"/>
      <c r="G4695" s="331"/>
      <c r="K4695" s="76"/>
      <c r="L4695" s="141"/>
      <c r="O4695" s="75"/>
      <c r="P4695" s="60"/>
      <c r="Q4695" s="60"/>
    </row>
    <row r="4696" spans="3:17">
      <c r="C4696"/>
      <c r="D4696"/>
      <c r="E4696"/>
      <c r="F4696" s="331"/>
      <c r="G4696" s="331"/>
      <c r="K4696" s="76"/>
      <c r="L4696" s="141"/>
      <c r="O4696" s="75"/>
      <c r="P4696" s="60"/>
      <c r="Q4696" s="60"/>
    </row>
    <row r="4697" spans="3:17">
      <c r="C4697"/>
      <c r="D4697"/>
      <c r="E4697"/>
      <c r="F4697" s="331"/>
      <c r="G4697" s="331"/>
      <c r="K4697" s="76"/>
      <c r="L4697" s="141"/>
      <c r="O4697" s="75"/>
      <c r="P4697" s="60"/>
      <c r="Q4697" s="60"/>
    </row>
    <row r="4698" spans="3:17">
      <c r="C4698"/>
      <c r="D4698"/>
      <c r="E4698"/>
      <c r="F4698" s="331"/>
      <c r="G4698" s="331"/>
      <c r="K4698" s="76"/>
      <c r="L4698" s="141"/>
      <c r="O4698" s="75"/>
      <c r="P4698" s="60"/>
      <c r="Q4698" s="60"/>
    </row>
    <row r="4699" spans="3:17">
      <c r="C4699"/>
      <c r="D4699"/>
      <c r="E4699"/>
      <c r="F4699" s="331"/>
      <c r="G4699" s="331"/>
      <c r="K4699" s="76"/>
      <c r="L4699" s="141"/>
      <c r="O4699" s="75"/>
      <c r="P4699" s="60"/>
      <c r="Q4699" s="60"/>
    </row>
    <row r="4700" spans="3:17">
      <c r="C4700"/>
      <c r="D4700"/>
      <c r="E4700"/>
      <c r="F4700" s="331"/>
      <c r="G4700" s="331"/>
      <c r="K4700" s="76"/>
      <c r="L4700" s="141"/>
      <c r="O4700" s="75"/>
      <c r="P4700" s="60"/>
      <c r="Q4700" s="60"/>
    </row>
    <row r="4701" spans="3:17">
      <c r="C4701"/>
      <c r="D4701"/>
      <c r="E4701"/>
      <c r="F4701" s="331"/>
      <c r="G4701" s="331"/>
      <c r="K4701" s="76"/>
      <c r="L4701" s="141"/>
      <c r="O4701" s="75"/>
      <c r="P4701" s="60"/>
      <c r="Q4701" s="60"/>
    </row>
    <row r="4702" spans="3:17">
      <c r="C4702"/>
      <c r="D4702"/>
      <c r="E4702"/>
      <c r="F4702" s="331"/>
      <c r="G4702" s="331"/>
      <c r="K4702" s="76"/>
      <c r="L4702" s="141"/>
      <c r="O4702" s="75"/>
      <c r="P4702" s="60"/>
      <c r="Q4702" s="60"/>
    </row>
    <row r="4703" spans="3:17">
      <c r="C4703"/>
      <c r="D4703"/>
      <c r="E4703"/>
      <c r="F4703" s="331"/>
      <c r="G4703" s="331"/>
      <c r="K4703" s="76"/>
      <c r="L4703" s="141"/>
      <c r="O4703" s="75"/>
      <c r="P4703" s="60"/>
      <c r="Q4703" s="60"/>
    </row>
    <row r="4704" spans="3:17">
      <c r="C4704"/>
      <c r="D4704"/>
      <c r="E4704"/>
      <c r="F4704" s="331"/>
      <c r="G4704" s="331"/>
      <c r="K4704" s="76"/>
      <c r="L4704" s="141"/>
      <c r="O4704" s="75"/>
      <c r="P4704" s="60"/>
      <c r="Q4704" s="60"/>
    </row>
    <row r="4705" spans="3:17">
      <c r="C4705"/>
      <c r="D4705"/>
      <c r="E4705"/>
      <c r="F4705" s="331"/>
      <c r="G4705" s="331"/>
      <c r="K4705" s="76"/>
      <c r="L4705" s="141"/>
      <c r="O4705" s="75"/>
      <c r="P4705" s="60"/>
      <c r="Q4705" s="60"/>
    </row>
    <row r="4706" spans="3:17">
      <c r="C4706"/>
      <c r="D4706"/>
      <c r="E4706"/>
      <c r="F4706" s="331"/>
      <c r="G4706" s="331"/>
      <c r="K4706" s="76"/>
      <c r="L4706" s="141"/>
      <c r="O4706" s="75"/>
      <c r="P4706" s="60"/>
      <c r="Q4706" s="60"/>
    </row>
    <row r="4707" spans="3:17">
      <c r="C4707"/>
      <c r="D4707"/>
      <c r="E4707"/>
      <c r="F4707" s="331"/>
      <c r="G4707" s="331"/>
      <c r="K4707" s="76"/>
      <c r="L4707" s="141"/>
      <c r="O4707" s="75"/>
      <c r="P4707" s="60"/>
      <c r="Q4707" s="60"/>
    </row>
    <row r="4708" spans="3:17">
      <c r="C4708"/>
      <c r="D4708"/>
      <c r="E4708"/>
      <c r="F4708" s="331"/>
      <c r="G4708" s="331"/>
      <c r="K4708" s="76"/>
      <c r="L4708" s="141"/>
      <c r="O4708" s="75"/>
      <c r="P4708" s="60"/>
      <c r="Q4708" s="60"/>
    </row>
    <row r="4709" spans="3:17">
      <c r="C4709"/>
      <c r="D4709"/>
      <c r="E4709"/>
      <c r="F4709" s="331"/>
      <c r="G4709" s="331"/>
      <c r="K4709" s="76"/>
      <c r="L4709" s="141"/>
      <c r="O4709" s="75"/>
      <c r="P4709" s="60"/>
      <c r="Q4709" s="60"/>
    </row>
    <row r="4710" spans="3:17">
      <c r="C4710"/>
      <c r="D4710"/>
      <c r="E4710"/>
      <c r="F4710" s="331"/>
      <c r="G4710" s="331"/>
      <c r="K4710" s="76"/>
      <c r="L4710" s="141"/>
      <c r="O4710" s="75"/>
      <c r="P4710" s="60"/>
      <c r="Q4710" s="60"/>
    </row>
    <row r="4711" spans="3:17">
      <c r="C4711"/>
      <c r="D4711"/>
      <c r="E4711"/>
      <c r="F4711" s="331"/>
      <c r="G4711" s="331"/>
      <c r="K4711" s="76"/>
      <c r="L4711" s="141"/>
      <c r="O4711" s="75"/>
      <c r="P4711" s="60"/>
      <c r="Q4711" s="60"/>
    </row>
    <row r="4712" spans="3:17">
      <c r="C4712"/>
      <c r="D4712"/>
      <c r="E4712"/>
      <c r="F4712" s="331"/>
      <c r="G4712" s="331"/>
      <c r="K4712" s="76"/>
      <c r="L4712" s="141"/>
      <c r="O4712" s="75"/>
      <c r="P4712" s="60"/>
      <c r="Q4712" s="60"/>
    </row>
    <row r="4713" spans="3:17">
      <c r="C4713"/>
      <c r="D4713"/>
      <c r="E4713"/>
      <c r="F4713" s="331"/>
      <c r="G4713" s="331"/>
      <c r="K4713" s="76"/>
      <c r="L4713" s="141"/>
      <c r="O4713" s="75"/>
      <c r="P4713" s="60"/>
      <c r="Q4713" s="60"/>
    </row>
    <row r="4714" spans="3:17">
      <c r="C4714"/>
      <c r="D4714"/>
      <c r="E4714"/>
      <c r="F4714" s="331"/>
      <c r="G4714" s="331"/>
      <c r="K4714" s="76"/>
      <c r="L4714" s="141"/>
      <c r="O4714" s="75"/>
      <c r="P4714" s="60"/>
      <c r="Q4714" s="60"/>
    </row>
    <row r="4715" spans="3:17">
      <c r="C4715"/>
      <c r="D4715"/>
      <c r="E4715"/>
      <c r="F4715" s="331"/>
      <c r="G4715" s="331"/>
      <c r="K4715" s="76"/>
      <c r="L4715" s="141"/>
      <c r="O4715" s="75"/>
      <c r="P4715" s="60"/>
      <c r="Q4715" s="60"/>
    </row>
    <row r="4716" spans="3:17">
      <c r="C4716"/>
      <c r="D4716"/>
      <c r="E4716"/>
      <c r="F4716" s="331"/>
      <c r="G4716" s="331"/>
      <c r="K4716" s="76"/>
      <c r="L4716" s="141"/>
      <c r="O4716" s="75"/>
      <c r="P4716" s="60"/>
      <c r="Q4716" s="60"/>
    </row>
    <row r="4717" spans="3:17">
      <c r="C4717"/>
      <c r="D4717"/>
      <c r="E4717"/>
      <c r="F4717" s="331"/>
      <c r="G4717" s="331"/>
      <c r="K4717" s="76"/>
      <c r="L4717" s="141"/>
      <c r="O4717" s="75"/>
      <c r="P4717" s="60"/>
      <c r="Q4717" s="60"/>
    </row>
    <row r="4718" spans="3:17">
      <c r="C4718"/>
      <c r="D4718"/>
      <c r="E4718"/>
      <c r="F4718" s="331"/>
      <c r="G4718" s="331"/>
      <c r="K4718" s="76"/>
      <c r="L4718" s="141"/>
      <c r="O4718" s="75"/>
      <c r="P4718" s="60"/>
      <c r="Q4718" s="60"/>
    </row>
    <row r="4719" spans="3:17">
      <c r="C4719"/>
      <c r="D4719"/>
      <c r="E4719"/>
      <c r="F4719" s="331"/>
      <c r="G4719" s="331"/>
      <c r="K4719" s="76"/>
      <c r="L4719" s="141"/>
      <c r="O4719" s="75"/>
      <c r="P4719" s="60"/>
      <c r="Q4719" s="60"/>
    </row>
    <row r="4720" spans="3:17">
      <c r="C4720"/>
      <c r="D4720"/>
      <c r="E4720"/>
      <c r="F4720" s="331"/>
      <c r="G4720" s="331"/>
      <c r="K4720" s="76"/>
      <c r="L4720" s="141"/>
      <c r="O4720" s="75"/>
      <c r="P4720" s="60"/>
      <c r="Q4720" s="60"/>
    </row>
    <row r="4721" spans="3:17">
      <c r="C4721"/>
      <c r="D4721"/>
      <c r="E4721"/>
      <c r="F4721" s="331"/>
      <c r="G4721" s="331"/>
      <c r="K4721" s="76"/>
      <c r="L4721" s="141"/>
      <c r="O4721" s="75"/>
      <c r="P4721" s="60"/>
      <c r="Q4721" s="60"/>
    </row>
    <row r="4722" spans="3:17">
      <c r="C4722"/>
      <c r="D4722"/>
      <c r="E4722"/>
      <c r="F4722" s="331"/>
      <c r="G4722" s="331"/>
      <c r="K4722" s="76"/>
      <c r="L4722" s="141"/>
      <c r="O4722" s="75"/>
      <c r="P4722" s="60"/>
      <c r="Q4722" s="60"/>
    </row>
    <row r="4723" spans="3:17">
      <c r="C4723"/>
      <c r="D4723"/>
      <c r="E4723"/>
      <c r="F4723" s="331"/>
      <c r="G4723" s="331"/>
      <c r="K4723" s="76"/>
      <c r="L4723" s="141"/>
      <c r="O4723" s="75"/>
      <c r="P4723" s="60"/>
      <c r="Q4723" s="60"/>
    </row>
    <row r="4724" spans="3:17">
      <c r="C4724"/>
      <c r="D4724"/>
      <c r="E4724"/>
      <c r="F4724" s="331"/>
      <c r="G4724" s="331"/>
      <c r="K4724" s="76"/>
      <c r="L4724" s="141"/>
      <c r="O4724" s="75"/>
      <c r="P4724" s="60"/>
      <c r="Q4724" s="60"/>
    </row>
    <row r="4725" spans="3:17">
      <c r="C4725"/>
      <c r="D4725"/>
      <c r="E4725"/>
      <c r="F4725" s="331"/>
      <c r="G4725" s="331"/>
      <c r="K4725" s="76"/>
      <c r="L4725" s="141"/>
      <c r="O4725" s="75"/>
      <c r="P4725" s="60"/>
      <c r="Q4725" s="60"/>
    </row>
    <row r="4726" spans="3:17">
      <c r="C4726"/>
      <c r="D4726"/>
      <c r="E4726"/>
      <c r="F4726" s="331"/>
      <c r="G4726" s="331"/>
      <c r="K4726" s="76"/>
      <c r="L4726" s="141"/>
      <c r="O4726" s="75"/>
      <c r="P4726" s="60"/>
      <c r="Q4726" s="60"/>
    </row>
    <row r="4727" spans="3:17">
      <c r="C4727"/>
      <c r="D4727"/>
      <c r="E4727"/>
      <c r="F4727" s="331"/>
      <c r="G4727" s="331"/>
      <c r="K4727" s="76"/>
      <c r="L4727" s="141"/>
      <c r="O4727" s="75"/>
      <c r="P4727" s="60"/>
      <c r="Q4727" s="60"/>
    </row>
    <row r="4728" spans="3:17">
      <c r="C4728"/>
      <c r="D4728"/>
      <c r="E4728"/>
      <c r="F4728" s="331"/>
      <c r="G4728" s="331"/>
      <c r="K4728" s="76"/>
      <c r="L4728" s="141"/>
      <c r="O4728" s="75"/>
      <c r="P4728" s="60"/>
      <c r="Q4728" s="60"/>
    </row>
    <row r="4729" spans="3:17">
      <c r="C4729"/>
      <c r="D4729"/>
      <c r="E4729"/>
      <c r="F4729" s="331"/>
      <c r="G4729" s="331"/>
      <c r="K4729" s="76"/>
      <c r="L4729" s="141"/>
      <c r="O4729" s="75"/>
      <c r="P4729" s="60"/>
      <c r="Q4729" s="60"/>
    </row>
    <row r="4730" spans="3:17">
      <c r="C4730"/>
      <c r="D4730"/>
      <c r="E4730"/>
      <c r="F4730" s="331"/>
      <c r="G4730" s="331"/>
      <c r="K4730" s="76"/>
      <c r="L4730" s="141"/>
      <c r="O4730" s="75"/>
      <c r="P4730" s="60"/>
      <c r="Q4730" s="60"/>
    </row>
    <row r="4731" spans="3:17">
      <c r="C4731"/>
      <c r="D4731"/>
      <c r="E4731"/>
      <c r="F4731" s="331"/>
      <c r="G4731" s="331"/>
      <c r="K4731" s="76"/>
      <c r="L4731" s="141"/>
      <c r="O4731" s="75"/>
      <c r="P4731" s="60"/>
      <c r="Q4731" s="60"/>
    </row>
    <row r="4732" spans="3:17">
      <c r="C4732"/>
      <c r="D4732"/>
      <c r="E4732"/>
      <c r="F4732" s="331"/>
      <c r="G4732" s="331"/>
      <c r="K4732" s="76"/>
      <c r="L4732" s="141"/>
      <c r="O4732" s="75"/>
      <c r="P4732" s="60"/>
      <c r="Q4732" s="60"/>
    </row>
    <row r="4733" spans="3:17">
      <c r="C4733"/>
      <c r="D4733"/>
      <c r="E4733"/>
      <c r="F4733" s="331"/>
      <c r="G4733" s="331"/>
      <c r="K4733" s="76"/>
      <c r="L4733" s="141"/>
      <c r="O4733" s="75"/>
      <c r="P4733" s="60"/>
      <c r="Q4733" s="60"/>
    </row>
    <row r="4734" spans="3:17">
      <c r="C4734"/>
      <c r="D4734"/>
      <c r="E4734"/>
      <c r="F4734" s="331"/>
      <c r="G4734" s="331"/>
      <c r="K4734" s="76"/>
      <c r="L4734" s="141"/>
      <c r="O4734" s="75"/>
      <c r="P4734" s="60"/>
      <c r="Q4734" s="60"/>
    </row>
    <row r="4735" spans="3:17">
      <c r="C4735"/>
      <c r="D4735"/>
      <c r="E4735"/>
      <c r="F4735" s="331"/>
      <c r="G4735" s="331"/>
      <c r="K4735" s="76"/>
      <c r="L4735" s="141"/>
      <c r="O4735" s="75"/>
      <c r="P4735" s="60"/>
      <c r="Q4735" s="60"/>
    </row>
    <row r="4736" spans="3:17">
      <c r="C4736"/>
      <c r="D4736"/>
      <c r="E4736"/>
      <c r="F4736" s="331"/>
      <c r="G4736" s="331"/>
      <c r="K4736" s="76"/>
      <c r="L4736" s="141"/>
      <c r="O4736" s="75"/>
      <c r="P4736" s="60"/>
      <c r="Q4736" s="60"/>
    </row>
    <row r="4737" spans="3:17">
      <c r="C4737"/>
      <c r="D4737"/>
      <c r="E4737"/>
      <c r="F4737" s="331"/>
      <c r="G4737" s="331"/>
      <c r="K4737" s="76"/>
      <c r="L4737" s="141"/>
      <c r="O4737" s="75"/>
      <c r="P4737" s="60"/>
      <c r="Q4737" s="60"/>
    </row>
    <row r="4738" spans="3:17">
      <c r="C4738"/>
      <c r="D4738"/>
      <c r="E4738"/>
      <c r="F4738" s="331"/>
      <c r="G4738" s="331"/>
      <c r="K4738" s="76"/>
      <c r="L4738" s="141"/>
      <c r="O4738" s="75"/>
      <c r="P4738" s="60"/>
      <c r="Q4738" s="60"/>
    </row>
    <row r="4739" spans="3:17">
      <c r="C4739"/>
      <c r="D4739"/>
      <c r="E4739"/>
      <c r="F4739" s="331"/>
      <c r="G4739" s="331"/>
      <c r="K4739" s="76"/>
      <c r="L4739" s="141"/>
      <c r="O4739" s="75"/>
      <c r="P4739" s="60"/>
      <c r="Q4739" s="60"/>
    </row>
    <row r="4740" spans="3:17">
      <c r="C4740"/>
      <c r="D4740"/>
      <c r="E4740"/>
      <c r="F4740" s="331"/>
      <c r="G4740" s="331"/>
      <c r="K4740" s="76"/>
      <c r="L4740" s="141"/>
      <c r="O4740" s="75"/>
      <c r="P4740" s="60"/>
      <c r="Q4740" s="60"/>
    </row>
    <row r="4741" spans="3:17">
      <c r="C4741"/>
      <c r="D4741"/>
      <c r="E4741"/>
      <c r="F4741" s="331"/>
      <c r="G4741" s="331"/>
      <c r="K4741" s="76"/>
      <c r="L4741" s="141"/>
      <c r="O4741" s="75"/>
      <c r="P4741" s="60"/>
      <c r="Q4741" s="60"/>
    </row>
    <row r="4742" spans="3:17">
      <c r="C4742"/>
      <c r="D4742"/>
      <c r="E4742"/>
      <c r="F4742" s="331"/>
      <c r="G4742" s="331"/>
      <c r="K4742" s="76"/>
      <c r="L4742" s="141"/>
      <c r="O4742" s="75"/>
      <c r="P4742" s="60"/>
      <c r="Q4742" s="60"/>
    </row>
    <row r="4743" spans="3:17">
      <c r="C4743"/>
      <c r="D4743"/>
      <c r="E4743"/>
      <c r="F4743" s="331"/>
      <c r="G4743" s="331"/>
      <c r="K4743" s="76"/>
      <c r="L4743" s="141"/>
      <c r="O4743" s="75"/>
      <c r="P4743" s="60"/>
      <c r="Q4743" s="60"/>
    </row>
    <row r="4744" spans="3:17">
      <c r="C4744"/>
      <c r="D4744"/>
      <c r="E4744"/>
      <c r="F4744" s="331"/>
      <c r="G4744" s="331"/>
      <c r="K4744" s="76"/>
      <c r="L4744" s="141"/>
      <c r="O4744" s="75"/>
      <c r="P4744" s="60"/>
      <c r="Q4744" s="60"/>
    </row>
    <row r="4745" spans="3:17">
      <c r="C4745"/>
      <c r="D4745"/>
      <c r="E4745"/>
      <c r="F4745" s="331"/>
      <c r="G4745" s="331"/>
      <c r="K4745" s="76"/>
      <c r="L4745" s="141"/>
      <c r="O4745" s="75"/>
      <c r="P4745" s="60"/>
      <c r="Q4745" s="60"/>
    </row>
    <row r="4746" spans="3:17">
      <c r="C4746"/>
      <c r="D4746"/>
      <c r="E4746"/>
      <c r="F4746" s="331"/>
      <c r="G4746" s="331"/>
      <c r="K4746" s="76"/>
      <c r="L4746" s="141"/>
      <c r="O4746" s="75"/>
      <c r="P4746" s="60"/>
      <c r="Q4746" s="60"/>
    </row>
    <row r="4747" spans="3:17">
      <c r="C4747"/>
      <c r="D4747"/>
      <c r="E4747"/>
      <c r="F4747" s="331"/>
      <c r="G4747" s="331"/>
      <c r="K4747" s="76"/>
      <c r="L4747" s="141"/>
      <c r="O4747" s="75"/>
      <c r="P4747" s="60"/>
      <c r="Q4747" s="60"/>
    </row>
    <row r="4748" spans="3:17">
      <c r="C4748"/>
      <c r="D4748"/>
      <c r="E4748"/>
      <c r="F4748" s="331"/>
      <c r="G4748" s="331"/>
      <c r="K4748" s="76"/>
      <c r="L4748" s="141"/>
      <c r="O4748" s="75"/>
      <c r="P4748" s="60"/>
      <c r="Q4748" s="60"/>
    </row>
    <row r="4749" spans="3:17">
      <c r="C4749"/>
      <c r="D4749"/>
      <c r="E4749"/>
      <c r="F4749" s="331"/>
      <c r="G4749" s="331"/>
      <c r="K4749" s="76"/>
      <c r="L4749" s="141"/>
      <c r="O4749" s="75"/>
      <c r="P4749" s="60"/>
      <c r="Q4749" s="60"/>
    </row>
    <row r="4750" spans="3:17">
      <c r="C4750"/>
      <c r="D4750"/>
      <c r="E4750"/>
      <c r="F4750" s="331"/>
      <c r="G4750" s="331"/>
      <c r="K4750" s="76"/>
      <c r="L4750" s="141"/>
      <c r="O4750" s="75"/>
      <c r="P4750" s="60"/>
      <c r="Q4750" s="60"/>
    </row>
    <row r="4751" spans="3:17">
      <c r="C4751"/>
      <c r="D4751"/>
      <c r="E4751"/>
      <c r="F4751" s="331"/>
      <c r="G4751" s="331"/>
      <c r="K4751" s="76"/>
      <c r="L4751" s="141"/>
      <c r="O4751" s="75"/>
      <c r="P4751" s="60"/>
      <c r="Q4751" s="60"/>
    </row>
    <row r="4752" spans="3:17">
      <c r="C4752"/>
      <c r="D4752"/>
      <c r="E4752"/>
      <c r="F4752" s="331"/>
      <c r="G4752" s="331"/>
      <c r="K4752" s="76"/>
      <c r="L4752" s="141"/>
      <c r="O4752" s="75"/>
      <c r="P4752" s="60"/>
      <c r="Q4752" s="60"/>
    </row>
    <row r="4753" spans="3:17">
      <c r="C4753"/>
      <c r="D4753"/>
      <c r="E4753"/>
      <c r="F4753" s="331"/>
      <c r="G4753" s="331"/>
      <c r="K4753" s="76"/>
      <c r="L4753" s="141"/>
      <c r="O4753" s="75"/>
      <c r="P4753" s="60"/>
      <c r="Q4753" s="60"/>
    </row>
    <row r="4754" spans="3:17">
      <c r="C4754"/>
      <c r="D4754"/>
      <c r="E4754"/>
      <c r="F4754" s="331"/>
      <c r="G4754" s="331"/>
      <c r="K4754" s="76"/>
      <c r="L4754" s="141"/>
      <c r="O4754" s="75"/>
      <c r="P4754" s="60"/>
      <c r="Q4754" s="60"/>
    </row>
    <row r="4755" spans="3:17">
      <c r="C4755"/>
      <c r="D4755"/>
      <c r="E4755"/>
      <c r="F4755" s="331"/>
      <c r="G4755" s="331"/>
      <c r="K4755" s="76"/>
      <c r="L4755" s="141"/>
      <c r="O4755" s="75"/>
      <c r="P4755" s="60"/>
      <c r="Q4755" s="60"/>
    </row>
    <row r="4756" spans="3:17">
      <c r="C4756"/>
      <c r="D4756"/>
      <c r="E4756"/>
      <c r="F4756" s="331"/>
      <c r="G4756" s="331"/>
      <c r="K4756" s="76"/>
      <c r="L4756" s="141"/>
      <c r="O4756" s="75"/>
      <c r="P4756" s="60"/>
      <c r="Q4756" s="60"/>
    </row>
    <row r="4757" spans="3:17">
      <c r="C4757"/>
      <c r="D4757"/>
      <c r="E4757"/>
      <c r="F4757" s="331"/>
      <c r="G4757" s="331"/>
      <c r="K4757" s="76"/>
      <c r="L4757" s="141"/>
      <c r="O4757" s="75"/>
      <c r="P4757" s="60"/>
      <c r="Q4757" s="60"/>
    </row>
    <row r="4758" spans="3:17">
      <c r="C4758"/>
      <c r="D4758"/>
      <c r="E4758"/>
      <c r="F4758" s="331"/>
      <c r="G4758" s="331"/>
      <c r="K4758" s="76"/>
      <c r="L4758" s="141"/>
      <c r="O4758" s="75"/>
      <c r="P4758" s="60"/>
      <c r="Q4758" s="60"/>
    </row>
    <row r="4759" spans="3:17">
      <c r="C4759"/>
      <c r="D4759"/>
      <c r="E4759"/>
      <c r="F4759" s="331"/>
      <c r="G4759" s="331"/>
      <c r="K4759" s="76"/>
      <c r="L4759" s="141"/>
      <c r="O4759" s="75"/>
      <c r="P4759" s="60"/>
      <c r="Q4759" s="60"/>
    </row>
    <row r="4760" spans="3:17">
      <c r="C4760"/>
      <c r="D4760"/>
      <c r="E4760"/>
      <c r="F4760" s="331"/>
      <c r="G4760" s="331"/>
      <c r="K4760" s="76"/>
      <c r="L4760" s="141"/>
      <c r="O4760" s="75"/>
      <c r="P4760" s="60"/>
      <c r="Q4760" s="60"/>
    </row>
    <row r="4761" spans="3:17">
      <c r="C4761"/>
      <c r="D4761"/>
      <c r="E4761"/>
      <c r="F4761" s="331"/>
      <c r="G4761" s="331"/>
      <c r="K4761" s="76"/>
      <c r="L4761" s="141"/>
      <c r="O4761" s="75"/>
      <c r="P4761" s="60"/>
      <c r="Q4761" s="60"/>
    </row>
    <row r="4762" spans="3:17">
      <c r="C4762"/>
      <c r="D4762"/>
      <c r="E4762"/>
      <c r="F4762" s="331"/>
      <c r="G4762" s="331"/>
      <c r="K4762" s="76"/>
      <c r="L4762" s="141"/>
      <c r="O4762" s="75"/>
      <c r="P4762" s="60"/>
      <c r="Q4762" s="60"/>
    </row>
    <row r="4763" spans="3:17">
      <c r="C4763"/>
      <c r="D4763"/>
      <c r="E4763"/>
      <c r="F4763" s="331"/>
      <c r="G4763" s="331"/>
      <c r="K4763" s="76"/>
      <c r="L4763" s="141"/>
      <c r="O4763" s="75"/>
      <c r="P4763" s="60"/>
      <c r="Q4763" s="60"/>
    </row>
    <row r="4764" spans="3:17">
      <c r="C4764"/>
      <c r="D4764"/>
      <c r="E4764"/>
      <c r="F4764" s="331"/>
      <c r="G4764" s="331"/>
      <c r="K4764" s="76"/>
      <c r="L4764" s="141"/>
      <c r="O4764" s="75"/>
      <c r="P4764" s="60"/>
      <c r="Q4764" s="60"/>
    </row>
    <row r="4765" spans="3:17">
      <c r="C4765"/>
      <c r="D4765"/>
      <c r="E4765"/>
      <c r="F4765" s="331"/>
      <c r="G4765" s="331"/>
      <c r="K4765" s="76"/>
      <c r="L4765" s="141"/>
      <c r="O4765" s="75"/>
      <c r="P4765" s="60"/>
      <c r="Q4765" s="60"/>
    </row>
    <row r="4766" spans="3:17">
      <c r="C4766"/>
      <c r="D4766"/>
      <c r="E4766"/>
      <c r="F4766" s="331"/>
      <c r="G4766" s="331"/>
      <c r="K4766" s="76"/>
      <c r="L4766" s="141"/>
      <c r="O4766" s="75"/>
      <c r="P4766" s="60"/>
      <c r="Q4766" s="60"/>
    </row>
    <row r="4767" spans="3:17">
      <c r="C4767"/>
      <c r="D4767"/>
      <c r="E4767"/>
      <c r="F4767" s="331"/>
      <c r="G4767" s="331"/>
      <c r="K4767" s="76"/>
      <c r="L4767" s="141"/>
      <c r="O4767" s="75"/>
      <c r="P4767" s="60"/>
      <c r="Q4767" s="60"/>
    </row>
    <row r="4768" spans="3:17">
      <c r="C4768"/>
      <c r="D4768"/>
      <c r="E4768"/>
      <c r="F4768" s="331"/>
      <c r="G4768" s="331"/>
      <c r="K4768" s="76"/>
      <c r="L4768" s="141"/>
      <c r="O4768" s="75"/>
      <c r="P4768" s="60"/>
      <c r="Q4768" s="60"/>
    </row>
    <row r="4769" spans="3:17">
      <c r="C4769"/>
      <c r="D4769"/>
      <c r="E4769"/>
      <c r="F4769" s="331"/>
      <c r="G4769" s="331"/>
      <c r="K4769" s="76"/>
      <c r="L4769" s="141"/>
      <c r="O4769" s="75"/>
      <c r="P4769" s="60"/>
      <c r="Q4769" s="60"/>
    </row>
    <row r="4770" spans="3:17">
      <c r="C4770"/>
      <c r="D4770"/>
      <c r="E4770"/>
      <c r="F4770" s="331"/>
      <c r="G4770" s="331"/>
      <c r="K4770" s="76"/>
      <c r="L4770" s="141"/>
      <c r="O4770" s="75"/>
      <c r="P4770" s="60"/>
      <c r="Q4770" s="60"/>
    </row>
    <row r="4771" spans="3:17">
      <c r="C4771"/>
      <c r="D4771"/>
      <c r="E4771"/>
      <c r="F4771" s="331"/>
      <c r="G4771" s="331"/>
      <c r="K4771" s="76"/>
      <c r="L4771" s="141"/>
      <c r="O4771" s="75"/>
      <c r="P4771" s="60"/>
      <c r="Q4771" s="60"/>
    </row>
    <row r="4772" spans="3:17">
      <c r="C4772"/>
      <c r="D4772"/>
      <c r="E4772"/>
      <c r="F4772" s="331"/>
      <c r="G4772" s="331"/>
      <c r="K4772" s="76"/>
      <c r="L4772" s="141"/>
      <c r="O4772" s="75"/>
      <c r="P4772" s="60"/>
      <c r="Q4772" s="60"/>
    </row>
    <row r="4773" spans="3:17">
      <c r="C4773"/>
      <c r="D4773"/>
      <c r="E4773"/>
      <c r="F4773" s="331"/>
      <c r="G4773" s="331"/>
      <c r="K4773" s="76"/>
      <c r="L4773" s="141"/>
      <c r="O4773" s="75"/>
      <c r="P4773" s="60"/>
      <c r="Q4773" s="60"/>
    </row>
    <row r="4774" spans="3:17">
      <c r="C4774"/>
      <c r="D4774"/>
      <c r="E4774"/>
      <c r="F4774" s="331"/>
      <c r="G4774" s="331"/>
      <c r="K4774" s="76"/>
      <c r="L4774" s="141"/>
      <c r="O4774" s="75"/>
      <c r="P4774" s="60"/>
      <c r="Q4774" s="60"/>
    </row>
    <row r="4775" spans="3:17">
      <c r="C4775"/>
      <c r="D4775"/>
      <c r="E4775"/>
      <c r="F4775" s="331"/>
      <c r="G4775" s="331"/>
      <c r="K4775" s="76"/>
      <c r="L4775" s="141"/>
      <c r="O4775" s="75"/>
      <c r="P4775" s="60"/>
      <c r="Q4775" s="60"/>
    </row>
    <row r="4776" spans="3:17">
      <c r="C4776"/>
      <c r="D4776"/>
      <c r="E4776"/>
      <c r="F4776" s="331"/>
      <c r="G4776" s="331"/>
      <c r="K4776" s="76"/>
      <c r="L4776" s="141"/>
      <c r="O4776" s="75"/>
      <c r="P4776" s="60"/>
      <c r="Q4776" s="60"/>
    </row>
    <row r="4777" spans="3:17">
      <c r="C4777"/>
      <c r="D4777"/>
      <c r="E4777"/>
      <c r="F4777" s="331"/>
      <c r="G4777" s="331"/>
      <c r="K4777" s="76"/>
      <c r="L4777" s="141"/>
      <c r="O4777" s="75"/>
      <c r="P4777" s="60"/>
      <c r="Q4777" s="60"/>
    </row>
    <row r="4778" spans="3:17">
      <c r="C4778"/>
      <c r="D4778"/>
      <c r="E4778"/>
      <c r="F4778" s="331"/>
      <c r="G4778" s="331"/>
      <c r="K4778" s="76"/>
      <c r="L4778" s="141"/>
      <c r="O4778" s="75"/>
      <c r="P4778" s="60"/>
      <c r="Q4778" s="60"/>
    </row>
    <row r="4779" spans="3:17">
      <c r="C4779"/>
      <c r="D4779"/>
      <c r="E4779"/>
      <c r="F4779" s="331"/>
      <c r="G4779" s="331"/>
      <c r="K4779" s="76"/>
      <c r="L4779" s="141"/>
      <c r="O4779" s="75"/>
      <c r="P4779" s="60"/>
      <c r="Q4779" s="60"/>
    </row>
    <row r="4780" spans="3:17">
      <c r="C4780"/>
      <c r="D4780"/>
      <c r="E4780"/>
      <c r="F4780" s="331"/>
      <c r="G4780" s="331"/>
      <c r="K4780" s="76"/>
      <c r="L4780" s="141"/>
      <c r="O4780" s="75"/>
      <c r="P4780" s="60"/>
      <c r="Q4780" s="60"/>
    </row>
    <row r="4781" spans="3:17">
      <c r="C4781"/>
      <c r="D4781"/>
      <c r="E4781"/>
      <c r="F4781" s="331"/>
      <c r="G4781" s="331"/>
      <c r="K4781" s="76"/>
      <c r="L4781" s="141"/>
      <c r="O4781" s="75"/>
      <c r="P4781" s="60"/>
      <c r="Q4781" s="60"/>
    </row>
    <row r="4782" spans="3:17">
      <c r="C4782"/>
      <c r="D4782"/>
      <c r="E4782"/>
      <c r="F4782" s="331"/>
      <c r="G4782" s="331"/>
      <c r="K4782" s="76"/>
      <c r="L4782" s="141"/>
      <c r="O4782" s="75"/>
      <c r="P4782" s="60"/>
      <c r="Q4782" s="60"/>
    </row>
    <row r="4783" spans="3:17">
      <c r="C4783"/>
      <c r="D4783"/>
      <c r="E4783"/>
      <c r="F4783" s="331"/>
      <c r="G4783" s="331"/>
      <c r="K4783" s="76"/>
      <c r="L4783" s="141"/>
      <c r="O4783" s="75"/>
      <c r="P4783" s="60"/>
      <c r="Q4783" s="60"/>
    </row>
    <row r="4784" spans="3:17">
      <c r="C4784"/>
      <c r="D4784"/>
      <c r="E4784"/>
      <c r="F4784" s="331"/>
      <c r="G4784" s="331"/>
      <c r="K4784" s="76"/>
      <c r="L4784" s="141"/>
      <c r="O4784" s="75"/>
      <c r="P4784" s="60"/>
      <c r="Q4784" s="60"/>
    </row>
    <row r="4785" spans="3:17">
      <c r="C4785"/>
      <c r="D4785"/>
      <c r="E4785"/>
      <c r="F4785" s="331"/>
      <c r="G4785" s="331"/>
      <c r="K4785" s="76"/>
      <c r="L4785" s="141"/>
      <c r="O4785" s="75"/>
      <c r="P4785" s="60"/>
      <c r="Q4785" s="60"/>
    </row>
    <row r="4786" spans="3:17">
      <c r="C4786"/>
      <c r="D4786"/>
      <c r="E4786"/>
      <c r="F4786" s="331"/>
      <c r="G4786" s="331"/>
      <c r="K4786" s="76"/>
      <c r="L4786" s="141"/>
      <c r="O4786" s="75"/>
      <c r="P4786" s="60"/>
      <c r="Q4786" s="60"/>
    </row>
    <row r="4787" spans="3:17">
      <c r="C4787"/>
      <c r="D4787"/>
      <c r="E4787"/>
      <c r="F4787" s="331"/>
      <c r="G4787" s="331"/>
      <c r="K4787" s="76"/>
      <c r="L4787" s="141"/>
      <c r="O4787" s="75"/>
      <c r="P4787" s="60"/>
      <c r="Q4787" s="60"/>
    </row>
    <row r="4788" spans="3:17">
      <c r="C4788"/>
      <c r="D4788"/>
      <c r="E4788"/>
      <c r="F4788" s="331"/>
      <c r="G4788" s="331"/>
      <c r="K4788" s="76"/>
      <c r="L4788" s="141"/>
      <c r="O4788" s="75"/>
      <c r="P4788" s="60"/>
      <c r="Q4788" s="60"/>
    </row>
    <row r="4789" spans="3:17">
      <c r="C4789"/>
      <c r="D4789"/>
      <c r="E4789"/>
      <c r="F4789" s="331"/>
      <c r="G4789" s="331"/>
      <c r="K4789" s="76"/>
      <c r="L4789" s="141"/>
      <c r="O4789" s="75"/>
      <c r="P4789" s="60"/>
      <c r="Q4789" s="60"/>
    </row>
    <row r="4790" spans="3:17">
      <c r="C4790"/>
      <c r="D4790"/>
      <c r="E4790"/>
      <c r="F4790" s="331"/>
      <c r="G4790" s="331"/>
      <c r="K4790" s="76"/>
      <c r="L4790" s="141"/>
      <c r="O4790" s="75"/>
      <c r="P4790" s="60"/>
      <c r="Q4790" s="60"/>
    </row>
    <row r="4791" spans="3:17">
      <c r="C4791"/>
      <c r="D4791"/>
      <c r="E4791"/>
      <c r="F4791" s="331"/>
      <c r="G4791" s="331"/>
      <c r="K4791" s="76"/>
      <c r="L4791" s="141"/>
      <c r="O4791" s="75"/>
      <c r="P4791" s="60"/>
      <c r="Q4791" s="60"/>
    </row>
    <row r="4792" spans="3:17">
      <c r="C4792"/>
      <c r="D4792"/>
      <c r="E4792"/>
      <c r="F4792" s="331"/>
      <c r="G4792" s="331"/>
      <c r="K4792" s="76"/>
      <c r="L4792" s="141"/>
      <c r="O4792" s="75"/>
      <c r="P4792" s="60"/>
      <c r="Q4792" s="60"/>
    </row>
    <row r="4793" spans="3:17">
      <c r="C4793"/>
      <c r="D4793"/>
      <c r="E4793"/>
      <c r="F4793" s="331"/>
      <c r="G4793" s="331"/>
      <c r="K4793" s="76"/>
      <c r="L4793" s="141"/>
      <c r="O4793" s="75"/>
      <c r="P4793" s="60"/>
      <c r="Q4793" s="60"/>
    </row>
    <row r="4794" spans="3:17">
      <c r="C4794"/>
      <c r="D4794"/>
      <c r="E4794"/>
      <c r="F4794" s="331"/>
      <c r="G4794" s="331"/>
      <c r="K4794" s="76"/>
      <c r="L4794" s="141"/>
      <c r="O4794" s="75"/>
      <c r="P4794" s="60"/>
      <c r="Q4794" s="60"/>
    </row>
    <row r="4795" spans="3:17">
      <c r="C4795"/>
      <c r="D4795"/>
      <c r="E4795"/>
      <c r="F4795" s="331"/>
      <c r="G4795" s="331"/>
      <c r="K4795" s="76"/>
      <c r="L4795" s="141"/>
      <c r="O4795" s="75"/>
      <c r="P4795" s="60"/>
      <c r="Q4795" s="60"/>
    </row>
    <row r="4796" spans="3:17">
      <c r="C4796"/>
      <c r="D4796"/>
      <c r="E4796"/>
      <c r="F4796" s="331"/>
      <c r="G4796" s="331"/>
      <c r="K4796" s="76"/>
      <c r="L4796" s="141"/>
      <c r="O4796" s="75"/>
      <c r="P4796" s="60"/>
      <c r="Q4796" s="60"/>
    </row>
    <row r="4797" spans="3:17">
      <c r="C4797"/>
      <c r="D4797"/>
      <c r="E4797"/>
      <c r="F4797" s="331"/>
      <c r="G4797" s="331"/>
      <c r="K4797" s="76"/>
      <c r="L4797" s="141"/>
      <c r="O4797" s="75"/>
      <c r="P4797" s="60"/>
      <c r="Q4797" s="60"/>
    </row>
    <row r="4798" spans="3:17">
      <c r="C4798"/>
      <c r="D4798"/>
      <c r="E4798"/>
      <c r="F4798" s="331"/>
      <c r="G4798" s="331"/>
      <c r="K4798" s="76"/>
      <c r="L4798" s="141"/>
      <c r="O4798" s="75"/>
      <c r="P4798" s="60"/>
      <c r="Q4798" s="60"/>
    </row>
    <row r="4799" spans="3:17">
      <c r="C4799"/>
      <c r="D4799"/>
      <c r="E4799"/>
      <c r="F4799" s="331"/>
      <c r="G4799" s="331"/>
      <c r="K4799" s="76"/>
      <c r="L4799" s="141"/>
      <c r="O4799" s="75"/>
      <c r="P4799" s="60"/>
      <c r="Q4799" s="60"/>
    </row>
    <row r="4800" spans="3:17">
      <c r="C4800"/>
      <c r="D4800"/>
      <c r="E4800"/>
      <c r="F4800" s="331"/>
      <c r="G4800" s="331"/>
      <c r="K4800" s="76"/>
      <c r="L4800" s="141"/>
      <c r="O4800" s="75"/>
      <c r="P4800" s="60"/>
      <c r="Q4800" s="60"/>
    </row>
    <row r="4801" spans="3:17">
      <c r="C4801"/>
      <c r="D4801"/>
      <c r="E4801"/>
      <c r="F4801" s="331"/>
      <c r="G4801" s="331"/>
      <c r="K4801" s="76"/>
      <c r="L4801" s="141"/>
      <c r="O4801" s="75"/>
      <c r="P4801" s="60"/>
      <c r="Q4801" s="60"/>
    </row>
    <row r="4802" spans="3:17">
      <c r="C4802"/>
      <c r="D4802"/>
      <c r="E4802"/>
      <c r="F4802" s="331"/>
      <c r="G4802" s="331"/>
      <c r="K4802" s="76"/>
      <c r="L4802" s="141"/>
      <c r="O4802" s="75"/>
      <c r="P4802" s="60"/>
      <c r="Q4802" s="60"/>
    </row>
    <row r="4803" spans="3:17">
      <c r="C4803"/>
      <c r="D4803"/>
      <c r="E4803"/>
      <c r="F4803" s="331"/>
      <c r="G4803" s="331"/>
      <c r="K4803" s="76"/>
      <c r="L4803" s="141"/>
      <c r="O4803" s="75"/>
      <c r="P4803" s="60"/>
      <c r="Q4803" s="60"/>
    </row>
    <row r="4804" spans="3:17">
      <c r="C4804"/>
      <c r="D4804"/>
      <c r="E4804"/>
      <c r="F4804" s="331"/>
      <c r="G4804" s="331"/>
      <c r="K4804" s="76"/>
      <c r="L4804" s="141"/>
      <c r="O4804" s="75"/>
      <c r="P4804" s="60"/>
      <c r="Q4804" s="60"/>
    </row>
    <row r="4805" spans="3:17">
      <c r="C4805"/>
      <c r="D4805"/>
      <c r="E4805"/>
      <c r="F4805" s="331"/>
      <c r="G4805" s="331"/>
      <c r="K4805" s="76"/>
      <c r="L4805" s="141"/>
      <c r="O4805" s="75"/>
      <c r="P4805" s="60"/>
      <c r="Q4805" s="60"/>
    </row>
    <row r="4806" spans="3:17">
      <c r="C4806"/>
      <c r="D4806"/>
      <c r="E4806"/>
      <c r="F4806" s="331"/>
      <c r="G4806" s="331"/>
      <c r="K4806" s="76"/>
      <c r="L4806" s="141"/>
      <c r="O4806" s="75"/>
      <c r="P4806" s="60"/>
      <c r="Q4806" s="60"/>
    </row>
    <row r="4807" spans="3:17">
      <c r="C4807"/>
      <c r="D4807"/>
      <c r="E4807"/>
      <c r="F4807" s="331"/>
      <c r="G4807" s="331"/>
      <c r="K4807" s="76"/>
      <c r="L4807" s="141"/>
      <c r="O4807" s="75"/>
      <c r="P4807" s="60"/>
      <c r="Q4807" s="60"/>
    </row>
    <row r="4808" spans="3:17">
      <c r="C4808"/>
      <c r="D4808"/>
      <c r="E4808"/>
      <c r="F4808" s="331"/>
      <c r="G4808" s="331"/>
      <c r="K4808" s="76"/>
      <c r="L4808" s="141"/>
      <c r="O4808" s="75"/>
      <c r="P4808" s="60"/>
      <c r="Q4808" s="60"/>
    </row>
    <row r="4809" spans="3:17">
      <c r="C4809"/>
      <c r="D4809"/>
      <c r="E4809"/>
      <c r="F4809" s="331"/>
      <c r="G4809" s="331"/>
      <c r="K4809" s="76"/>
      <c r="L4809" s="141"/>
      <c r="O4809" s="75"/>
      <c r="P4809" s="60"/>
      <c r="Q4809" s="60"/>
    </row>
    <row r="4810" spans="3:17">
      <c r="C4810"/>
      <c r="D4810"/>
      <c r="E4810"/>
      <c r="F4810" s="331"/>
      <c r="G4810" s="331"/>
      <c r="K4810" s="76"/>
      <c r="L4810" s="141"/>
      <c r="O4810" s="75"/>
      <c r="P4810" s="60"/>
      <c r="Q4810" s="60"/>
    </row>
    <row r="4811" spans="3:17">
      <c r="C4811"/>
      <c r="D4811"/>
      <c r="E4811"/>
      <c r="F4811" s="331"/>
      <c r="G4811" s="331"/>
      <c r="K4811" s="76"/>
      <c r="L4811" s="141"/>
      <c r="O4811" s="75"/>
      <c r="P4811" s="60"/>
      <c r="Q4811" s="60"/>
    </row>
    <row r="4812" spans="3:17">
      <c r="C4812"/>
      <c r="D4812"/>
      <c r="E4812"/>
      <c r="F4812" s="331"/>
      <c r="G4812" s="331"/>
      <c r="K4812" s="76"/>
      <c r="L4812" s="141"/>
      <c r="O4812" s="75"/>
      <c r="P4812" s="60"/>
      <c r="Q4812" s="60"/>
    </row>
    <row r="4813" spans="3:17">
      <c r="C4813"/>
      <c r="D4813"/>
      <c r="E4813"/>
      <c r="F4813" s="331"/>
      <c r="G4813" s="331"/>
      <c r="K4813" s="76"/>
      <c r="L4813" s="141"/>
      <c r="O4813" s="75"/>
      <c r="P4813" s="60"/>
      <c r="Q4813" s="60"/>
    </row>
    <row r="4814" spans="3:17">
      <c r="C4814"/>
      <c r="D4814"/>
      <c r="E4814"/>
      <c r="F4814" s="331"/>
      <c r="G4814" s="331"/>
      <c r="K4814" s="76"/>
      <c r="L4814" s="141"/>
      <c r="O4814" s="75"/>
      <c r="P4814" s="60"/>
      <c r="Q4814" s="60"/>
    </row>
    <row r="4815" spans="3:17">
      <c r="C4815"/>
      <c r="D4815"/>
      <c r="E4815"/>
      <c r="F4815" s="331"/>
      <c r="G4815" s="331"/>
      <c r="K4815" s="76"/>
      <c r="L4815" s="141"/>
      <c r="O4815" s="75"/>
      <c r="P4815" s="60"/>
      <c r="Q4815" s="60"/>
    </row>
    <row r="4816" spans="3:17">
      <c r="C4816"/>
      <c r="D4816"/>
      <c r="E4816"/>
      <c r="F4816" s="331"/>
      <c r="G4816" s="331"/>
      <c r="K4816" s="76"/>
      <c r="L4816" s="141"/>
      <c r="O4816" s="75"/>
      <c r="P4816" s="60"/>
      <c r="Q4816" s="60"/>
    </row>
    <row r="4817" spans="3:17">
      <c r="C4817"/>
      <c r="D4817"/>
      <c r="E4817"/>
      <c r="F4817" s="331"/>
      <c r="G4817" s="331"/>
      <c r="K4817" s="76"/>
      <c r="L4817" s="141"/>
      <c r="O4817" s="75"/>
      <c r="P4817" s="60"/>
      <c r="Q4817" s="60"/>
    </row>
    <row r="4818" spans="3:17">
      <c r="C4818"/>
      <c r="D4818"/>
      <c r="E4818"/>
      <c r="F4818" s="331"/>
      <c r="G4818" s="331"/>
      <c r="K4818" s="76"/>
      <c r="L4818" s="141"/>
      <c r="O4818" s="75"/>
      <c r="P4818" s="60"/>
      <c r="Q4818" s="60"/>
    </row>
    <row r="4819" spans="3:17">
      <c r="C4819"/>
      <c r="D4819"/>
      <c r="E4819"/>
      <c r="F4819" s="331"/>
      <c r="G4819" s="331"/>
      <c r="K4819" s="76"/>
      <c r="L4819" s="141"/>
      <c r="O4819" s="75"/>
      <c r="P4819" s="60"/>
      <c r="Q4819" s="60"/>
    </row>
    <row r="4820" spans="3:17">
      <c r="C4820"/>
      <c r="D4820"/>
      <c r="E4820"/>
      <c r="F4820" s="331"/>
      <c r="G4820" s="331"/>
      <c r="K4820" s="76"/>
      <c r="L4820" s="141"/>
      <c r="O4820" s="75"/>
      <c r="P4820" s="60"/>
      <c r="Q4820" s="60"/>
    </row>
    <row r="4821" spans="3:17">
      <c r="C4821"/>
      <c r="D4821"/>
      <c r="E4821"/>
      <c r="F4821" s="331"/>
      <c r="G4821" s="331"/>
      <c r="K4821" s="76"/>
      <c r="L4821" s="141"/>
      <c r="O4821" s="75"/>
      <c r="P4821" s="60"/>
      <c r="Q4821" s="60"/>
    </row>
    <row r="4822" spans="3:17">
      <c r="C4822"/>
      <c r="D4822"/>
      <c r="E4822"/>
      <c r="F4822" s="331"/>
      <c r="G4822" s="331"/>
      <c r="K4822" s="76"/>
      <c r="L4822" s="141"/>
      <c r="O4822" s="75"/>
      <c r="P4822" s="60"/>
      <c r="Q4822" s="60"/>
    </row>
    <row r="4823" spans="3:17">
      <c r="C4823"/>
      <c r="D4823"/>
      <c r="E4823"/>
      <c r="F4823" s="331"/>
      <c r="G4823" s="331"/>
      <c r="K4823" s="76"/>
      <c r="L4823" s="141"/>
      <c r="O4823" s="75"/>
      <c r="P4823" s="60"/>
      <c r="Q4823" s="60"/>
    </row>
    <row r="4824" spans="3:17">
      <c r="C4824"/>
      <c r="D4824"/>
      <c r="E4824"/>
      <c r="F4824" s="331"/>
      <c r="G4824" s="331"/>
      <c r="K4824" s="76"/>
      <c r="L4824" s="141"/>
      <c r="O4824" s="75"/>
      <c r="P4824" s="60"/>
      <c r="Q4824" s="60"/>
    </row>
    <row r="4825" spans="3:17">
      <c r="C4825"/>
      <c r="D4825"/>
      <c r="E4825"/>
      <c r="F4825" s="331"/>
      <c r="G4825" s="331"/>
      <c r="K4825" s="76"/>
      <c r="L4825" s="141"/>
      <c r="O4825" s="75"/>
      <c r="P4825" s="60"/>
      <c r="Q4825" s="60"/>
    </row>
    <row r="4826" spans="3:17">
      <c r="C4826"/>
      <c r="D4826"/>
      <c r="E4826"/>
      <c r="F4826" s="331"/>
      <c r="G4826" s="331"/>
      <c r="K4826" s="76"/>
      <c r="L4826" s="141"/>
      <c r="O4826" s="75"/>
      <c r="P4826" s="60"/>
      <c r="Q4826" s="60"/>
    </row>
    <row r="4827" spans="3:17">
      <c r="C4827"/>
      <c r="D4827"/>
      <c r="E4827"/>
      <c r="F4827" s="331"/>
      <c r="G4827" s="331"/>
      <c r="K4827" s="76"/>
      <c r="L4827" s="141"/>
      <c r="O4827" s="75"/>
      <c r="P4827" s="60"/>
      <c r="Q4827" s="60"/>
    </row>
    <row r="4828" spans="3:17">
      <c r="C4828"/>
      <c r="D4828"/>
      <c r="E4828"/>
      <c r="F4828" s="331"/>
      <c r="G4828" s="331"/>
      <c r="K4828" s="76"/>
      <c r="L4828" s="141"/>
      <c r="O4828" s="75"/>
      <c r="P4828" s="60"/>
      <c r="Q4828" s="60"/>
    </row>
    <row r="4829" spans="3:17">
      <c r="C4829"/>
      <c r="D4829"/>
      <c r="E4829"/>
      <c r="F4829" s="331"/>
      <c r="G4829" s="331"/>
      <c r="K4829" s="76"/>
      <c r="L4829" s="141"/>
      <c r="O4829" s="75"/>
      <c r="P4829" s="60"/>
      <c r="Q4829" s="60"/>
    </row>
    <row r="4830" spans="3:17">
      <c r="C4830"/>
      <c r="D4830"/>
      <c r="E4830"/>
      <c r="F4830" s="331"/>
      <c r="G4830" s="331"/>
      <c r="K4830" s="76"/>
      <c r="L4830" s="141"/>
      <c r="O4830" s="75"/>
      <c r="P4830" s="60"/>
      <c r="Q4830" s="60"/>
    </row>
    <row r="4831" spans="3:17">
      <c r="C4831"/>
      <c r="D4831"/>
      <c r="E4831"/>
      <c r="F4831" s="331"/>
      <c r="G4831" s="331"/>
      <c r="K4831" s="76"/>
      <c r="L4831" s="141"/>
      <c r="O4831" s="75"/>
      <c r="P4831" s="60"/>
      <c r="Q4831" s="60"/>
    </row>
    <row r="4832" spans="3:17">
      <c r="C4832"/>
      <c r="D4832"/>
      <c r="E4832"/>
      <c r="F4832" s="331"/>
      <c r="G4832" s="331"/>
      <c r="K4832" s="76"/>
      <c r="L4832" s="141"/>
      <c r="O4832" s="75"/>
      <c r="P4832" s="60"/>
      <c r="Q4832" s="60"/>
    </row>
    <row r="4833" spans="3:17">
      <c r="C4833"/>
      <c r="D4833"/>
      <c r="E4833"/>
      <c r="F4833" s="331"/>
      <c r="G4833" s="331"/>
      <c r="K4833" s="76"/>
      <c r="L4833" s="141"/>
      <c r="O4833" s="75"/>
      <c r="P4833" s="60"/>
      <c r="Q4833" s="60"/>
    </row>
    <row r="4834" spans="3:17">
      <c r="C4834"/>
      <c r="D4834"/>
      <c r="E4834"/>
      <c r="F4834" s="331"/>
      <c r="G4834" s="331"/>
      <c r="K4834" s="76"/>
      <c r="L4834" s="141"/>
      <c r="O4834" s="75"/>
      <c r="P4834" s="60"/>
      <c r="Q4834" s="60"/>
    </row>
    <row r="4835" spans="3:17">
      <c r="C4835"/>
      <c r="D4835"/>
      <c r="E4835"/>
      <c r="F4835" s="331"/>
      <c r="G4835" s="331"/>
      <c r="K4835" s="76"/>
      <c r="L4835" s="141"/>
      <c r="O4835" s="75"/>
      <c r="P4835" s="60"/>
      <c r="Q4835" s="60"/>
    </row>
    <row r="4836" spans="3:17">
      <c r="C4836"/>
      <c r="D4836"/>
      <c r="E4836"/>
      <c r="F4836" s="331"/>
      <c r="G4836" s="331"/>
      <c r="K4836" s="76"/>
      <c r="L4836" s="141"/>
      <c r="O4836" s="75"/>
      <c r="P4836" s="60"/>
      <c r="Q4836" s="60"/>
    </row>
    <row r="4837" spans="3:17">
      <c r="C4837"/>
      <c r="D4837"/>
      <c r="E4837"/>
      <c r="F4837" s="331"/>
      <c r="G4837" s="331"/>
      <c r="K4837" s="76"/>
      <c r="L4837" s="141"/>
      <c r="O4837" s="75"/>
      <c r="P4837" s="60"/>
      <c r="Q4837" s="60"/>
    </row>
    <row r="4838" spans="3:17">
      <c r="C4838"/>
      <c r="D4838"/>
      <c r="E4838"/>
      <c r="F4838" s="331"/>
      <c r="G4838" s="331"/>
      <c r="K4838" s="76"/>
      <c r="L4838" s="141"/>
      <c r="O4838" s="75"/>
      <c r="P4838" s="60"/>
      <c r="Q4838" s="60"/>
    </row>
    <row r="4839" spans="3:17">
      <c r="C4839"/>
      <c r="D4839"/>
      <c r="E4839"/>
      <c r="F4839" s="331"/>
      <c r="G4839" s="331"/>
      <c r="K4839" s="76"/>
      <c r="L4839" s="141"/>
      <c r="O4839" s="75"/>
      <c r="P4839" s="60"/>
      <c r="Q4839" s="60"/>
    </row>
    <row r="4840" spans="3:17">
      <c r="C4840"/>
      <c r="D4840"/>
      <c r="E4840"/>
      <c r="F4840" s="331"/>
      <c r="G4840" s="331"/>
      <c r="K4840" s="76"/>
      <c r="L4840" s="141"/>
      <c r="O4840" s="75"/>
      <c r="P4840" s="60"/>
      <c r="Q4840" s="60"/>
    </row>
    <row r="4841" spans="3:17">
      <c r="C4841"/>
      <c r="D4841"/>
      <c r="E4841"/>
      <c r="F4841" s="331"/>
      <c r="G4841" s="331"/>
      <c r="K4841" s="76"/>
      <c r="L4841" s="141"/>
      <c r="O4841" s="75"/>
      <c r="P4841" s="60"/>
      <c r="Q4841" s="60"/>
    </row>
    <row r="4842" spans="3:17">
      <c r="C4842"/>
      <c r="D4842"/>
      <c r="E4842"/>
      <c r="F4842" s="331"/>
      <c r="G4842" s="331"/>
      <c r="K4842" s="76"/>
      <c r="L4842" s="141"/>
      <c r="O4842" s="75"/>
      <c r="P4842" s="60"/>
      <c r="Q4842" s="60"/>
    </row>
    <row r="4843" spans="3:17">
      <c r="C4843"/>
      <c r="D4843"/>
      <c r="E4843"/>
      <c r="F4843" s="331"/>
      <c r="G4843" s="331"/>
      <c r="K4843" s="76"/>
      <c r="L4843" s="141"/>
      <c r="O4843" s="75"/>
      <c r="P4843" s="60"/>
      <c r="Q4843" s="60"/>
    </row>
    <row r="4844" spans="3:17">
      <c r="C4844"/>
      <c r="D4844"/>
      <c r="E4844"/>
      <c r="F4844" s="331"/>
      <c r="G4844" s="331"/>
      <c r="K4844" s="76"/>
      <c r="L4844" s="141"/>
      <c r="O4844" s="75"/>
      <c r="P4844" s="60"/>
      <c r="Q4844" s="60"/>
    </row>
    <row r="4845" spans="3:17">
      <c r="C4845"/>
      <c r="D4845"/>
      <c r="E4845"/>
      <c r="F4845" s="331"/>
      <c r="G4845" s="331"/>
      <c r="K4845" s="76"/>
      <c r="L4845" s="141"/>
      <c r="O4845" s="75"/>
      <c r="P4845" s="60"/>
      <c r="Q4845" s="60"/>
    </row>
    <row r="4846" spans="3:17">
      <c r="C4846"/>
      <c r="D4846"/>
      <c r="E4846"/>
      <c r="F4846" s="331"/>
      <c r="G4846" s="331"/>
      <c r="K4846" s="76"/>
      <c r="L4846" s="141"/>
      <c r="O4846" s="75"/>
      <c r="P4846" s="60"/>
      <c r="Q4846" s="60"/>
    </row>
    <row r="4847" spans="3:17">
      <c r="C4847"/>
      <c r="D4847"/>
      <c r="E4847"/>
      <c r="F4847" s="331"/>
      <c r="G4847" s="331"/>
      <c r="K4847" s="76"/>
      <c r="L4847" s="141"/>
      <c r="O4847" s="75"/>
      <c r="P4847" s="60"/>
      <c r="Q4847" s="60"/>
    </row>
    <row r="4848" spans="3:17">
      <c r="C4848"/>
      <c r="D4848"/>
      <c r="E4848"/>
      <c r="F4848" s="331"/>
      <c r="G4848" s="331"/>
      <c r="K4848" s="76"/>
      <c r="L4848" s="141"/>
      <c r="O4848" s="75"/>
      <c r="P4848" s="60"/>
      <c r="Q4848" s="60"/>
    </row>
    <row r="4849" spans="3:17">
      <c r="C4849"/>
      <c r="D4849"/>
      <c r="E4849"/>
      <c r="F4849" s="331"/>
      <c r="G4849" s="331"/>
      <c r="K4849" s="76"/>
      <c r="L4849" s="141"/>
      <c r="O4849" s="75"/>
      <c r="P4849" s="60"/>
      <c r="Q4849" s="60"/>
    </row>
    <row r="4850" spans="3:17">
      <c r="C4850"/>
      <c r="D4850"/>
      <c r="E4850"/>
      <c r="F4850" s="331"/>
      <c r="G4850" s="331"/>
      <c r="K4850" s="76"/>
      <c r="L4850" s="141"/>
      <c r="O4850" s="75"/>
      <c r="P4850" s="60"/>
      <c r="Q4850" s="60"/>
    </row>
    <row r="4851" spans="3:17">
      <c r="C4851"/>
      <c r="D4851"/>
      <c r="E4851"/>
      <c r="F4851" s="331"/>
      <c r="G4851" s="331"/>
      <c r="K4851" s="76"/>
      <c r="L4851" s="141"/>
      <c r="O4851" s="75"/>
      <c r="P4851" s="60"/>
      <c r="Q4851" s="60"/>
    </row>
    <row r="4852" spans="3:17">
      <c r="C4852"/>
      <c r="D4852"/>
      <c r="E4852"/>
      <c r="F4852" s="331"/>
      <c r="G4852" s="331"/>
      <c r="K4852" s="76"/>
      <c r="L4852" s="141"/>
      <c r="O4852" s="75"/>
      <c r="P4852" s="60"/>
      <c r="Q4852" s="60"/>
    </row>
    <row r="4853" spans="3:17">
      <c r="C4853"/>
      <c r="D4853"/>
      <c r="E4853"/>
      <c r="F4853" s="331"/>
      <c r="G4853" s="331"/>
      <c r="K4853" s="76"/>
      <c r="L4853" s="141"/>
      <c r="O4853" s="75"/>
      <c r="P4853" s="60"/>
      <c r="Q4853" s="60"/>
    </row>
    <row r="4854" spans="3:17">
      <c r="C4854"/>
      <c r="D4854"/>
      <c r="E4854"/>
      <c r="F4854" s="331"/>
      <c r="G4854" s="331"/>
      <c r="K4854" s="76"/>
      <c r="L4854" s="141"/>
      <c r="O4854" s="75"/>
      <c r="P4854" s="60"/>
      <c r="Q4854" s="60"/>
    </row>
    <row r="4855" spans="3:17">
      <c r="C4855"/>
      <c r="D4855"/>
      <c r="E4855"/>
      <c r="F4855" s="331"/>
      <c r="G4855" s="331"/>
      <c r="K4855" s="76"/>
      <c r="L4855" s="141"/>
      <c r="O4855" s="75"/>
      <c r="P4855" s="60"/>
      <c r="Q4855" s="60"/>
    </row>
    <row r="4856" spans="3:17">
      <c r="C4856"/>
      <c r="D4856"/>
      <c r="E4856"/>
      <c r="F4856" s="331"/>
      <c r="G4856" s="331"/>
      <c r="K4856" s="76"/>
      <c r="L4856" s="141"/>
      <c r="O4856" s="75"/>
      <c r="P4856" s="60"/>
      <c r="Q4856" s="60"/>
    </row>
    <row r="4857" spans="3:17">
      <c r="C4857"/>
      <c r="D4857"/>
      <c r="E4857"/>
      <c r="F4857" s="331"/>
      <c r="G4857" s="331"/>
      <c r="K4857" s="76"/>
      <c r="L4857" s="141"/>
      <c r="O4857" s="75"/>
      <c r="P4857" s="60"/>
      <c r="Q4857" s="60"/>
    </row>
    <row r="4858" spans="3:17">
      <c r="C4858"/>
      <c r="D4858"/>
      <c r="E4858"/>
      <c r="F4858" s="331"/>
      <c r="G4858" s="331"/>
      <c r="K4858" s="76"/>
      <c r="L4858" s="141"/>
      <c r="O4858" s="75"/>
      <c r="P4858" s="60"/>
      <c r="Q4858" s="60"/>
    </row>
    <row r="4859" spans="3:17">
      <c r="C4859"/>
      <c r="D4859"/>
      <c r="E4859"/>
      <c r="F4859" s="331"/>
      <c r="G4859" s="331"/>
      <c r="K4859" s="76"/>
      <c r="L4859" s="141"/>
      <c r="O4859" s="75"/>
      <c r="P4859" s="60"/>
      <c r="Q4859" s="60"/>
    </row>
    <row r="4860" spans="3:17">
      <c r="C4860"/>
      <c r="D4860"/>
      <c r="E4860"/>
      <c r="F4860" s="331"/>
      <c r="G4860" s="331"/>
      <c r="K4860" s="76"/>
      <c r="L4860" s="141"/>
      <c r="O4860" s="75"/>
      <c r="P4860" s="60"/>
      <c r="Q4860" s="60"/>
    </row>
    <row r="4861" spans="3:17">
      <c r="C4861"/>
      <c r="D4861"/>
      <c r="E4861"/>
      <c r="F4861" s="331"/>
      <c r="G4861" s="331"/>
      <c r="K4861" s="76"/>
      <c r="L4861" s="141"/>
      <c r="O4861" s="75"/>
      <c r="P4861" s="60"/>
      <c r="Q4861" s="60"/>
    </row>
    <row r="4862" spans="3:17">
      <c r="C4862"/>
      <c r="D4862"/>
      <c r="E4862"/>
      <c r="F4862" s="331"/>
      <c r="G4862" s="331"/>
      <c r="K4862" s="76"/>
      <c r="L4862" s="141"/>
      <c r="O4862" s="75"/>
      <c r="P4862" s="60"/>
      <c r="Q4862" s="60"/>
    </row>
    <row r="4863" spans="3:17">
      <c r="C4863"/>
      <c r="D4863"/>
      <c r="E4863"/>
      <c r="F4863" s="331"/>
      <c r="G4863" s="331"/>
      <c r="K4863" s="76"/>
      <c r="L4863" s="141"/>
      <c r="O4863" s="75"/>
      <c r="P4863" s="60"/>
      <c r="Q4863" s="60"/>
    </row>
    <row r="4864" spans="3:17">
      <c r="C4864"/>
      <c r="D4864"/>
      <c r="E4864"/>
      <c r="F4864" s="331"/>
      <c r="G4864" s="331"/>
      <c r="K4864" s="76"/>
      <c r="L4864" s="141"/>
      <c r="O4864" s="75"/>
      <c r="P4864" s="60"/>
      <c r="Q4864" s="60"/>
    </row>
    <row r="4865" spans="3:17">
      <c r="C4865"/>
      <c r="D4865"/>
      <c r="E4865"/>
      <c r="F4865" s="331"/>
      <c r="G4865" s="331"/>
      <c r="K4865" s="76"/>
      <c r="L4865" s="141"/>
      <c r="O4865" s="75"/>
      <c r="P4865" s="60"/>
      <c r="Q4865" s="60"/>
    </row>
    <row r="4866" spans="3:17">
      <c r="C4866"/>
      <c r="D4866"/>
      <c r="E4866"/>
      <c r="F4866" s="331"/>
      <c r="G4866" s="331"/>
      <c r="K4866" s="76"/>
      <c r="L4866" s="141"/>
      <c r="O4866" s="75"/>
      <c r="P4866" s="60"/>
      <c r="Q4866" s="60"/>
    </row>
    <row r="4867" spans="3:17">
      <c r="C4867"/>
      <c r="D4867"/>
      <c r="E4867"/>
      <c r="F4867" s="331"/>
      <c r="G4867" s="331"/>
      <c r="K4867" s="76"/>
      <c r="L4867" s="141"/>
      <c r="O4867" s="75"/>
      <c r="P4867" s="60"/>
      <c r="Q4867" s="60"/>
    </row>
    <row r="4868" spans="3:17">
      <c r="C4868"/>
      <c r="D4868"/>
      <c r="E4868"/>
      <c r="F4868" s="331"/>
      <c r="G4868" s="331"/>
      <c r="K4868" s="76"/>
      <c r="L4868" s="141"/>
      <c r="O4868" s="75"/>
      <c r="P4868" s="60"/>
      <c r="Q4868" s="60"/>
    </row>
    <row r="4869" spans="3:17">
      <c r="C4869"/>
      <c r="D4869"/>
      <c r="E4869"/>
      <c r="F4869" s="331"/>
      <c r="G4869" s="331"/>
      <c r="K4869" s="76"/>
      <c r="L4869" s="141"/>
      <c r="O4869" s="75"/>
      <c r="P4869" s="60"/>
      <c r="Q4869" s="60"/>
    </row>
    <row r="4870" spans="3:17">
      <c r="C4870"/>
      <c r="D4870"/>
      <c r="E4870"/>
      <c r="F4870" s="331"/>
      <c r="G4870" s="331"/>
      <c r="K4870" s="76"/>
      <c r="L4870" s="141"/>
      <c r="O4870" s="75"/>
      <c r="P4870" s="60"/>
      <c r="Q4870" s="60"/>
    </row>
    <row r="4871" spans="3:17">
      <c r="C4871"/>
      <c r="D4871"/>
      <c r="E4871"/>
      <c r="F4871" s="331"/>
      <c r="G4871" s="331"/>
      <c r="K4871" s="76"/>
      <c r="L4871" s="141"/>
      <c r="O4871" s="75"/>
      <c r="P4871" s="60"/>
      <c r="Q4871" s="60"/>
    </row>
    <row r="4872" spans="3:17">
      <c r="C4872"/>
      <c r="D4872"/>
      <c r="E4872"/>
      <c r="F4872" s="331"/>
      <c r="G4872" s="331"/>
      <c r="K4872" s="76"/>
      <c r="L4872" s="141"/>
      <c r="O4872" s="75"/>
      <c r="P4872" s="60"/>
      <c r="Q4872" s="60"/>
    </row>
    <row r="4873" spans="3:17">
      <c r="C4873"/>
      <c r="D4873"/>
      <c r="E4873"/>
      <c r="F4873" s="331"/>
      <c r="G4873" s="331"/>
      <c r="K4873" s="76"/>
      <c r="L4873" s="141"/>
      <c r="O4873" s="75"/>
      <c r="P4873" s="60"/>
      <c r="Q4873" s="60"/>
    </row>
    <row r="4874" spans="3:17">
      <c r="C4874"/>
      <c r="D4874"/>
      <c r="E4874"/>
      <c r="F4874" s="331"/>
      <c r="G4874" s="331"/>
      <c r="K4874" s="76"/>
      <c r="L4874" s="141"/>
      <c r="O4874" s="75"/>
      <c r="P4874" s="60"/>
      <c r="Q4874" s="60"/>
    </row>
    <row r="4875" spans="3:17">
      <c r="C4875"/>
      <c r="D4875"/>
      <c r="E4875"/>
      <c r="F4875" s="331"/>
      <c r="G4875" s="331"/>
      <c r="K4875" s="76"/>
      <c r="L4875" s="141"/>
      <c r="O4875" s="75"/>
      <c r="P4875" s="60"/>
      <c r="Q4875" s="60"/>
    </row>
    <row r="4876" spans="3:17">
      <c r="C4876"/>
      <c r="D4876"/>
      <c r="E4876"/>
      <c r="F4876" s="331"/>
      <c r="G4876" s="331"/>
      <c r="K4876" s="76"/>
      <c r="L4876" s="141"/>
      <c r="O4876" s="75"/>
      <c r="P4876" s="60"/>
      <c r="Q4876" s="60"/>
    </row>
    <row r="4877" spans="3:17">
      <c r="C4877"/>
      <c r="D4877"/>
      <c r="E4877"/>
      <c r="F4877" s="331"/>
      <c r="G4877" s="331"/>
      <c r="K4877" s="76"/>
      <c r="L4877" s="141"/>
      <c r="O4877" s="75"/>
      <c r="P4877" s="60"/>
      <c r="Q4877" s="60"/>
    </row>
    <row r="4878" spans="3:17">
      <c r="C4878"/>
      <c r="D4878"/>
      <c r="E4878"/>
      <c r="F4878" s="331"/>
      <c r="G4878" s="331"/>
      <c r="K4878" s="76"/>
      <c r="L4878" s="141"/>
      <c r="O4878" s="75"/>
      <c r="P4878" s="60"/>
      <c r="Q4878" s="60"/>
    </row>
    <row r="4879" spans="3:17">
      <c r="C4879"/>
      <c r="D4879"/>
      <c r="E4879"/>
      <c r="F4879" s="331"/>
      <c r="G4879" s="331"/>
      <c r="K4879" s="76"/>
      <c r="L4879" s="141"/>
      <c r="O4879" s="75"/>
      <c r="P4879" s="60"/>
      <c r="Q4879" s="60"/>
    </row>
    <row r="4880" spans="3:17">
      <c r="C4880"/>
      <c r="D4880"/>
      <c r="E4880"/>
      <c r="F4880" s="331"/>
      <c r="G4880" s="331"/>
      <c r="K4880" s="76"/>
      <c r="L4880" s="141"/>
      <c r="O4880" s="75"/>
      <c r="P4880" s="60"/>
      <c r="Q4880" s="60"/>
    </row>
    <row r="4881" spans="3:17">
      <c r="C4881"/>
      <c r="D4881"/>
      <c r="E4881"/>
      <c r="F4881" s="331"/>
      <c r="G4881" s="331"/>
      <c r="K4881" s="76"/>
      <c r="L4881" s="141"/>
      <c r="O4881" s="75"/>
      <c r="P4881" s="60"/>
      <c r="Q4881" s="60"/>
    </row>
    <row r="4882" spans="3:17">
      <c r="C4882"/>
      <c r="D4882"/>
      <c r="E4882"/>
      <c r="F4882" s="331"/>
      <c r="G4882" s="331"/>
      <c r="K4882" s="76"/>
      <c r="L4882" s="141"/>
      <c r="O4882" s="75"/>
      <c r="P4882" s="60"/>
      <c r="Q4882" s="60"/>
    </row>
    <row r="4883" spans="3:17">
      <c r="C4883"/>
      <c r="D4883"/>
      <c r="E4883"/>
      <c r="F4883" s="331"/>
      <c r="G4883" s="331"/>
      <c r="K4883" s="76"/>
      <c r="L4883" s="141"/>
      <c r="O4883" s="75"/>
      <c r="P4883" s="60"/>
      <c r="Q4883" s="60"/>
    </row>
    <row r="4884" spans="3:17">
      <c r="C4884"/>
      <c r="D4884"/>
      <c r="E4884"/>
      <c r="F4884" s="331"/>
      <c r="G4884" s="331"/>
      <c r="K4884" s="76"/>
      <c r="L4884" s="141"/>
      <c r="O4884" s="75"/>
      <c r="P4884" s="60"/>
      <c r="Q4884" s="60"/>
    </row>
    <row r="4885" spans="3:17">
      <c r="C4885"/>
      <c r="D4885"/>
      <c r="E4885"/>
      <c r="F4885" s="331"/>
      <c r="G4885" s="331"/>
      <c r="K4885" s="76"/>
      <c r="L4885" s="141"/>
      <c r="O4885" s="75"/>
      <c r="P4885" s="60"/>
      <c r="Q4885" s="60"/>
    </row>
    <row r="4886" spans="3:17">
      <c r="C4886"/>
      <c r="D4886"/>
      <c r="E4886"/>
      <c r="F4886" s="331"/>
      <c r="G4886" s="331"/>
      <c r="K4886" s="76"/>
      <c r="L4886" s="141"/>
      <c r="O4886" s="75"/>
      <c r="P4886" s="60"/>
      <c r="Q4886" s="60"/>
    </row>
    <row r="4887" spans="3:17">
      <c r="C4887"/>
      <c r="D4887"/>
      <c r="E4887"/>
      <c r="F4887" s="331"/>
      <c r="G4887" s="331"/>
      <c r="K4887" s="76"/>
      <c r="L4887" s="141"/>
      <c r="O4887" s="75"/>
      <c r="P4887" s="60"/>
      <c r="Q4887" s="60"/>
    </row>
    <row r="4888" spans="3:17">
      <c r="C4888"/>
      <c r="D4888"/>
      <c r="E4888"/>
      <c r="F4888" s="331"/>
      <c r="G4888" s="331"/>
      <c r="K4888" s="76"/>
      <c r="L4888" s="141"/>
      <c r="O4888" s="75"/>
      <c r="P4888" s="60"/>
      <c r="Q4888" s="60"/>
    </row>
    <row r="4889" spans="3:17">
      <c r="C4889"/>
      <c r="D4889"/>
      <c r="E4889"/>
      <c r="F4889" s="331"/>
      <c r="G4889" s="331"/>
      <c r="K4889" s="76"/>
      <c r="L4889" s="141"/>
      <c r="O4889" s="75"/>
      <c r="P4889" s="60"/>
      <c r="Q4889" s="60"/>
    </row>
    <row r="4890" spans="3:17">
      <c r="C4890"/>
      <c r="D4890"/>
      <c r="E4890"/>
      <c r="F4890" s="331"/>
      <c r="G4890" s="331"/>
      <c r="K4890" s="76"/>
      <c r="L4890" s="141"/>
      <c r="O4890" s="75"/>
      <c r="P4890" s="60"/>
      <c r="Q4890" s="60"/>
    </row>
    <row r="4891" spans="3:17">
      <c r="C4891"/>
      <c r="D4891"/>
      <c r="E4891"/>
      <c r="F4891" s="331"/>
      <c r="G4891" s="331"/>
      <c r="K4891" s="76"/>
      <c r="L4891" s="141"/>
      <c r="O4891" s="75"/>
      <c r="P4891" s="60"/>
      <c r="Q4891" s="60"/>
    </row>
    <row r="4892" spans="3:17">
      <c r="C4892"/>
      <c r="D4892"/>
      <c r="E4892"/>
      <c r="F4892" s="331"/>
      <c r="G4892" s="331"/>
      <c r="K4892" s="76"/>
      <c r="L4892" s="141"/>
      <c r="O4892" s="75"/>
      <c r="P4892" s="60"/>
      <c r="Q4892" s="60"/>
    </row>
    <row r="4893" spans="3:17">
      <c r="C4893"/>
      <c r="D4893"/>
      <c r="E4893"/>
      <c r="F4893" s="331"/>
      <c r="G4893" s="331"/>
      <c r="K4893" s="76"/>
      <c r="L4893" s="141"/>
      <c r="O4893" s="75"/>
      <c r="P4893" s="60"/>
      <c r="Q4893" s="60"/>
    </row>
    <row r="4894" spans="3:17">
      <c r="C4894"/>
      <c r="D4894"/>
      <c r="E4894"/>
      <c r="F4894" s="331"/>
      <c r="G4894" s="331"/>
      <c r="K4894" s="76"/>
      <c r="L4894" s="141"/>
      <c r="O4894" s="75"/>
      <c r="P4894" s="60"/>
      <c r="Q4894" s="60"/>
    </row>
    <row r="4895" spans="3:17">
      <c r="C4895"/>
      <c r="D4895"/>
      <c r="E4895"/>
      <c r="F4895" s="331"/>
      <c r="G4895" s="331"/>
      <c r="K4895" s="76"/>
      <c r="L4895" s="141"/>
      <c r="O4895" s="75"/>
      <c r="P4895" s="60"/>
      <c r="Q4895" s="60"/>
    </row>
    <row r="4896" spans="3:17">
      <c r="C4896"/>
      <c r="D4896"/>
      <c r="E4896"/>
      <c r="F4896" s="331"/>
      <c r="G4896" s="331"/>
      <c r="K4896" s="76"/>
      <c r="L4896" s="141"/>
      <c r="O4896" s="75"/>
      <c r="P4896" s="60"/>
      <c r="Q4896" s="60"/>
    </row>
    <row r="4897" spans="3:17">
      <c r="C4897"/>
      <c r="D4897"/>
      <c r="E4897"/>
      <c r="F4897" s="331"/>
      <c r="G4897" s="331"/>
      <c r="K4897" s="76"/>
      <c r="L4897" s="141"/>
      <c r="O4897" s="75"/>
      <c r="P4897" s="60"/>
      <c r="Q4897" s="60"/>
    </row>
    <row r="4898" spans="3:17">
      <c r="C4898"/>
      <c r="D4898"/>
      <c r="E4898"/>
      <c r="F4898" s="331"/>
      <c r="G4898" s="331"/>
      <c r="K4898" s="76"/>
      <c r="L4898" s="141"/>
      <c r="O4898" s="75"/>
      <c r="P4898" s="60"/>
      <c r="Q4898" s="60"/>
    </row>
    <row r="4899" spans="3:17">
      <c r="C4899"/>
      <c r="D4899"/>
      <c r="E4899"/>
      <c r="F4899" s="331"/>
      <c r="G4899" s="331"/>
      <c r="K4899" s="76"/>
      <c r="L4899" s="141"/>
      <c r="O4899" s="75"/>
      <c r="P4899" s="60"/>
      <c r="Q4899" s="60"/>
    </row>
    <row r="4900" spans="3:17">
      <c r="C4900"/>
      <c r="D4900"/>
      <c r="E4900"/>
      <c r="F4900" s="331"/>
      <c r="G4900" s="331"/>
      <c r="K4900" s="76"/>
      <c r="L4900" s="141"/>
      <c r="O4900" s="75"/>
      <c r="P4900" s="60"/>
      <c r="Q4900" s="60"/>
    </row>
    <row r="4901" spans="3:17">
      <c r="C4901"/>
      <c r="D4901"/>
      <c r="E4901"/>
      <c r="F4901" s="331"/>
      <c r="G4901" s="331"/>
      <c r="K4901" s="76"/>
      <c r="L4901" s="141"/>
      <c r="O4901" s="75"/>
      <c r="P4901" s="60"/>
      <c r="Q4901" s="60"/>
    </row>
    <row r="4902" spans="3:17">
      <c r="C4902"/>
      <c r="D4902"/>
      <c r="E4902"/>
      <c r="F4902" s="331"/>
      <c r="G4902" s="331"/>
      <c r="K4902" s="76"/>
      <c r="L4902" s="141"/>
      <c r="O4902" s="75"/>
      <c r="P4902" s="60"/>
      <c r="Q4902" s="60"/>
    </row>
    <row r="4903" spans="3:17">
      <c r="C4903"/>
      <c r="D4903"/>
      <c r="E4903"/>
      <c r="F4903" s="331"/>
      <c r="G4903" s="331"/>
      <c r="K4903" s="76"/>
      <c r="L4903" s="141"/>
      <c r="O4903" s="75"/>
      <c r="P4903" s="60"/>
      <c r="Q4903" s="60"/>
    </row>
    <row r="4904" spans="3:17">
      <c r="C4904"/>
      <c r="D4904"/>
      <c r="E4904"/>
      <c r="F4904" s="331"/>
      <c r="G4904" s="331"/>
      <c r="K4904" s="76"/>
      <c r="L4904" s="141"/>
      <c r="O4904" s="75"/>
      <c r="P4904" s="60"/>
      <c r="Q4904" s="60"/>
    </row>
    <row r="4905" spans="3:17">
      <c r="C4905"/>
      <c r="D4905"/>
      <c r="E4905"/>
      <c r="F4905" s="331"/>
      <c r="G4905" s="331"/>
      <c r="K4905" s="76"/>
      <c r="L4905" s="141"/>
      <c r="O4905" s="75"/>
      <c r="P4905" s="60"/>
      <c r="Q4905" s="60"/>
    </row>
    <row r="4906" spans="3:17">
      <c r="C4906"/>
      <c r="D4906"/>
      <c r="E4906"/>
      <c r="F4906" s="331"/>
      <c r="G4906" s="331"/>
      <c r="K4906" s="76"/>
      <c r="L4906" s="141"/>
      <c r="O4906" s="75"/>
      <c r="P4906" s="60"/>
      <c r="Q4906" s="60"/>
    </row>
    <row r="4907" spans="3:17">
      <c r="C4907"/>
      <c r="D4907"/>
      <c r="E4907"/>
      <c r="F4907" s="331"/>
      <c r="G4907" s="331"/>
      <c r="K4907" s="76"/>
      <c r="L4907" s="141"/>
      <c r="O4907" s="75"/>
      <c r="P4907" s="60"/>
      <c r="Q4907" s="60"/>
    </row>
    <row r="4908" spans="3:17">
      <c r="C4908"/>
      <c r="D4908"/>
      <c r="E4908"/>
      <c r="F4908" s="331"/>
      <c r="G4908" s="331"/>
      <c r="K4908" s="76"/>
      <c r="L4908" s="141"/>
      <c r="O4908" s="75"/>
      <c r="P4908" s="60"/>
      <c r="Q4908" s="60"/>
    </row>
    <row r="4909" spans="3:17">
      <c r="C4909"/>
      <c r="D4909"/>
      <c r="E4909"/>
      <c r="F4909" s="331"/>
      <c r="G4909" s="331"/>
      <c r="K4909" s="76"/>
      <c r="L4909" s="141"/>
      <c r="O4909" s="75"/>
      <c r="P4909" s="60"/>
      <c r="Q4909" s="60"/>
    </row>
    <row r="4910" spans="3:17">
      <c r="C4910"/>
      <c r="D4910"/>
      <c r="E4910"/>
      <c r="F4910" s="331"/>
      <c r="G4910" s="331"/>
      <c r="K4910" s="76"/>
      <c r="L4910" s="141"/>
      <c r="O4910" s="75"/>
      <c r="P4910" s="60"/>
      <c r="Q4910" s="60"/>
    </row>
    <row r="4911" spans="3:17">
      <c r="C4911"/>
      <c r="D4911"/>
      <c r="E4911"/>
      <c r="F4911" s="331"/>
      <c r="G4911" s="331"/>
      <c r="K4911" s="76"/>
      <c r="L4911" s="141"/>
      <c r="O4911" s="75"/>
      <c r="P4911" s="60"/>
      <c r="Q4911" s="60"/>
    </row>
    <row r="4912" spans="3:17">
      <c r="C4912"/>
      <c r="D4912"/>
      <c r="E4912"/>
      <c r="F4912" s="331"/>
      <c r="G4912" s="331"/>
      <c r="K4912" s="76"/>
      <c r="L4912" s="141"/>
      <c r="O4912" s="75"/>
      <c r="P4912" s="60"/>
      <c r="Q4912" s="60"/>
    </row>
    <row r="4913" spans="3:17">
      <c r="C4913"/>
      <c r="D4913"/>
      <c r="E4913"/>
      <c r="F4913" s="331"/>
      <c r="G4913" s="331"/>
      <c r="K4913" s="76"/>
      <c r="L4913" s="141"/>
      <c r="O4913" s="75"/>
      <c r="P4913" s="60"/>
      <c r="Q4913" s="60"/>
    </row>
    <row r="4914" spans="3:17">
      <c r="C4914"/>
      <c r="D4914"/>
      <c r="E4914"/>
      <c r="F4914" s="331"/>
      <c r="G4914" s="331"/>
      <c r="K4914" s="76"/>
      <c r="L4914" s="141"/>
      <c r="O4914" s="75"/>
      <c r="P4914" s="60"/>
      <c r="Q4914" s="60"/>
    </row>
    <row r="4915" spans="3:17">
      <c r="C4915"/>
      <c r="D4915"/>
      <c r="E4915"/>
      <c r="F4915" s="331"/>
      <c r="G4915" s="331"/>
      <c r="K4915" s="76"/>
      <c r="L4915" s="141"/>
      <c r="O4915" s="75"/>
      <c r="P4915" s="60"/>
      <c r="Q4915" s="60"/>
    </row>
    <row r="4916" spans="3:17">
      <c r="C4916"/>
      <c r="D4916"/>
      <c r="E4916"/>
      <c r="F4916" s="331"/>
      <c r="G4916" s="331"/>
      <c r="K4916" s="76"/>
      <c r="L4916" s="141"/>
      <c r="O4916" s="75"/>
      <c r="P4916" s="60"/>
      <c r="Q4916" s="60"/>
    </row>
    <row r="4917" spans="3:17">
      <c r="C4917"/>
      <c r="D4917"/>
      <c r="E4917"/>
      <c r="F4917" s="331"/>
      <c r="G4917" s="331"/>
      <c r="K4917" s="76"/>
      <c r="L4917" s="141"/>
      <c r="O4917" s="75"/>
      <c r="P4917" s="60"/>
      <c r="Q4917" s="60"/>
    </row>
    <row r="4918" spans="3:17">
      <c r="C4918"/>
      <c r="D4918"/>
      <c r="E4918"/>
      <c r="F4918" s="331"/>
      <c r="G4918" s="331"/>
      <c r="K4918" s="76"/>
      <c r="L4918" s="141"/>
      <c r="O4918" s="75"/>
      <c r="P4918" s="60"/>
      <c r="Q4918" s="60"/>
    </row>
    <row r="4919" spans="3:17">
      <c r="C4919"/>
      <c r="D4919"/>
      <c r="E4919"/>
      <c r="F4919" s="331"/>
      <c r="G4919" s="331"/>
      <c r="K4919" s="76"/>
      <c r="L4919" s="141"/>
      <c r="O4919" s="75"/>
      <c r="P4919" s="60"/>
      <c r="Q4919" s="60"/>
    </row>
    <row r="4920" spans="3:17">
      <c r="C4920"/>
      <c r="D4920"/>
      <c r="E4920"/>
      <c r="F4920" s="331"/>
      <c r="G4920" s="331"/>
      <c r="K4920" s="76"/>
      <c r="L4920" s="141"/>
      <c r="O4920" s="75"/>
      <c r="P4920" s="60"/>
      <c r="Q4920" s="60"/>
    </row>
    <row r="4921" spans="3:17">
      <c r="C4921"/>
      <c r="D4921"/>
      <c r="E4921"/>
      <c r="F4921" s="331"/>
      <c r="G4921" s="331"/>
      <c r="K4921" s="76"/>
      <c r="L4921" s="141"/>
      <c r="O4921" s="75"/>
      <c r="P4921" s="60"/>
      <c r="Q4921" s="60"/>
    </row>
    <row r="4922" spans="3:17">
      <c r="C4922"/>
      <c r="D4922"/>
      <c r="E4922"/>
      <c r="F4922" s="331"/>
      <c r="G4922" s="331"/>
      <c r="K4922" s="76"/>
      <c r="L4922" s="141"/>
      <c r="O4922" s="75"/>
      <c r="P4922" s="60"/>
      <c r="Q4922" s="60"/>
    </row>
    <row r="4923" spans="3:17">
      <c r="C4923"/>
      <c r="D4923"/>
      <c r="E4923"/>
      <c r="F4923" s="331"/>
      <c r="G4923" s="331"/>
      <c r="K4923" s="76"/>
      <c r="L4923" s="141"/>
      <c r="O4923" s="75"/>
      <c r="P4923" s="60"/>
      <c r="Q4923" s="60"/>
    </row>
    <row r="4924" spans="3:17">
      <c r="C4924"/>
      <c r="D4924"/>
      <c r="E4924"/>
      <c r="F4924" s="331"/>
      <c r="G4924" s="331"/>
      <c r="K4924" s="76"/>
      <c r="L4924" s="141"/>
      <c r="O4924" s="75"/>
      <c r="P4924" s="60"/>
      <c r="Q4924" s="60"/>
    </row>
    <row r="4925" spans="3:17">
      <c r="C4925"/>
      <c r="D4925"/>
      <c r="E4925"/>
      <c r="F4925" s="331"/>
      <c r="G4925" s="331"/>
      <c r="K4925" s="76"/>
      <c r="L4925" s="141"/>
      <c r="O4925" s="75"/>
      <c r="P4925" s="60"/>
      <c r="Q4925" s="60"/>
    </row>
    <row r="4926" spans="3:17">
      <c r="C4926"/>
      <c r="D4926"/>
      <c r="E4926"/>
      <c r="F4926" s="331"/>
      <c r="G4926" s="331"/>
      <c r="K4926" s="76"/>
      <c r="L4926" s="141"/>
      <c r="O4926" s="75"/>
      <c r="P4926" s="60"/>
      <c r="Q4926" s="60"/>
    </row>
    <row r="4927" spans="3:17">
      <c r="C4927"/>
      <c r="D4927"/>
      <c r="E4927"/>
      <c r="F4927" s="331"/>
      <c r="G4927" s="331"/>
      <c r="K4927" s="76"/>
      <c r="L4927" s="141"/>
      <c r="O4927" s="75"/>
      <c r="P4927" s="60"/>
      <c r="Q4927" s="60"/>
    </row>
    <row r="4928" spans="3:17">
      <c r="C4928"/>
      <c r="D4928"/>
      <c r="E4928"/>
      <c r="F4928" s="331"/>
      <c r="G4928" s="331"/>
      <c r="K4928" s="76"/>
      <c r="L4928" s="141"/>
      <c r="O4928" s="75"/>
      <c r="P4928" s="60"/>
      <c r="Q4928" s="60"/>
    </row>
    <row r="4929" spans="3:17">
      <c r="C4929"/>
      <c r="D4929"/>
      <c r="E4929"/>
      <c r="F4929" s="331"/>
      <c r="G4929" s="331"/>
      <c r="K4929" s="76"/>
      <c r="L4929" s="141"/>
      <c r="O4929" s="75"/>
      <c r="P4929" s="60"/>
      <c r="Q4929" s="60"/>
    </row>
    <row r="4930" spans="3:17">
      <c r="C4930"/>
      <c r="D4930"/>
      <c r="E4930"/>
      <c r="F4930" s="331"/>
      <c r="G4930" s="331"/>
      <c r="K4930" s="76"/>
      <c r="L4930" s="141"/>
      <c r="O4930" s="75"/>
      <c r="P4930" s="60"/>
      <c r="Q4930" s="60"/>
    </row>
    <row r="4931" spans="3:17">
      <c r="C4931"/>
      <c r="D4931"/>
      <c r="E4931"/>
      <c r="F4931" s="331"/>
      <c r="G4931" s="331"/>
      <c r="K4931" s="76"/>
      <c r="L4931" s="141"/>
      <c r="O4931" s="75"/>
      <c r="P4931" s="60"/>
      <c r="Q4931" s="60"/>
    </row>
    <row r="4932" spans="3:17">
      <c r="C4932"/>
      <c r="D4932"/>
      <c r="E4932"/>
      <c r="F4932" s="331"/>
      <c r="G4932" s="331"/>
      <c r="K4932" s="76"/>
      <c r="L4932" s="141"/>
      <c r="O4932" s="75"/>
      <c r="P4932" s="60"/>
      <c r="Q4932" s="60"/>
    </row>
    <row r="4933" spans="3:17">
      <c r="C4933"/>
      <c r="D4933"/>
      <c r="E4933"/>
      <c r="F4933" s="331"/>
      <c r="G4933" s="331"/>
      <c r="K4933" s="76"/>
      <c r="L4933" s="141"/>
      <c r="O4933" s="75"/>
      <c r="P4933" s="60"/>
      <c r="Q4933" s="60"/>
    </row>
    <row r="4934" spans="3:17">
      <c r="C4934"/>
      <c r="D4934"/>
      <c r="E4934"/>
      <c r="F4934" s="331"/>
      <c r="G4934" s="331"/>
      <c r="K4934" s="76"/>
      <c r="L4934" s="141"/>
      <c r="O4934" s="75"/>
      <c r="P4934" s="60"/>
      <c r="Q4934" s="60"/>
    </row>
    <row r="4935" spans="3:17">
      <c r="C4935"/>
      <c r="D4935"/>
      <c r="E4935"/>
      <c r="F4935" s="331"/>
      <c r="G4935" s="331"/>
      <c r="K4935" s="76"/>
      <c r="L4935" s="141"/>
      <c r="O4935" s="75"/>
      <c r="P4935" s="60"/>
      <c r="Q4935" s="60"/>
    </row>
    <row r="4936" spans="3:17">
      <c r="C4936"/>
      <c r="D4936"/>
      <c r="E4936"/>
      <c r="F4936" s="331"/>
      <c r="G4936" s="331"/>
      <c r="K4936" s="76"/>
      <c r="L4936" s="141"/>
      <c r="O4936" s="75"/>
      <c r="P4936" s="60"/>
      <c r="Q4936" s="60"/>
    </row>
    <row r="4937" spans="3:17">
      <c r="C4937"/>
      <c r="D4937"/>
      <c r="E4937"/>
      <c r="F4937" s="331"/>
      <c r="G4937" s="331"/>
      <c r="K4937" s="76"/>
      <c r="L4937" s="141"/>
      <c r="O4937" s="75"/>
      <c r="P4937" s="60"/>
      <c r="Q4937" s="60"/>
    </row>
    <row r="4938" spans="3:17">
      <c r="C4938"/>
      <c r="D4938"/>
      <c r="E4938"/>
      <c r="F4938" s="331"/>
      <c r="G4938" s="331"/>
      <c r="K4938" s="76"/>
      <c r="L4938" s="141"/>
      <c r="O4938" s="75"/>
      <c r="P4938" s="60"/>
      <c r="Q4938" s="60"/>
    </row>
    <row r="4939" spans="3:17">
      <c r="C4939"/>
      <c r="D4939"/>
      <c r="E4939"/>
      <c r="F4939" s="331"/>
      <c r="G4939" s="331"/>
      <c r="K4939" s="76"/>
      <c r="L4939" s="141"/>
      <c r="O4939" s="75"/>
      <c r="P4939" s="60"/>
      <c r="Q4939" s="60"/>
    </row>
    <row r="4940" spans="3:17">
      <c r="C4940"/>
      <c r="D4940"/>
      <c r="E4940"/>
      <c r="F4940" s="331"/>
      <c r="G4940" s="331"/>
      <c r="K4940" s="76"/>
      <c r="L4940" s="141"/>
      <c r="O4940" s="75"/>
      <c r="P4940" s="60"/>
      <c r="Q4940" s="60"/>
    </row>
    <row r="4941" spans="3:17">
      <c r="C4941"/>
      <c r="D4941"/>
      <c r="E4941"/>
      <c r="F4941" s="331"/>
      <c r="G4941" s="331"/>
      <c r="K4941" s="76"/>
      <c r="L4941" s="141"/>
      <c r="O4941" s="75"/>
      <c r="P4941" s="60"/>
      <c r="Q4941" s="60"/>
    </row>
    <row r="4942" spans="3:17">
      <c r="C4942"/>
      <c r="D4942"/>
      <c r="E4942"/>
      <c r="F4942" s="331"/>
      <c r="G4942" s="331"/>
      <c r="K4942" s="76"/>
      <c r="L4942" s="141"/>
      <c r="O4942" s="75"/>
      <c r="P4942" s="60"/>
      <c r="Q4942" s="60"/>
    </row>
    <row r="4943" spans="3:17">
      <c r="C4943"/>
      <c r="D4943"/>
      <c r="E4943"/>
      <c r="F4943" s="331"/>
      <c r="G4943" s="331"/>
      <c r="K4943" s="76"/>
      <c r="L4943" s="141"/>
      <c r="O4943" s="75"/>
      <c r="P4943" s="60"/>
      <c r="Q4943" s="60"/>
    </row>
    <row r="4944" spans="3:17">
      <c r="C4944"/>
      <c r="D4944"/>
      <c r="E4944"/>
      <c r="F4944" s="331"/>
      <c r="G4944" s="331"/>
      <c r="K4944" s="76"/>
      <c r="L4944" s="141"/>
      <c r="O4944" s="75"/>
      <c r="P4944" s="60"/>
      <c r="Q4944" s="60"/>
    </row>
    <row r="4945" spans="3:17">
      <c r="C4945"/>
      <c r="D4945"/>
      <c r="E4945"/>
      <c r="F4945" s="331"/>
      <c r="G4945" s="331"/>
      <c r="K4945" s="76"/>
      <c r="L4945" s="141"/>
      <c r="O4945" s="75"/>
      <c r="P4945" s="60"/>
      <c r="Q4945" s="60"/>
    </row>
    <row r="4946" spans="3:17">
      <c r="C4946"/>
      <c r="D4946"/>
      <c r="E4946"/>
      <c r="F4946" s="331"/>
      <c r="G4946" s="331"/>
      <c r="K4946" s="76"/>
      <c r="L4946" s="141"/>
      <c r="O4946" s="75"/>
      <c r="P4946" s="60"/>
      <c r="Q4946" s="60"/>
    </row>
    <row r="4947" spans="3:17">
      <c r="C4947"/>
      <c r="D4947"/>
      <c r="E4947"/>
      <c r="F4947" s="331"/>
      <c r="G4947" s="331"/>
      <c r="K4947" s="76"/>
      <c r="L4947" s="141"/>
      <c r="O4947" s="75"/>
      <c r="P4947" s="60"/>
      <c r="Q4947" s="60"/>
    </row>
    <row r="4948" spans="3:17">
      <c r="C4948"/>
      <c r="D4948"/>
      <c r="E4948"/>
      <c r="F4948" s="331"/>
      <c r="G4948" s="331"/>
      <c r="K4948" s="76"/>
      <c r="L4948" s="141"/>
      <c r="O4948" s="75"/>
      <c r="P4948" s="60"/>
      <c r="Q4948" s="60"/>
    </row>
    <row r="4949" spans="3:17">
      <c r="C4949"/>
      <c r="D4949"/>
      <c r="E4949"/>
      <c r="F4949" s="331"/>
      <c r="G4949" s="331"/>
      <c r="K4949" s="76"/>
      <c r="L4949" s="141"/>
      <c r="O4949" s="75"/>
      <c r="P4949" s="60"/>
      <c r="Q4949" s="60"/>
    </row>
    <row r="4950" spans="3:17">
      <c r="C4950"/>
      <c r="D4950"/>
      <c r="E4950"/>
      <c r="F4950" s="331"/>
      <c r="G4950" s="331"/>
      <c r="K4950" s="76"/>
      <c r="L4950" s="141"/>
      <c r="O4950" s="75"/>
      <c r="P4950" s="60"/>
      <c r="Q4950" s="60"/>
    </row>
    <row r="4951" spans="3:17">
      <c r="C4951"/>
      <c r="D4951"/>
      <c r="E4951"/>
      <c r="F4951" s="331"/>
      <c r="G4951" s="331"/>
      <c r="K4951" s="76"/>
      <c r="L4951" s="141"/>
      <c r="O4951" s="75"/>
      <c r="P4951" s="60"/>
      <c r="Q4951" s="60"/>
    </row>
    <row r="4952" spans="3:17">
      <c r="C4952"/>
      <c r="D4952"/>
      <c r="E4952"/>
      <c r="F4952" s="331"/>
      <c r="G4952" s="331"/>
      <c r="K4952" s="76"/>
      <c r="L4952" s="141"/>
      <c r="O4952" s="75"/>
      <c r="P4952" s="60"/>
      <c r="Q4952" s="60"/>
    </row>
    <row r="4953" spans="3:17">
      <c r="C4953"/>
      <c r="D4953"/>
      <c r="E4953"/>
      <c r="F4953" s="331"/>
      <c r="G4953" s="331"/>
      <c r="K4953" s="76"/>
      <c r="L4953" s="141"/>
      <c r="O4953" s="75"/>
      <c r="P4953" s="60"/>
      <c r="Q4953" s="60"/>
    </row>
    <row r="4954" spans="3:17">
      <c r="C4954"/>
      <c r="D4954"/>
      <c r="E4954"/>
      <c r="F4954" s="331"/>
      <c r="G4954" s="331"/>
      <c r="K4954" s="76"/>
      <c r="L4954" s="141"/>
      <c r="O4954" s="75"/>
      <c r="P4954" s="60"/>
      <c r="Q4954" s="60"/>
    </row>
    <row r="4955" spans="3:17">
      <c r="C4955"/>
      <c r="D4955"/>
      <c r="E4955"/>
      <c r="F4955" s="331"/>
      <c r="G4955" s="331"/>
      <c r="K4955" s="76"/>
      <c r="L4955" s="141"/>
      <c r="O4955" s="75"/>
      <c r="P4955" s="60"/>
      <c r="Q4955" s="60"/>
    </row>
    <row r="4956" spans="3:17">
      <c r="C4956"/>
      <c r="D4956"/>
      <c r="E4956"/>
      <c r="F4956" s="331"/>
      <c r="G4956" s="331"/>
      <c r="K4956" s="76"/>
      <c r="L4956" s="141"/>
      <c r="O4956" s="75"/>
      <c r="P4956" s="60"/>
      <c r="Q4956" s="60"/>
    </row>
    <row r="4957" spans="3:17">
      <c r="C4957"/>
      <c r="D4957"/>
      <c r="E4957"/>
      <c r="F4957" s="331"/>
      <c r="G4957" s="331"/>
      <c r="K4957" s="76"/>
      <c r="L4957" s="141"/>
      <c r="O4957" s="75"/>
      <c r="P4957" s="60"/>
      <c r="Q4957" s="60"/>
    </row>
    <row r="4958" spans="3:17">
      <c r="C4958"/>
      <c r="D4958"/>
      <c r="E4958"/>
      <c r="F4958" s="331"/>
      <c r="G4958" s="331"/>
      <c r="K4958" s="76"/>
      <c r="L4958" s="141"/>
      <c r="O4958" s="75"/>
      <c r="P4958" s="60"/>
      <c r="Q4958" s="60"/>
    </row>
    <row r="4959" spans="3:17">
      <c r="C4959"/>
      <c r="D4959"/>
      <c r="E4959"/>
      <c r="F4959" s="331"/>
      <c r="G4959" s="331"/>
      <c r="K4959" s="76"/>
      <c r="L4959" s="141"/>
      <c r="O4959" s="75"/>
      <c r="P4959" s="60"/>
      <c r="Q4959" s="60"/>
    </row>
    <row r="4960" spans="3:17">
      <c r="C4960"/>
      <c r="D4960"/>
      <c r="E4960"/>
      <c r="F4960" s="331"/>
      <c r="G4960" s="331"/>
      <c r="K4960" s="76"/>
      <c r="L4960" s="141"/>
      <c r="O4960" s="75"/>
      <c r="P4960" s="60"/>
      <c r="Q4960" s="60"/>
    </row>
    <row r="4961" spans="3:17">
      <c r="C4961"/>
      <c r="D4961"/>
      <c r="E4961"/>
      <c r="F4961" s="331"/>
      <c r="G4961" s="331"/>
      <c r="K4961" s="76"/>
      <c r="L4961" s="141"/>
      <c r="O4961" s="75"/>
      <c r="P4961" s="60"/>
      <c r="Q4961" s="60"/>
    </row>
    <row r="4962" spans="3:17">
      <c r="C4962"/>
      <c r="D4962"/>
      <c r="E4962"/>
      <c r="F4962" s="331"/>
      <c r="G4962" s="331"/>
      <c r="K4962" s="76"/>
      <c r="L4962" s="141"/>
      <c r="O4962" s="75"/>
      <c r="P4962" s="60"/>
      <c r="Q4962" s="60"/>
    </row>
    <row r="4963" spans="3:17">
      <c r="C4963"/>
      <c r="D4963"/>
      <c r="E4963"/>
      <c r="F4963" s="331"/>
      <c r="G4963" s="331"/>
      <c r="K4963" s="76"/>
      <c r="L4963" s="141"/>
      <c r="O4963" s="75"/>
      <c r="P4963" s="60"/>
      <c r="Q4963" s="60"/>
    </row>
    <row r="4964" spans="3:17">
      <c r="C4964"/>
      <c r="D4964"/>
      <c r="E4964"/>
      <c r="F4964" s="331"/>
      <c r="G4964" s="331"/>
      <c r="K4964" s="76"/>
      <c r="L4964" s="141"/>
      <c r="O4964" s="75"/>
      <c r="P4964" s="60"/>
      <c r="Q4964" s="60"/>
    </row>
    <row r="4965" spans="3:17">
      <c r="C4965"/>
      <c r="D4965"/>
      <c r="E4965"/>
      <c r="F4965" s="331"/>
      <c r="G4965" s="331"/>
      <c r="K4965" s="76"/>
      <c r="L4965" s="141"/>
      <c r="O4965" s="75"/>
      <c r="P4965" s="60"/>
      <c r="Q4965" s="60"/>
    </row>
    <row r="4966" spans="3:17">
      <c r="C4966"/>
      <c r="D4966"/>
      <c r="E4966"/>
      <c r="F4966" s="331"/>
      <c r="G4966" s="331"/>
      <c r="K4966" s="76"/>
      <c r="L4966" s="141"/>
      <c r="O4966" s="75"/>
      <c r="P4966" s="60"/>
      <c r="Q4966" s="60"/>
    </row>
    <row r="4967" spans="3:17">
      <c r="C4967"/>
      <c r="D4967"/>
      <c r="E4967"/>
      <c r="F4967" s="331"/>
      <c r="G4967" s="331"/>
      <c r="K4967" s="76"/>
      <c r="L4967" s="141"/>
      <c r="O4967" s="75"/>
      <c r="P4967" s="60"/>
      <c r="Q4967" s="60"/>
    </row>
    <row r="4968" spans="3:17">
      <c r="C4968"/>
      <c r="D4968"/>
      <c r="E4968"/>
      <c r="F4968" s="331"/>
      <c r="G4968" s="331"/>
      <c r="K4968" s="76"/>
      <c r="L4968" s="141"/>
      <c r="O4968" s="75"/>
      <c r="P4968" s="60"/>
      <c r="Q4968" s="60"/>
    </row>
    <row r="4969" spans="3:17">
      <c r="C4969"/>
      <c r="D4969"/>
      <c r="E4969"/>
      <c r="F4969" s="331"/>
      <c r="G4969" s="331"/>
      <c r="K4969" s="76"/>
      <c r="L4969" s="141"/>
      <c r="O4969" s="75"/>
      <c r="P4969" s="60"/>
      <c r="Q4969" s="60"/>
    </row>
    <row r="4970" spans="3:17">
      <c r="C4970"/>
      <c r="D4970"/>
      <c r="E4970"/>
      <c r="F4970" s="331"/>
      <c r="G4970" s="331"/>
      <c r="K4970" s="76"/>
      <c r="L4970" s="141"/>
      <c r="O4970" s="75"/>
      <c r="P4970" s="60"/>
      <c r="Q4970" s="60"/>
    </row>
    <row r="4971" spans="3:17">
      <c r="C4971"/>
      <c r="D4971"/>
      <c r="E4971"/>
      <c r="F4971" s="331"/>
      <c r="G4971" s="331"/>
      <c r="K4971" s="76"/>
      <c r="L4971" s="141"/>
      <c r="O4971" s="75"/>
      <c r="P4971" s="60"/>
      <c r="Q4971" s="60"/>
    </row>
    <row r="4972" spans="3:17">
      <c r="C4972"/>
      <c r="D4972"/>
      <c r="E4972"/>
      <c r="F4972" s="331"/>
      <c r="G4972" s="331"/>
      <c r="K4972" s="76"/>
      <c r="L4972" s="141"/>
      <c r="O4972" s="75"/>
      <c r="P4972" s="60"/>
      <c r="Q4972" s="60"/>
    </row>
    <row r="4973" spans="3:17">
      <c r="C4973"/>
      <c r="D4973"/>
      <c r="E4973"/>
      <c r="F4973" s="331"/>
      <c r="G4973" s="331"/>
      <c r="K4973" s="76"/>
      <c r="L4973" s="141"/>
      <c r="O4973" s="75"/>
      <c r="P4973" s="60"/>
      <c r="Q4973" s="60"/>
    </row>
    <row r="4974" spans="3:17">
      <c r="C4974"/>
      <c r="D4974"/>
      <c r="E4974"/>
      <c r="F4974" s="331"/>
      <c r="G4974" s="331"/>
      <c r="K4974" s="76"/>
      <c r="L4974" s="141"/>
      <c r="O4974" s="75"/>
      <c r="P4974" s="60"/>
      <c r="Q4974" s="60"/>
    </row>
    <row r="4975" spans="3:17">
      <c r="C4975"/>
      <c r="D4975"/>
      <c r="E4975"/>
      <c r="F4975" s="331"/>
      <c r="G4975" s="331"/>
      <c r="K4975" s="76"/>
      <c r="L4975" s="141"/>
      <c r="O4975" s="75"/>
      <c r="P4975" s="60"/>
      <c r="Q4975" s="60"/>
    </row>
    <row r="4976" spans="3:17">
      <c r="C4976"/>
      <c r="D4976"/>
      <c r="E4976"/>
      <c r="F4976" s="331"/>
      <c r="G4976" s="331"/>
      <c r="K4976" s="76"/>
      <c r="L4976" s="141"/>
      <c r="O4976" s="75"/>
      <c r="P4976" s="60"/>
      <c r="Q4976" s="60"/>
    </row>
    <row r="4977" spans="3:17">
      <c r="C4977"/>
      <c r="D4977"/>
      <c r="E4977"/>
      <c r="F4977" s="331"/>
      <c r="G4977" s="331"/>
      <c r="K4977" s="76"/>
      <c r="L4977" s="141"/>
      <c r="O4977" s="75"/>
      <c r="P4977" s="60"/>
      <c r="Q4977" s="60"/>
    </row>
    <row r="4978" spans="3:17">
      <c r="C4978"/>
      <c r="D4978"/>
      <c r="E4978"/>
      <c r="F4978" s="331"/>
      <c r="G4978" s="331"/>
      <c r="K4978" s="76"/>
      <c r="L4978" s="141"/>
      <c r="O4978" s="75"/>
      <c r="P4978" s="60"/>
      <c r="Q4978" s="60"/>
    </row>
    <row r="4979" spans="3:17">
      <c r="C4979"/>
      <c r="D4979"/>
      <c r="E4979"/>
      <c r="F4979" s="331"/>
      <c r="G4979" s="331"/>
      <c r="K4979" s="76"/>
      <c r="L4979" s="141"/>
      <c r="O4979" s="75"/>
      <c r="P4979" s="60"/>
      <c r="Q4979" s="60"/>
    </row>
    <row r="4980" spans="3:17">
      <c r="C4980"/>
      <c r="D4980"/>
      <c r="E4980"/>
      <c r="F4980" s="331"/>
      <c r="G4980" s="331"/>
      <c r="K4980" s="76"/>
      <c r="L4980" s="141"/>
      <c r="O4980" s="75"/>
      <c r="P4980" s="60"/>
      <c r="Q4980" s="60"/>
    </row>
    <row r="4981" spans="3:17">
      <c r="C4981"/>
      <c r="D4981"/>
      <c r="E4981"/>
      <c r="F4981" s="331"/>
      <c r="G4981" s="331"/>
      <c r="K4981" s="76"/>
      <c r="L4981" s="141"/>
      <c r="O4981" s="75"/>
      <c r="P4981" s="60"/>
      <c r="Q4981" s="60"/>
    </row>
    <row r="4982" spans="3:17">
      <c r="C4982"/>
      <c r="D4982"/>
      <c r="E4982"/>
      <c r="F4982" s="331"/>
      <c r="G4982" s="331"/>
      <c r="K4982" s="76"/>
      <c r="L4982" s="141"/>
      <c r="O4982" s="75"/>
      <c r="P4982" s="60"/>
      <c r="Q4982" s="60"/>
    </row>
    <row r="4983" spans="3:17">
      <c r="C4983"/>
      <c r="D4983"/>
      <c r="E4983"/>
      <c r="F4983" s="331"/>
      <c r="G4983" s="331"/>
      <c r="K4983" s="76"/>
      <c r="L4983" s="141"/>
      <c r="O4983" s="75"/>
      <c r="P4983" s="60"/>
      <c r="Q4983" s="60"/>
    </row>
    <row r="4984" spans="3:17">
      <c r="C4984"/>
      <c r="D4984"/>
      <c r="E4984"/>
      <c r="F4984" s="331"/>
      <c r="G4984" s="331"/>
      <c r="K4984" s="76"/>
      <c r="L4984" s="141"/>
      <c r="O4984" s="75"/>
      <c r="P4984" s="60"/>
      <c r="Q4984" s="60"/>
    </row>
    <row r="4985" spans="3:17">
      <c r="C4985"/>
      <c r="D4985"/>
      <c r="E4985"/>
      <c r="F4985" s="331"/>
      <c r="G4985" s="331"/>
      <c r="K4985" s="76"/>
      <c r="L4985" s="141"/>
      <c r="O4985" s="75"/>
      <c r="P4985" s="60"/>
      <c r="Q4985" s="60"/>
    </row>
    <row r="4986" spans="3:17">
      <c r="C4986"/>
      <c r="D4986"/>
      <c r="E4986"/>
      <c r="F4986" s="331"/>
      <c r="G4986" s="331"/>
      <c r="K4986" s="76"/>
      <c r="L4986" s="141"/>
      <c r="O4986" s="75"/>
      <c r="P4986" s="60"/>
      <c r="Q4986" s="60"/>
    </row>
    <row r="4987" spans="3:17">
      <c r="C4987"/>
      <c r="D4987"/>
      <c r="E4987"/>
      <c r="F4987" s="331"/>
      <c r="G4987" s="331"/>
      <c r="K4987" s="76"/>
      <c r="L4987" s="141"/>
      <c r="O4987" s="75"/>
      <c r="P4987" s="60"/>
      <c r="Q4987" s="60"/>
    </row>
    <row r="4988" spans="3:17">
      <c r="C4988"/>
      <c r="D4988"/>
      <c r="E4988"/>
      <c r="F4988" s="331"/>
      <c r="G4988" s="331"/>
      <c r="K4988" s="76"/>
      <c r="L4988" s="141"/>
      <c r="O4988" s="75"/>
      <c r="P4988" s="60"/>
      <c r="Q4988" s="60"/>
    </row>
    <row r="4989" spans="3:17">
      <c r="C4989"/>
      <c r="D4989"/>
      <c r="E4989"/>
      <c r="F4989" s="331"/>
      <c r="G4989" s="331"/>
      <c r="K4989" s="76"/>
      <c r="L4989" s="141"/>
      <c r="O4989" s="75"/>
      <c r="P4989" s="60"/>
      <c r="Q4989" s="60"/>
    </row>
    <row r="4990" spans="3:17">
      <c r="C4990"/>
      <c r="D4990"/>
      <c r="E4990"/>
      <c r="F4990" s="331"/>
      <c r="G4990" s="331"/>
      <c r="K4990" s="76"/>
      <c r="L4990" s="141"/>
      <c r="O4990" s="75"/>
      <c r="P4990" s="60"/>
      <c r="Q4990" s="60"/>
    </row>
    <row r="4991" spans="3:17">
      <c r="C4991"/>
      <c r="D4991"/>
      <c r="E4991"/>
      <c r="F4991" s="331"/>
      <c r="G4991" s="331"/>
      <c r="K4991" s="76"/>
      <c r="L4991" s="141"/>
      <c r="O4991" s="75"/>
      <c r="P4991" s="60"/>
      <c r="Q4991" s="60"/>
    </row>
    <row r="4992" spans="3:17">
      <c r="C4992"/>
      <c r="D4992"/>
      <c r="E4992"/>
      <c r="F4992" s="331"/>
      <c r="G4992" s="331"/>
      <c r="K4992" s="76"/>
      <c r="L4992" s="141"/>
      <c r="O4992" s="75"/>
      <c r="P4992" s="60"/>
      <c r="Q4992" s="60"/>
    </row>
    <row r="4993" spans="3:17">
      <c r="C4993"/>
      <c r="D4993"/>
      <c r="E4993"/>
      <c r="F4993" s="331"/>
      <c r="G4993" s="331"/>
      <c r="K4993" s="76"/>
      <c r="L4993" s="141"/>
      <c r="O4993" s="75"/>
      <c r="P4993" s="60"/>
      <c r="Q4993" s="60"/>
    </row>
    <row r="4994" spans="3:17">
      <c r="C4994"/>
      <c r="D4994"/>
      <c r="E4994"/>
      <c r="F4994" s="331"/>
      <c r="G4994" s="331"/>
      <c r="K4994" s="76"/>
      <c r="L4994" s="141"/>
      <c r="O4994" s="75"/>
      <c r="P4994" s="60"/>
      <c r="Q4994" s="60"/>
    </row>
    <row r="4995" spans="3:17">
      <c r="C4995"/>
      <c r="D4995"/>
      <c r="E4995"/>
      <c r="F4995" s="331"/>
      <c r="G4995" s="331"/>
      <c r="K4995" s="76"/>
      <c r="L4995" s="141"/>
      <c r="O4995" s="75"/>
      <c r="P4995" s="60"/>
      <c r="Q4995" s="60"/>
    </row>
    <row r="4996" spans="3:17">
      <c r="C4996"/>
      <c r="D4996"/>
      <c r="E4996"/>
      <c r="F4996" s="331"/>
      <c r="G4996" s="331"/>
      <c r="K4996" s="76"/>
      <c r="L4996" s="141"/>
      <c r="O4996" s="75"/>
      <c r="P4996" s="60"/>
      <c r="Q4996" s="60"/>
    </row>
    <row r="4997" spans="3:17">
      <c r="C4997"/>
      <c r="D4997"/>
      <c r="E4997"/>
      <c r="F4997" s="331"/>
      <c r="G4997" s="331"/>
      <c r="K4997" s="76"/>
      <c r="L4997" s="141"/>
      <c r="O4997" s="75"/>
      <c r="P4997" s="60"/>
      <c r="Q4997" s="60"/>
    </row>
    <row r="4998" spans="3:17">
      <c r="C4998"/>
      <c r="D4998"/>
      <c r="E4998"/>
      <c r="F4998" s="331"/>
      <c r="G4998" s="331"/>
      <c r="K4998" s="76"/>
      <c r="L4998" s="141"/>
      <c r="O4998" s="75"/>
      <c r="P4998" s="60"/>
      <c r="Q4998" s="60"/>
    </row>
    <row r="4999" spans="3:17">
      <c r="C4999"/>
      <c r="D4999"/>
      <c r="E4999"/>
      <c r="F4999" s="331"/>
      <c r="G4999" s="331"/>
      <c r="K4999" s="76"/>
      <c r="L4999" s="141"/>
      <c r="O4999" s="75"/>
      <c r="P4999" s="60"/>
      <c r="Q4999" s="60"/>
    </row>
    <row r="5000" spans="3:17">
      <c r="C5000"/>
      <c r="D5000"/>
      <c r="E5000"/>
      <c r="F5000" s="331"/>
      <c r="G5000" s="331"/>
      <c r="K5000" s="76"/>
      <c r="L5000" s="141"/>
      <c r="O5000" s="75"/>
      <c r="P5000" s="60"/>
      <c r="Q5000" s="60"/>
    </row>
    <row r="5001" spans="3:17">
      <c r="C5001"/>
      <c r="D5001"/>
      <c r="E5001"/>
      <c r="F5001" s="331"/>
      <c r="G5001" s="331"/>
      <c r="K5001" s="76"/>
      <c r="L5001" s="141"/>
      <c r="O5001" s="75"/>
      <c r="P5001" s="60"/>
      <c r="Q5001" s="60"/>
    </row>
    <row r="5002" spans="3:17">
      <c r="C5002"/>
      <c r="D5002"/>
      <c r="E5002"/>
      <c r="F5002" s="331"/>
      <c r="G5002" s="331"/>
      <c r="K5002" s="76"/>
      <c r="L5002" s="141"/>
      <c r="O5002" s="75"/>
      <c r="P5002" s="60"/>
      <c r="Q5002" s="60"/>
    </row>
    <row r="5003" spans="3:17">
      <c r="C5003"/>
      <c r="D5003"/>
      <c r="E5003"/>
      <c r="F5003" s="331"/>
      <c r="G5003" s="331"/>
      <c r="K5003" s="76"/>
      <c r="L5003" s="141"/>
      <c r="O5003" s="75"/>
      <c r="P5003" s="60"/>
      <c r="Q5003" s="60"/>
    </row>
    <row r="5004" spans="3:17">
      <c r="C5004"/>
      <c r="D5004"/>
      <c r="E5004"/>
      <c r="F5004" s="331"/>
      <c r="G5004" s="331"/>
      <c r="K5004" s="76"/>
      <c r="L5004" s="141"/>
      <c r="O5004" s="75"/>
      <c r="P5004" s="60"/>
      <c r="Q5004" s="60"/>
    </row>
    <row r="5005" spans="3:17">
      <c r="C5005"/>
      <c r="D5005"/>
      <c r="E5005"/>
      <c r="F5005" s="331"/>
      <c r="G5005" s="331"/>
      <c r="K5005" s="76"/>
      <c r="L5005" s="141"/>
      <c r="O5005" s="75"/>
      <c r="P5005" s="60"/>
      <c r="Q5005" s="60"/>
    </row>
    <row r="5006" spans="3:17">
      <c r="C5006"/>
      <c r="D5006"/>
      <c r="E5006"/>
      <c r="F5006" s="331"/>
      <c r="G5006" s="331"/>
      <c r="K5006" s="76"/>
      <c r="L5006" s="141"/>
      <c r="O5006" s="75"/>
      <c r="P5006" s="60"/>
      <c r="Q5006" s="60"/>
    </row>
    <row r="5007" spans="3:17">
      <c r="C5007"/>
      <c r="D5007"/>
      <c r="E5007"/>
      <c r="F5007" s="331"/>
      <c r="G5007" s="331"/>
      <c r="K5007" s="76"/>
      <c r="L5007" s="141"/>
      <c r="O5007" s="75"/>
      <c r="P5007" s="60"/>
      <c r="Q5007" s="60"/>
    </row>
    <row r="5008" spans="3:17">
      <c r="C5008"/>
      <c r="D5008"/>
      <c r="E5008"/>
      <c r="F5008" s="331"/>
      <c r="G5008" s="331"/>
      <c r="K5008" s="76"/>
      <c r="L5008" s="141"/>
      <c r="O5008" s="75"/>
      <c r="P5008" s="60"/>
      <c r="Q5008" s="60"/>
    </row>
    <row r="5009" spans="3:17">
      <c r="C5009"/>
      <c r="D5009"/>
      <c r="E5009"/>
      <c r="F5009" s="331"/>
      <c r="G5009" s="331"/>
      <c r="K5009" s="76"/>
      <c r="L5009" s="141"/>
      <c r="O5009" s="75"/>
      <c r="P5009" s="60"/>
      <c r="Q5009" s="60"/>
    </row>
    <row r="5010" spans="3:17">
      <c r="C5010"/>
      <c r="D5010"/>
      <c r="E5010"/>
      <c r="F5010" s="331"/>
      <c r="G5010" s="331"/>
      <c r="K5010" s="76"/>
      <c r="L5010" s="141"/>
      <c r="O5010" s="75"/>
      <c r="P5010" s="60"/>
      <c r="Q5010" s="60"/>
    </row>
    <row r="5011" spans="3:17">
      <c r="C5011"/>
      <c r="D5011"/>
      <c r="E5011"/>
      <c r="F5011" s="331"/>
      <c r="G5011" s="331"/>
      <c r="K5011" s="76"/>
      <c r="L5011" s="141"/>
      <c r="O5011" s="75"/>
      <c r="P5011" s="60"/>
      <c r="Q5011" s="60"/>
    </row>
    <row r="5012" spans="3:17">
      <c r="C5012"/>
      <c r="D5012"/>
      <c r="E5012"/>
      <c r="F5012" s="331"/>
      <c r="G5012" s="331"/>
      <c r="K5012" s="76"/>
      <c r="L5012" s="141"/>
      <c r="O5012" s="75"/>
      <c r="P5012" s="60"/>
      <c r="Q5012" s="60"/>
    </row>
    <row r="5013" spans="3:17">
      <c r="C5013"/>
      <c r="D5013"/>
      <c r="E5013"/>
      <c r="F5013" s="331"/>
      <c r="G5013" s="331"/>
      <c r="K5013" s="76"/>
      <c r="L5013" s="141"/>
      <c r="O5013" s="75"/>
      <c r="P5013" s="60"/>
      <c r="Q5013" s="60"/>
    </row>
    <row r="5014" spans="3:17">
      <c r="C5014"/>
      <c r="D5014"/>
      <c r="E5014"/>
      <c r="F5014" s="331"/>
      <c r="G5014" s="331"/>
      <c r="K5014" s="76"/>
      <c r="L5014" s="141"/>
      <c r="O5014" s="75"/>
      <c r="P5014" s="60"/>
      <c r="Q5014" s="60"/>
    </row>
    <row r="5015" spans="3:17">
      <c r="C5015"/>
      <c r="D5015"/>
      <c r="E5015"/>
      <c r="F5015" s="331"/>
      <c r="G5015" s="331"/>
      <c r="K5015" s="76"/>
      <c r="L5015" s="141"/>
      <c r="O5015" s="75"/>
      <c r="P5015" s="60"/>
      <c r="Q5015" s="60"/>
    </row>
    <row r="5016" spans="3:17">
      <c r="C5016"/>
      <c r="D5016"/>
      <c r="E5016"/>
      <c r="F5016" s="331"/>
      <c r="G5016" s="331"/>
      <c r="K5016" s="76"/>
      <c r="L5016" s="141"/>
      <c r="O5016" s="75"/>
      <c r="P5016" s="60"/>
      <c r="Q5016" s="60"/>
    </row>
    <row r="5017" spans="3:17">
      <c r="C5017"/>
      <c r="D5017"/>
      <c r="E5017"/>
      <c r="F5017" s="331"/>
      <c r="G5017" s="331"/>
      <c r="K5017" s="76"/>
      <c r="L5017" s="141"/>
      <c r="O5017" s="75"/>
      <c r="P5017" s="60"/>
      <c r="Q5017" s="60"/>
    </row>
    <row r="5018" spans="3:17">
      <c r="C5018"/>
      <c r="D5018"/>
      <c r="E5018"/>
      <c r="F5018" s="331"/>
      <c r="G5018" s="331"/>
      <c r="K5018" s="76"/>
      <c r="L5018" s="141"/>
      <c r="O5018" s="75"/>
      <c r="P5018" s="60"/>
      <c r="Q5018" s="60"/>
    </row>
    <row r="5019" spans="3:17">
      <c r="C5019"/>
      <c r="D5019"/>
      <c r="E5019"/>
      <c r="F5019" s="331"/>
      <c r="G5019" s="331"/>
      <c r="K5019" s="76"/>
      <c r="L5019" s="141"/>
      <c r="O5019" s="75"/>
      <c r="P5019" s="60"/>
      <c r="Q5019" s="60"/>
    </row>
    <row r="5020" spans="3:17">
      <c r="C5020"/>
      <c r="D5020"/>
      <c r="E5020"/>
      <c r="F5020" s="331"/>
      <c r="G5020" s="331"/>
      <c r="K5020" s="76"/>
      <c r="L5020" s="141"/>
      <c r="O5020" s="75"/>
      <c r="P5020" s="60"/>
      <c r="Q5020" s="60"/>
    </row>
    <row r="5021" spans="3:17">
      <c r="C5021"/>
      <c r="D5021"/>
      <c r="E5021"/>
      <c r="F5021" s="331"/>
      <c r="G5021" s="331"/>
      <c r="K5021" s="76"/>
      <c r="L5021" s="141"/>
      <c r="O5021" s="75"/>
      <c r="P5021" s="60"/>
      <c r="Q5021" s="60"/>
    </row>
    <row r="5022" spans="3:17">
      <c r="C5022"/>
      <c r="D5022"/>
      <c r="E5022"/>
      <c r="F5022" s="331"/>
      <c r="G5022" s="331"/>
      <c r="K5022" s="76"/>
      <c r="L5022" s="141"/>
      <c r="O5022" s="75"/>
      <c r="P5022" s="60"/>
      <c r="Q5022" s="60"/>
    </row>
    <row r="5023" spans="3:17">
      <c r="C5023"/>
      <c r="D5023"/>
      <c r="E5023"/>
      <c r="F5023" s="331"/>
      <c r="G5023" s="331"/>
      <c r="K5023" s="76"/>
      <c r="L5023" s="141"/>
      <c r="O5023" s="75"/>
      <c r="P5023" s="60"/>
      <c r="Q5023" s="60"/>
    </row>
    <row r="5024" spans="3:17">
      <c r="C5024"/>
      <c r="D5024"/>
      <c r="E5024"/>
      <c r="F5024" s="331"/>
      <c r="G5024" s="331"/>
      <c r="K5024" s="76"/>
      <c r="L5024" s="141"/>
      <c r="O5024" s="75"/>
      <c r="P5024" s="60"/>
      <c r="Q5024" s="60"/>
    </row>
    <row r="5025" spans="3:17">
      <c r="C5025"/>
      <c r="D5025"/>
      <c r="E5025"/>
      <c r="F5025" s="331"/>
      <c r="G5025" s="331"/>
      <c r="K5025" s="76"/>
      <c r="L5025" s="141"/>
      <c r="O5025" s="75"/>
      <c r="P5025" s="60"/>
      <c r="Q5025" s="60"/>
    </row>
    <row r="5026" spans="3:17">
      <c r="C5026"/>
      <c r="D5026"/>
      <c r="E5026"/>
      <c r="F5026" s="331"/>
      <c r="G5026" s="331"/>
      <c r="K5026" s="76"/>
      <c r="L5026" s="141"/>
      <c r="O5026" s="75"/>
      <c r="P5026" s="60"/>
      <c r="Q5026" s="60"/>
    </row>
    <row r="5027" spans="3:17">
      <c r="C5027"/>
      <c r="D5027"/>
      <c r="E5027"/>
      <c r="F5027" s="331"/>
      <c r="G5027" s="331"/>
      <c r="K5027" s="76"/>
      <c r="L5027" s="141"/>
      <c r="O5027" s="75"/>
      <c r="P5027" s="60"/>
      <c r="Q5027" s="60"/>
    </row>
    <row r="5028" spans="3:17">
      <c r="C5028"/>
      <c r="D5028"/>
      <c r="E5028"/>
      <c r="F5028" s="331"/>
      <c r="G5028" s="331"/>
      <c r="K5028" s="76"/>
      <c r="L5028" s="141"/>
      <c r="O5028" s="75"/>
      <c r="P5028" s="60"/>
      <c r="Q5028" s="60"/>
    </row>
    <row r="5029" spans="3:17">
      <c r="C5029"/>
      <c r="D5029"/>
      <c r="E5029"/>
      <c r="F5029" s="331"/>
      <c r="G5029" s="331"/>
      <c r="K5029" s="76"/>
      <c r="L5029" s="141"/>
      <c r="O5029" s="75"/>
      <c r="P5029" s="60"/>
      <c r="Q5029" s="60"/>
    </row>
    <row r="5030" spans="3:17">
      <c r="C5030"/>
      <c r="D5030"/>
      <c r="E5030"/>
      <c r="F5030" s="331"/>
      <c r="G5030" s="331"/>
      <c r="K5030" s="76"/>
      <c r="L5030" s="141"/>
      <c r="O5030" s="75"/>
      <c r="P5030" s="60"/>
      <c r="Q5030" s="60"/>
    </row>
    <row r="5031" spans="3:17">
      <c r="C5031"/>
      <c r="D5031"/>
      <c r="E5031"/>
      <c r="F5031" s="331"/>
      <c r="G5031" s="331"/>
      <c r="K5031" s="76"/>
      <c r="L5031" s="141"/>
      <c r="O5031" s="75"/>
      <c r="P5031" s="60"/>
      <c r="Q5031" s="60"/>
    </row>
    <row r="5032" spans="3:17">
      <c r="C5032"/>
      <c r="D5032"/>
      <c r="E5032"/>
      <c r="F5032" s="331"/>
      <c r="G5032" s="331"/>
      <c r="K5032" s="76"/>
      <c r="L5032" s="141"/>
      <c r="O5032" s="75"/>
      <c r="P5032" s="60"/>
      <c r="Q5032" s="60"/>
    </row>
    <row r="5033" spans="3:17">
      <c r="C5033"/>
      <c r="D5033"/>
      <c r="E5033"/>
      <c r="F5033" s="331"/>
      <c r="G5033" s="331"/>
      <c r="K5033" s="76"/>
      <c r="L5033" s="141"/>
      <c r="O5033" s="75"/>
      <c r="P5033" s="60"/>
      <c r="Q5033" s="60"/>
    </row>
    <row r="5034" spans="3:17">
      <c r="C5034"/>
      <c r="D5034"/>
      <c r="E5034"/>
      <c r="F5034" s="331"/>
      <c r="G5034" s="331"/>
      <c r="K5034" s="76"/>
      <c r="L5034" s="141"/>
      <c r="O5034" s="75"/>
      <c r="P5034" s="60"/>
      <c r="Q5034" s="60"/>
    </row>
    <row r="5035" spans="3:17">
      <c r="C5035"/>
      <c r="D5035"/>
      <c r="E5035"/>
      <c r="F5035" s="331"/>
      <c r="G5035" s="331"/>
      <c r="K5035" s="76"/>
      <c r="L5035" s="141"/>
      <c r="O5035" s="75"/>
      <c r="P5035" s="60"/>
      <c r="Q5035" s="60"/>
    </row>
    <row r="5036" spans="3:17">
      <c r="C5036"/>
      <c r="D5036"/>
      <c r="E5036"/>
      <c r="F5036" s="331"/>
      <c r="G5036" s="331"/>
      <c r="K5036" s="76"/>
      <c r="L5036" s="141"/>
      <c r="O5036" s="75"/>
      <c r="P5036" s="60"/>
      <c r="Q5036" s="60"/>
    </row>
    <row r="5037" spans="3:17">
      <c r="C5037"/>
      <c r="D5037"/>
      <c r="E5037"/>
      <c r="F5037" s="331"/>
      <c r="G5037" s="331"/>
      <c r="K5037" s="76"/>
      <c r="L5037" s="141"/>
      <c r="O5037" s="75"/>
      <c r="P5037" s="60"/>
      <c r="Q5037" s="60"/>
    </row>
    <row r="5038" spans="3:17">
      <c r="C5038"/>
      <c r="D5038"/>
      <c r="E5038"/>
      <c r="F5038" s="331"/>
      <c r="G5038" s="331"/>
      <c r="K5038" s="76"/>
      <c r="L5038" s="141"/>
      <c r="O5038" s="75"/>
      <c r="P5038" s="60"/>
      <c r="Q5038" s="60"/>
    </row>
    <row r="5039" spans="3:17">
      <c r="C5039"/>
      <c r="D5039"/>
      <c r="E5039"/>
      <c r="F5039" s="331"/>
      <c r="G5039" s="331"/>
      <c r="K5039" s="76"/>
      <c r="L5039" s="141"/>
      <c r="O5039" s="75"/>
      <c r="P5039" s="60"/>
      <c r="Q5039" s="60"/>
    </row>
    <row r="5040" spans="3:17">
      <c r="C5040"/>
      <c r="D5040"/>
      <c r="E5040"/>
      <c r="F5040" s="331"/>
      <c r="G5040" s="331"/>
      <c r="K5040" s="76"/>
      <c r="L5040" s="141"/>
      <c r="O5040" s="75"/>
      <c r="P5040" s="60"/>
      <c r="Q5040" s="60"/>
    </row>
    <row r="5041" spans="3:17">
      <c r="C5041"/>
      <c r="D5041"/>
      <c r="E5041"/>
      <c r="F5041" s="331"/>
      <c r="G5041" s="331"/>
      <c r="K5041" s="76"/>
      <c r="L5041" s="141"/>
      <c r="O5041" s="75"/>
      <c r="P5041" s="60"/>
      <c r="Q5041" s="60"/>
    </row>
    <row r="5042" spans="3:17">
      <c r="C5042"/>
      <c r="D5042"/>
      <c r="E5042"/>
      <c r="F5042" s="331"/>
      <c r="G5042" s="331"/>
      <c r="K5042" s="76"/>
      <c r="L5042" s="141"/>
      <c r="O5042" s="75"/>
      <c r="P5042" s="60"/>
      <c r="Q5042" s="60"/>
    </row>
    <row r="5043" spans="3:17">
      <c r="C5043"/>
      <c r="D5043"/>
      <c r="E5043"/>
      <c r="F5043" s="331"/>
      <c r="G5043" s="331"/>
      <c r="K5043" s="76"/>
      <c r="L5043" s="141"/>
      <c r="O5043" s="75"/>
      <c r="P5043" s="60"/>
      <c r="Q5043" s="60"/>
    </row>
    <row r="5044" spans="3:17">
      <c r="C5044"/>
      <c r="D5044"/>
      <c r="E5044"/>
      <c r="F5044" s="331"/>
      <c r="G5044" s="331"/>
      <c r="K5044" s="76"/>
      <c r="L5044" s="141"/>
      <c r="O5044" s="75"/>
      <c r="P5044" s="60"/>
      <c r="Q5044" s="60"/>
    </row>
    <row r="5045" spans="3:17">
      <c r="C5045"/>
      <c r="D5045"/>
      <c r="E5045"/>
      <c r="F5045" s="331"/>
      <c r="G5045" s="331"/>
      <c r="K5045" s="76"/>
      <c r="L5045" s="141"/>
      <c r="O5045" s="75"/>
      <c r="P5045" s="60"/>
      <c r="Q5045" s="60"/>
    </row>
    <row r="5046" spans="3:17">
      <c r="C5046"/>
      <c r="D5046"/>
      <c r="E5046"/>
      <c r="F5046" s="331"/>
      <c r="G5046" s="331"/>
      <c r="K5046" s="76"/>
      <c r="L5046" s="141"/>
      <c r="O5046" s="75"/>
      <c r="P5046" s="60"/>
      <c r="Q5046" s="60"/>
    </row>
    <row r="5047" spans="3:17">
      <c r="C5047"/>
      <c r="D5047"/>
      <c r="E5047"/>
      <c r="F5047" s="331"/>
      <c r="G5047" s="331"/>
      <c r="K5047" s="76"/>
      <c r="L5047" s="141"/>
      <c r="O5047" s="75"/>
      <c r="P5047" s="60"/>
      <c r="Q5047" s="60"/>
    </row>
    <row r="5048" spans="3:17">
      <c r="C5048"/>
      <c r="D5048"/>
      <c r="E5048"/>
      <c r="F5048" s="331"/>
      <c r="G5048" s="331"/>
      <c r="K5048" s="76"/>
      <c r="L5048" s="141"/>
      <c r="O5048" s="75"/>
      <c r="P5048" s="60"/>
      <c r="Q5048" s="60"/>
    </row>
    <row r="5049" spans="3:17">
      <c r="C5049"/>
      <c r="D5049"/>
      <c r="E5049"/>
      <c r="F5049" s="331"/>
      <c r="G5049" s="331"/>
      <c r="K5049" s="76"/>
      <c r="L5049" s="141"/>
      <c r="O5049" s="75"/>
      <c r="P5049" s="60"/>
      <c r="Q5049" s="60"/>
    </row>
    <row r="5050" spans="3:17">
      <c r="C5050"/>
      <c r="D5050"/>
      <c r="E5050"/>
      <c r="F5050" s="331"/>
      <c r="G5050" s="331"/>
      <c r="K5050" s="76"/>
      <c r="L5050" s="141"/>
      <c r="O5050" s="75"/>
      <c r="P5050" s="60"/>
      <c r="Q5050" s="60"/>
    </row>
    <row r="5051" spans="3:17">
      <c r="C5051"/>
      <c r="D5051"/>
      <c r="E5051"/>
      <c r="F5051" s="331"/>
      <c r="G5051" s="331"/>
      <c r="K5051" s="76"/>
      <c r="L5051" s="141"/>
      <c r="O5051" s="75"/>
      <c r="P5051" s="60"/>
      <c r="Q5051" s="60"/>
    </row>
    <row r="5052" spans="3:17">
      <c r="C5052"/>
      <c r="D5052"/>
      <c r="E5052"/>
      <c r="F5052" s="331"/>
      <c r="G5052" s="331"/>
      <c r="K5052" s="76"/>
      <c r="L5052" s="141"/>
      <c r="O5052" s="75"/>
      <c r="P5052" s="60"/>
      <c r="Q5052" s="60"/>
    </row>
    <row r="5053" spans="3:17">
      <c r="C5053"/>
      <c r="D5053"/>
      <c r="E5053"/>
      <c r="F5053" s="331"/>
      <c r="G5053" s="331"/>
      <c r="K5053" s="76"/>
      <c r="L5053" s="141"/>
      <c r="O5053" s="75"/>
      <c r="P5053" s="60"/>
      <c r="Q5053" s="60"/>
    </row>
    <row r="5054" spans="3:17">
      <c r="C5054"/>
      <c r="D5054"/>
      <c r="E5054"/>
      <c r="F5054" s="331"/>
      <c r="G5054" s="331"/>
      <c r="K5054" s="76"/>
      <c r="L5054" s="141"/>
      <c r="O5054" s="75"/>
      <c r="P5054" s="60"/>
      <c r="Q5054" s="60"/>
    </row>
    <row r="5055" spans="3:17">
      <c r="C5055"/>
      <c r="D5055"/>
      <c r="E5055"/>
      <c r="F5055" s="331"/>
      <c r="G5055" s="331"/>
      <c r="K5055" s="76"/>
      <c r="L5055" s="141"/>
      <c r="O5055" s="75"/>
      <c r="P5055" s="60"/>
      <c r="Q5055" s="60"/>
    </row>
    <row r="5056" spans="3:17">
      <c r="C5056"/>
      <c r="D5056"/>
      <c r="E5056"/>
      <c r="F5056" s="331"/>
      <c r="G5056" s="331"/>
      <c r="K5056" s="76"/>
      <c r="L5056" s="141"/>
      <c r="O5056" s="75"/>
      <c r="P5056" s="60"/>
      <c r="Q5056" s="60"/>
    </row>
    <row r="5057" spans="3:17">
      <c r="C5057"/>
      <c r="D5057"/>
      <c r="E5057"/>
      <c r="F5057" s="331"/>
      <c r="G5057" s="331"/>
      <c r="K5057" s="76"/>
      <c r="L5057" s="141"/>
      <c r="O5057" s="75"/>
      <c r="P5057" s="60"/>
      <c r="Q5057" s="60"/>
    </row>
    <row r="5058" spans="3:17">
      <c r="C5058"/>
      <c r="D5058"/>
      <c r="E5058"/>
      <c r="F5058" s="331"/>
      <c r="G5058" s="331"/>
      <c r="K5058" s="76"/>
      <c r="L5058" s="141"/>
      <c r="O5058" s="75"/>
      <c r="P5058" s="60"/>
      <c r="Q5058" s="60"/>
    </row>
    <row r="5059" spans="3:17">
      <c r="C5059"/>
      <c r="D5059"/>
      <c r="E5059"/>
      <c r="F5059" s="331"/>
      <c r="G5059" s="331"/>
      <c r="K5059" s="76"/>
      <c r="L5059" s="141"/>
      <c r="O5059" s="75"/>
      <c r="P5059" s="60"/>
      <c r="Q5059" s="60"/>
    </row>
    <row r="5060" spans="3:17">
      <c r="C5060"/>
      <c r="D5060"/>
      <c r="E5060"/>
      <c r="F5060" s="331"/>
      <c r="G5060" s="331"/>
      <c r="K5060" s="76"/>
      <c r="L5060" s="141"/>
      <c r="O5060" s="75"/>
      <c r="P5060" s="60"/>
      <c r="Q5060" s="60"/>
    </row>
    <row r="5061" spans="3:17">
      <c r="C5061"/>
      <c r="D5061"/>
      <c r="E5061"/>
      <c r="F5061" s="331"/>
      <c r="G5061" s="331"/>
      <c r="K5061" s="76"/>
      <c r="L5061" s="141"/>
      <c r="O5061" s="75"/>
      <c r="P5061" s="60"/>
      <c r="Q5061" s="60"/>
    </row>
    <row r="5062" spans="3:17">
      <c r="C5062"/>
      <c r="D5062"/>
      <c r="E5062"/>
      <c r="F5062" s="331"/>
      <c r="G5062" s="331"/>
      <c r="K5062" s="76"/>
      <c r="L5062" s="141"/>
      <c r="O5062" s="75"/>
      <c r="P5062" s="60"/>
      <c r="Q5062" s="60"/>
    </row>
    <row r="5063" spans="3:17">
      <c r="C5063"/>
      <c r="D5063"/>
      <c r="E5063"/>
      <c r="F5063" s="331"/>
      <c r="G5063" s="331"/>
      <c r="K5063" s="76"/>
      <c r="L5063" s="141"/>
      <c r="O5063" s="75"/>
      <c r="P5063" s="60"/>
      <c r="Q5063" s="60"/>
    </row>
    <row r="5064" spans="3:17">
      <c r="C5064"/>
      <c r="D5064"/>
      <c r="E5064"/>
      <c r="F5064" s="331"/>
      <c r="G5064" s="331"/>
      <c r="K5064" s="76"/>
      <c r="L5064" s="141"/>
      <c r="O5064" s="75"/>
      <c r="P5064" s="60"/>
      <c r="Q5064" s="60"/>
    </row>
    <row r="5065" spans="3:17">
      <c r="C5065"/>
      <c r="D5065"/>
      <c r="E5065"/>
      <c r="F5065" s="331"/>
      <c r="G5065" s="331"/>
      <c r="K5065" s="76"/>
      <c r="L5065" s="141"/>
      <c r="O5065" s="75"/>
      <c r="P5065" s="60"/>
      <c r="Q5065" s="60"/>
    </row>
    <row r="5066" spans="3:17">
      <c r="C5066"/>
      <c r="D5066"/>
      <c r="E5066"/>
      <c r="F5066" s="331"/>
      <c r="G5066" s="331"/>
      <c r="K5066" s="76"/>
      <c r="L5066" s="141"/>
      <c r="O5066" s="75"/>
      <c r="P5066" s="60"/>
      <c r="Q5066" s="60"/>
    </row>
    <row r="5067" spans="3:17">
      <c r="C5067"/>
      <c r="D5067"/>
      <c r="E5067"/>
      <c r="F5067" s="331"/>
      <c r="G5067" s="331"/>
      <c r="K5067" s="76"/>
      <c r="L5067" s="141"/>
      <c r="O5067" s="75"/>
      <c r="P5067" s="60"/>
      <c r="Q5067" s="60"/>
    </row>
    <row r="5068" spans="3:17">
      <c r="C5068"/>
      <c r="D5068"/>
      <c r="E5068"/>
      <c r="F5068" s="331"/>
      <c r="G5068" s="331"/>
      <c r="K5068" s="76"/>
      <c r="L5068" s="141"/>
      <c r="O5068" s="75"/>
      <c r="P5068" s="60"/>
      <c r="Q5068" s="60"/>
    </row>
    <row r="5069" spans="3:17">
      <c r="C5069"/>
      <c r="D5069"/>
      <c r="E5069"/>
      <c r="F5069" s="331"/>
      <c r="G5069" s="331"/>
      <c r="K5069" s="76"/>
      <c r="L5069" s="141"/>
      <c r="O5069" s="75"/>
      <c r="P5069" s="60"/>
      <c r="Q5069" s="60"/>
    </row>
    <row r="5070" spans="3:17">
      <c r="C5070"/>
      <c r="D5070"/>
      <c r="E5070"/>
      <c r="F5070" s="331"/>
      <c r="G5070" s="331"/>
      <c r="K5070" s="76"/>
      <c r="L5070" s="141"/>
      <c r="O5070" s="75"/>
      <c r="P5070" s="60"/>
      <c r="Q5070" s="60"/>
    </row>
    <row r="5071" spans="3:17">
      <c r="C5071"/>
      <c r="D5071"/>
      <c r="E5071"/>
      <c r="F5071" s="331"/>
      <c r="G5071" s="331"/>
      <c r="K5071" s="76"/>
      <c r="L5071" s="141"/>
      <c r="O5071" s="75"/>
      <c r="P5071" s="60"/>
      <c r="Q5071" s="60"/>
    </row>
    <row r="5072" spans="3:17">
      <c r="C5072"/>
      <c r="D5072"/>
      <c r="E5072"/>
      <c r="F5072" s="331"/>
      <c r="G5072" s="331"/>
      <c r="K5072" s="76"/>
      <c r="L5072" s="141"/>
      <c r="O5072" s="75"/>
      <c r="P5072" s="60"/>
      <c r="Q5072" s="60"/>
    </row>
    <row r="5073" spans="3:17">
      <c r="C5073"/>
      <c r="D5073"/>
      <c r="E5073"/>
      <c r="F5073" s="331"/>
      <c r="G5073" s="331"/>
      <c r="K5073" s="76"/>
      <c r="L5073" s="141"/>
      <c r="O5073" s="75"/>
      <c r="P5073" s="60"/>
      <c r="Q5073" s="60"/>
    </row>
    <row r="5074" spans="3:17">
      <c r="C5074"/>
      <c r="D5074"/>
      <c r="E5074"/>
      <c r="F5074" s="331"/>
      <c r="G5074" s="331"/>
      <c r="K5074" s="76"/>
      <c r="L5074" s="141"/>
      <c r="O5074" s="75"/>
      <c r="P5074" s="60"/>
      <c r="Q5074" s="60"/>
    </row>
    <row r="5075" spans="3:17">
      <c r="C5075"/>
      <c r="D5075"/>
      <c r="E5075"/>
      <c r="F5075" s="331"/>
      <c r="G5075" s="331"/>
      <c r="K5075" s="76"/>
      <c r="L5075" s="141"/>
      <c r="O5075" s="75"/>
      <c r="P5075" s="60"/>
      <c r="Q5075" s="60"/>
    </row>
    <row r="5076" spans="3:17">
      <c r="C5076"/>
      <c r="D5076"/>
      <c r="E5076"/>
      <c r="F5076" s="331"/>
      <c r="G5076" s="331"/>
      <c r="K5076" s="76"/>
      <c r="L5076" s="141"/>
      <c r="O5076" s="75"/>
      <c r="P5076" s="60"/>
      <c r="Q5076" s="60"/>
    </row>
    <row r="5077" spans="3:17">
      <c r="C5077"/>
      <c r="D5077"/>
      <c r="E5077"/>
      <c r="F5077" s="331"/>
      <c r="G5077" s="331"/>
      <c r="K5077" s="76"/>
      <c r="L5077" s="141"/>
      <c r="O5077" s="75"/>
      <c r="P5077" s="60"/>
      <c r="Q5077" s="60"/>
    </row>
    <row r="5078" spans="3:17">
      <c r="C5078"/>
      <c r="D5078"/>
      <c r="E5078"/>
      <c r="F5078" s="331"/>
      <c r="G5078" s="331"/>
      <c r="K5078" s="76"/>
      <c r="L5078" s="141"/>
      <c r="O5078" s="75"/>
      <c r="P5078" s="60"/>
      <c r="Q5078" s="60"/>
    </row>
    <row r="5079" spans="3:17">
      <c r="C5079"/>
      <c r="D5079"/>
      <c r="E5079"/>
      <c r="F5079" s="331"/>
      <c r="G5079" s="331"/>
      <c r="K5079" s="76"/>
      <c r="L5079" s="141"/>
      <c r="O5079" s="75"/>
      <c r="P5079" s="60"/>
      <c r="Q5079" s="60"/>
    </row>
    <row r="5080" spans="3:17">
      <c r="C5080"/>
      <c r="D5080"/>
      <c r="E5080"/>
      <c r="F5080" s="331"/>
      <c r="G5080" s="331"/>
      <c r="K5080" s="76"/>
      <c r="L5080" s="141"/>
      <c r="O5080" s="75"/>
      <c r="P5080" s="60"/>
      <c r="Q5080" s="60"/>
    </row>
    <row r="5081" spans="3:17">
      <c r="C5081"/>
      <c r="D5081"/>
      <c r="E5081"/>
      <c r="F5081" s="331"/>
      <c r="G5081" s="331"/>
      <c r="K5081" s="76"/>
      <c r="L5081" s="141"/>
      <c r="O5081" s="75"/>
      <c r="P5081" s="60"/>
      <c r="Q5081" s="60"/>
    </row>
    <row r="5082" spans="3:17">
      <c r="C5082"/>
      <c r="D5082"/>
      <c r="E5082"/>
      <c r="F5082" s="331"/>
      <c r="G5082" s="331"/>
      <c r="K5082" s="76"/>
      <c r="L5082" s="141"/>
      <c r="O5082" s="75"/>
      <c r="P5082" s="60"/>
      <c r="Q5082" s="60"/>
    </row>
    <row r="5083" spans="3:17">
      <c r="C5083"/>
      <c r="D5083"/>
      <c r="E5083"/>
      <c r="F5083" s="331"/>
      <c r="G5083" s="331"/>
      <c r="K5083" s="76"/>
      <c r="L5083" s="141"/>
      <c r="O5083" s="75"/>
      <c r="P5083" s="60"/>
      <c r="Q5083" s="60"/>
    </row>
    <row r="5084" spans="3:17">
      <c r="C5084"/>
      <c r="D5084"/>
      <c r="E5084"/>
      <c r="F5084" s="331"/>
      <c r="G5084" s="331"/>
      <c r="K5084" s="76"/>
      <c r="L5084" s="141"/>
      <c r="O5084" s="75"/>
      <c r="P5084" s="60"/>
      <c r="Q5084" s="60"/>
    </row>
    <row r="5085" spans="3:17">
      <c r="C5085"/>
      <c r="D5085"/>
      <c r="E5085"/>
      <c r="F5085" s="331"/>
      <c r="G5085" s="331"/>
      <c r="K5085" s="76"/>
      <c r="L5085" s="141"/>
      <c r="O5085" s="75"/>
      <c r="P5085" s="60"/>
      <c r="Q5085" s="60"/>
    </row>
    <row r="5086" spans="3:17">
      <c r="C5086"/>
      <c r="D5086"/>
      <c r="E5086"/>
      <c r="F5086" s="331"/>
      <c r="G5086" s="331"/>
      <c r="K5086" s="76"/>
      <c r="L5086" s="141"/>
      <c r="O5086" s="75"/>
      <c r="P5086" s="60"/>
      <c r="Q5086" s="60"/>
    </row>
    <row r="5087" spans="3:17">
      <c r="C5087"/>
      <c r="D5087"/>
      <c r="E5087"/>
      <c r="F5087" s="331"/>
      <c r="G5087" s="331"/>
      <c r="K5087" s="76"/>
      <c r="L5087" s="141"/>
      <c r="O5087" s="75"/>
      <c r="P5087" s="60"/>
      <c r="Q5087" s="60"/>
    </row>
    <row r="5088" spans="3:17">
      <c r="C5088"/>
      <c r="D5088"/>
      <c r="E5088"/>
      <c r="F5088" s="331"/>
      <c r="G5088" s="331"/>
      <c r="K5088" s="76"/>
      <c r="L5088" s="141"/>
      <c r="O5088" s="75"/>
      <c r="P5088" s="60"/>
      <c r="Q5088" s="60"/>
    </row>
    <row r="5089" spans="3:17">
      <c r="C5089"/>
      <c r="D5089"/>
      <c r="E5089"/>
      <c r="F5089" s="331"/>
      <c r="G5089" s="331"/>
      <c r="K5089" s="76"/>
      <c r="L5089" s="141"/>
      <c r="O5089" s="75"/>
      <c r="P5089" s="60"/>
      <c r="Q5089" s="60"/>
    </row>
    <row r="5090" spans="3:17">
      <c r="C5090"/>
      <c r="D5090"/>
      <c r="E5090"/>
      <c r="F5090" s="331"/>
      <c r="G5090" s="331"/>
      <c r="K5090" s="76"/>
      <c r="L5090" s="141"/>
      <c r="O5090" s="75"/>
      <c r="P5090" s="60"/>
      <c r="Q5090" s="60"/>
    </row>
    <row r="5091" spans="3:17">
      <c r="C5091"/>
      <c r="D5091"/>
      <c r="E5091"/>
      <c r="F5091" s="331"/>
      <c r="G5091" s="331"/>
      <c r="K5091" s="76"/>
      <c r="L5091" s="141"/>
      <c r="O5091" s="75"/>
      <c r="P5091" s="60"/>
      <c r="Q5091" s="60"/>
    </row>
    <row r="5092" spans="3:17">
      <c r="C5092"/>
      <c r="D5092"/>
      <c r="E5092"/>
      <c r="F5092" s="331"/>
      <c r="G5092" s="331"/>
      <c r="K5092" s="76"/>
      <c r="L5092" s="141"/>
      <c r="O5092" s="75"/>
      <c r="P5092" s="60"/>
      <c r="Q5092" s="60"/>
    </row>
    <row r="5093" spans="3:17">
      <c r="C5093"/>
      <c r="D5093"/>
      <c r="E5093"/>
      <c r="F5093" s="331"/>
      <c r="G5093" s="331"/>
      <c r="K5093" s="76"/>
      <c r="L5093" s="141"/>
      <c r="O5093" s="75"/>
      <c r="P5093" s="60"/>
      <c r="Q5093" s="60"/>
    </row>
    <row r="5094" spans="3:17">
      <c r="C5094"/>
      <c r="D5094"/>
      <c r="E5094"/>
      <c r="F5094" s="331"/>
      <c r="G5094" s="331"/>
      <c r="K5094" s="76"/>
      <c r="L5094" s="141"/>
      <c r="O5094" s="75"/>
      <c r="P5094" s="60"/>
      <c r="Q5094" s="60"/>
    </row>
    <row r="5095" spans="3:17">
      <c r="C5095"/>
      <c r="D5095"/>
      <c r="E5095"/>
      <c r="F5095" s="331"/>
      <c r="G5095" s="331"/>
      <c r="K5095" s="76"/>
      <c r="L5095" s="141"/>
      <c r="O5095" s="75"/>
      <c r="P5095" s="60"/>
      <c r="Q5095" s="60"/>
    </row>
    <row r="5096" spans="3:17">
      <c r="C5096"/>
      <c r="D5096"/>
      <c r="E5096"/>
      <c r="F5096" s="331"/>
      <c r="G5096" s="331"/>
      <c r="K5096" s="76"/>
      <c r="L5096" s="141"/>
      <c r="O5096" s="75"/>
      <c r="P5096" s="60"/>
      <c r="Q5096" s="60"/>
    </row>
    <row r="5097" spans="3:17">
      <c r="C5097"/>
      <c r="D5097"/>
      <c r="E5097"/>
      <c r="F5097" s="331"/>
      <c r="G5097" s="331"/>
      <c r="K5097" s="76"/>
      <c r="L5097" s="141"/>
      <c r="O5097" s="75"/>
      <c r="P5097" s="60"/>
      <c r="Q5097" s="60"/>
    </row>
    <row r="5098" spans="3:17">
      <c r="C5098"/>
      <c r="D5098"/>
      <c r="E5098"/>
      <c r="F5098" s="331"/>
      <c r="G5098" s="331"/>
      <c r="K5098" s="76"/>
      <c r="L5098" s="141"/>
      <c r="O5098" s="75"/>
      <c r="P5098" s="60"/>
      <c r="Q5098" s="60"/>
    </row>
    <row r="5099" spans="3:17">
      <c r="C5099"/>
      <c r="D5099"/>
      <c r="E5099"/>
      <c r="F5099" s="331"/>
      <c r="G5099" s="331"/>
      <c r="K5099" s="76"/>
      <c r="L5099" s="141"/>
      <c r="O5099" s="75"/>
      <c r="P5099" s="60"/>
      <c r="Q5099" s="60"/>
    </row>
    <row r="5100" spans="3:17">
      <c r="C5100"/>
      <c r="D5100"/>
      <c r="E5100"/>
      <c r="F5100" s="331"/>
      <c r="G5100" s="331"/>
      <c r="K5100" s="76"/>
      <c r="L5100" s="141"/>
      <c r="O5100" s="75"/>
      <c r="P5100" s="60"/>
      <c r="Q5100" s="60"/>
    </row>
    <row r="5101" spans="3:17">
      <c r="C5101"/>
      <c r="D5101"/>
      <c r="E5101"/>
      <c r="F5101" s="331"/>
      <c r="G5101" s="331"/>
      <c r="K5101" s="76"/>
      <c r="L5101" s="141"/>
      <c r="O5101" s="75"/>
      <c r="P5101" s="60"/>
      <c r="Q5101" s="60"/>
    </row>
    <row r="5102" spans="3:17">
      <c r="C5102"/>
      <c r="D5102"/>
      <c r="E5102"/>
      <c r="F5102" s="331"/>
      <c r="G5102" s="331"/>
      <c r="K5102" s="76"/>
      <c r="L5102" s="141"/>
      <c r="O5102" s="75"/>
      <c r="P5102" s="60"/>
      <c r="Q5102" s="60"/>
    </row>
    <row r="5103" spans="3:17">
      <c r="C5103"/>
      <c r="D5103"/>
      <c r="E5103"/>
      <c r="F5103" s="331"/>
      <c r="G5103" s="331"/>
      <c r="K5103" s="76"/>
      <c r="L5103" s="141"/>
      <c r="O5103" s="75"/>
      <c r="P5103" s="60"/>
      <c r="Q5103" s="60"/>
    </row>
    <row r="5104" spans="3:17">
      <c r="C5104"/>
      <c r="D5104"/>
      <c r="E5104"/>
      <c r="F5104" s="331"/>
      <c r="G5104" s="331"/>
      <c r="K5104" s="76"/>
      <c r="L5104" s="141"/>
      <c r="O5104" s="75"/>
      <c r="P5104" s="60"/>
      <c r="Q5104" s="60"/>
    </row>
    <row r="5105" spans="3:17">
      <c r="C5105"/>
      <c r="D5105"/>
      <c r="E5105"/>
      <c r="F5105" s="331"/>
      <c r="G5105" s="331"/>
      <c r="K5105" s="76"/>
      <c r="L5105" s="141"/>
      <c r="O5105" s="75"/>
      <c r="P5105" s="60"/>
      <c r="Q5105" s="60"/>
    </row>
    <row r="5106" spans="3:17">
      <c r="C5106"/>
      <c r="D5106"/>
      <c r="E5106"/>
      <c r="F5106" s="331"/>
      <c r="G5106" s="331"/>
      <c r="K5106" s="76"/>
      <c r="L5106" s="141"/>
      <c r="O5106" s="75"/>
      <c r="P5106" s="60"/>
      <c r="Q5106" s="60"/>
    </row>
    <row r="5107" spans="3:17">
      <c r="C5107"/>
      <c r="D5107"/>
      <c r="E5107"/>
      <c r="F5107" s="331"/>
      <c r="G5107" s="331"/>
      <c r="K5107" s="76"/>
      <c r="L5107" s="141"/>
      <c r="O5107" s="75"/>
      <c r="P5107" s="60"/>
      <c r="Q5107" s="60"/>
    </row>
    <row r="5108" spans="3:17">
      <c r="C5108"/>
      <c r="D5108"/>
      <c r="E5108"/>
      <c r="F5108" s="331"/>
      <c r="G5108" s="331"/>
      <c r="K5108" s="76"/>
      <c r="L5108" s="141"/>
      <c r="O5108" s="75"/>
      <c r="P5108" s="60"/>
      <c r="Q5108" s="60"/>
    </row>
    <row r="5109" spans="3:17">
      <c r="C5109"/>
      <c r="D5109"/>
      <c r="E5109"/>
      <c r="F5109" s="331"/>
      <c r="G5109" s="331"/>
      <c r="K5109" s="76"/>
      <c r="L5109" s="141"/>
      <c r="O5109" s="75"/>
      <c r="P5109" s="60"/>
      <c r="Q5109" s="60"/>
    </row>
    <row r="5110" spans="3:17">
      <c r="C5110"/>
      <c r="D5110"/>
      <c r="E5110"/>
      <c r="F5110" s="331"/>
      <c r="G5110" s="331"/>
      <c r="K5110" s="76"/>
      <c r="L5110" s="141"/>
      <c r="O5110" s="75"/>
      <c r="P5110" s="60"/>
      <c r="Q5110" s="60"/>
    </row>
    <row r="5111" spans="3:17">
      <c r="C5111"/>
      <c r="D5111"/>
      <c r="E5111"/>
      <c r="F5111" s="331"/>
      <c r="G5111" s="331"/>
      <c r="K5111" s="76"/>
      <c r="L5111" s="141"/>
      <c r="O5111" s="75"/>
      <c r="P5111" s="60"/>
      <c r="Q5111" s="60"/>
    </row>
    <row r="5112" spans="3:17">
      <c r="C5112"/>
      <c r="D5112"/>
      <c r="E5112"/>
      <c r="F5112" s="331"/>
      <c r="G5112" s="331"/>
      <c r="K5112" s="76"/>
      <c r="L5112" s="141"/>
      <c r="O5112" s="75"/>
      <c r="P5112" s="60"/>
      <c r="Q5112" s="60"/>
    </row>
    <row r="5113" spans="3:17">
      <c r="C5113"/>
      <c r="D5113"/>
      <c r="E5113"/>
      <c r="F5113" s="331"/>
      <c r="G5113" s="331"/>
      <c r="K5113" s="76"/>
      <c r="L5113" s="141"/>
      <c r="O5113" s="75"/>
      <c r="P5113" s="60"/>
      <c r="Q5113" s="60"/>
    </row>
    <row r="5114" spans="3:17">
      <c r="C5114"/>
      <c r="D5114"/>
      <c r="E5114"/>
      <c r="F5114" s="331"/>
      <c r="G5114" s="331"/>
      <c r="K5114" s="76"/>
      <c r="L5114" s="141"/>
      <c r="O5114" s="75"/>
      <c r="P5114" s="60"/>
      <c r="Q5114" s="60"/>
    </row>
    <row r="5115" spans="3:17">
      <c r="C5115"/>
      <c r="D5115"/>
      <c r="E5115"/>
      <c r="F5115" s="331"/>
      <c r="G5115" s="331"/>
      <c r="K5115" s="76"/>
      <c r="L5115" s="141"/>
      <c r="O5115" s="75"/>
      <c r="P5115" s="60"/>
      <c r="Q5115" s="60"/>
    </row>
    <row r="5116" spans="3:17">
      <c r="C5116"/>
      <c r="D5116"/>
      <c r="E5116"/>
      <c r="F5116" s="331"/>
      <c r="G5116" s="331"/>
      <c r="K5116" s="76"/>
      <c r="L5116" s="141"/>
      <c r="O5116" s="75"/>
      <c r="P5116" s="60"/>
      <c r="Q5116" s="60"/>
    </row>
    <row r="5117" spans="3:17">
      <c r="C5117"/>
      <c r="D5117"/>
      <c r="E5117"/>
      <c r="F5117" s="331"/>
      <c r="G5117" s="331"/>
      <c r="K5117" s="76"/>
      <c r="L5117" s="141"/>
      <c r="O5117" s="75"/>
      <c r="P5117" s="60"/>
      <c r="Q5117" s="60"/>
    </row>
    <row r="5118" spans="3:17">
      <c r="C5118"/>
      <c r="D5118"/>
      <c r="E5118"/>
      <c r="F5118" s="331"/>
      <c r="G5118" s="331"/>
      <c r="K5118" s="76"/>
      <c r="L5118" s="141"/>
      <c r="O5118" s="75"/>
      <c r="P5118" s="60"/>
      <c r="Q5118" s="60"/>
    </row>
    <row r="5119" spans="3:17">
      <c r="C5119"/>
      <c r="D5119"/>
      <c r="E5119"/>
      <c r="F5119" s="331"/>
      <c r="G5119" s="331"/>
      <c r="K5119" s="76"/>
      <c r="L5119" s="141"/>
      <c r="O5119" s="75"/>
      <c r="P5119" s="60"/>
      <c r="Q5119" s="60"/>
    </row>
    <row r="5120" spans="3:17">
      <c r="C5120"/>
      <c r="D5120"/>
      <c r="E5120"/>
      <c r="F5120" s="331"/>
      <c r="G5120" s="331"/>
      <c r="K5120" s="76"/>
      <c r="L5120" s="141"/>
      <c r="O5120" s="75"/>
      <c r="P5120" s="60"/>
      <c r="Q5120" s="60"/>
    </row>
    <row r="5121" spans="3:17">
      <c r="C5121"/>
      <c r="D5121"/>
      <c r="E5121"/>
      <c r="F5121" s="331"/>
      <c r="G5121" s="331"/>
      <c r="K5121" s="76"/>
      <c r="L5121" s="141"/>
      <c r="O5121" s="75"/>
      <c r="P5121" s="60"/>
      <c r="Q5121" s="60"/>
    </row>
    <row r="5122" spans="3:17">
      <c r="C5122"/>
      <c r="D5122"/>
      <c r="E5122"/>
      <c r="F5122" s="331"/>
      <c r="G5122" s="331"/>
      <c r="K5122" s="76"/>
      <c r="L5122" s="141"/>
      <c r="O5122" s="75"/>
      <c r="P5122" s="60"/>
      <c r="Q5122" s="60"/>
    </row>
    <row r="5123" spans="3:17">
      <c r="C5123"/>
      <c r="D5123"/>
      <c r="E5123"/>
      <c r="F5123" s="331"/>
      <c r="G5123" s="331"/>
      <c r="K5123" s="76"/>
      <c r="L5123" s="141"/>
      <c r="O5123" s="75"/>
      <c r="P5123" s="60"/>
      <c r="Q5123" s="60"/>
    </row>
    <row r="5124" spans="3:17">
      <c r="C5124"/>
      <c r="D5124"/>
      <c r="E5124"/>
      <c r="F5124" s="331"/>
      <c r="G5124" s="331"/>
      <c r="K5124" s="76"/>
      <c r="L5124" s="141"/>
      <c r="O5124" s="75"/>
      <c r="P5124" s="60"/>
      <c r="Q5124" s="60"/>
    </row>
    <row r="5125" spans="3:17">
      <c r="C5125"/>
      <c r="D5125"/>
      <c r="E5125"/>
      <c r="F5125" s="331"/>
      <c r="G5125" s="331"/>
      <c r="K5125" s="76"/>
      <c r="L5125" s="141"/>
      <c r="O5125" s="75"/>
      <c r="P5125" s="60"/>
      <c r="Q5125" s="60"/>
    </row>
    <row r="5126" spans="3:17">
      <c r="C5126"/>
      <c r="D5126"/>
      <c r="E5126"/>
      <c r="F5126" s="331"/>
      <c r="G5126" s="331"/>
      <c r="K5126" s="76"/>
      <c r="L5126" s="141"/>
      <c r="O5126" s="75"/>
      <c r="P5126" s="60"/>
      <c r="Q5126" s="60"/>
    </row>
    <row r="5127" spans="3:17">
      <c r="C5127"/>
      <c r="D5127"/>
      <c r="E5127"/>
      <c r="F5127" s="331"/>
      <c r="G5127" s="331"/>
      <c r="K5127" s="76"/>
      <c r="L5127" s="141"/>
      <c r="O5127" s="75"/>
      <c r="P5127" s="60"/>
      <c r="Q5127" s="60"/>
    </row>
    <row r="5128" spans="3:17">
      <c r="C5128"/>
      <c r="D5128"/>
      <c r="E5128"/>
      <c r="F5128" s="331"/>
      <c r="G5128" s="331"/>
      <c r="K5128" s="76"/>
      <c r="L5128" s="141"/>
      <c r="O5128" s="75"/>
      <c r="P5128" s="60"/>
      <c r="Q5128" s="60"/>
    </row>
    <row r="5129" spans="3:17">
      <c r="C5129"/>
      <c r="D5129"/>
      <c r="E5129"/>
      <c r="F5129" s="331"/>
      <c r="G5129" s="331"/>
      <c r="K5129" s="76"/>
      <c r="L5129" s="141"/>
      <c r="O5129" s="75"/>
      <c r="P5129" s="60"/>
      <c r="Q5129" s="60"/>
    </row>
    <row r="5130" spans="3:17">
      <c r="C5130"/>
      <c r="D5130"/>
      <c r="E5130"/>
      <c r="F5130" s="331"/>
      <c r="G5130" s="331"/>
      <c r="K5130" s="76"/>
      <c r="L5130" s="141"/>
      <c r="O5130" s="75"/>
      <c r="P5130" s="60"/>
      <c r="Q5130" s="60"/>
    </row>
    <row r="5131" spans="3:17">
      <c r="C5131"/>
      <c r="D5131"/>
      <c r="E5131"/>
      <c r="F5131" s="331"/>
      <c r="G5131" s="331"/>
      <c r="K5131" s="76"/>
      <c r="L5131" s="141"/>
      <c r="O5131" s="75"/>
      <c r="P5131" s="60"/>
      <c r="Q5131" s="60"/>
    </row>
    <row r="5132" spans="3:17">
      <c r="C5132"/>
      <c r="D5132"/>
      <c r="E5132"/>
      <c r="F5132" s="331"/>
      <c r="G5132" s="331"/>
      <c r="K5132" s="76"/>
      <c r="L5132" s="141"/>
      <c r="O5132" s="75"/>
      <c r="P5132" s="60"/>
      <c r="Q5132" s="60"/>
    </row>
    <row r="5133" spans="3:17">
      <c r="C5133"/>
      <c r="D5133"/>
      <c r="E5133"/>
      <c r="F5133" s="331"/>
      <c r="G5133" s="331"/>
      <c r="K5133" s="76"/>
      <c r="L5133" s="141"/>
      <c r="O5133" s="75"/>
      <c r="P5133" s="60"/>
      <c r="Q5133" s="60"/>
    </row>
    <row r="5134" spans="3:17">
      <c r="C5134"/>
      <c r="D5134"/>
      <c r="E5134"/>
      <c r="F5134" s="331"/>
      <c r="G5134" s="331"/>
      <c r="K5134" s="76"/>
      <c r="L5134" s="141"/>
      <c r="O5134" s="75"/>
      <c r="P5134" s="60"/>
      <c r="Q5134" s="60"/>
    </row>
    <row r="5135" spans="3:17">
      <c r="C5135"/>
      <c r="D5135"/>
      <c r="E5135"/>
      <c r="F5135" s="331"/>
      <c r="G5135" s="331"/>
      <c r="K5135" s="76"/>
      <c r="L5135" s="141"/>
      <c r="O5135" s="75"/>
      <c r="P5135" s="60"/>
      <c r="Q5135" s="60"/>
    </row>
    <row r="5136" spans="3:17">
      <c r="C5136"/>
      <c r="D5136"/>
      <c r="E5136"/>
      <c r="F5136" s="331"/>
      <c r="G5136" s="331"/>
      <c r="K5136" s="76"/>
      <c r="L5136" s="141"/>
      <c r="O5136" s="75"/>
      <c r="P5136" s="60"/>
      <c r="Q5136" s="60"/>
    </row>
    <row r="5137" spans="3:17">
      <c r="C5137"/>
      <c r="D5137"/>
      <c r="E5137"/>
      <c r="F5137" s="331"/>
      <c r="G5137" s="331"/>
      <c r="K5137" s="76"/>
      <c r="L5137" s="141"/>
      <c r="O5137" s="75"/>
      <c r="P5137" s="60"/>
      <c r="Q5137" s="60"/>
    </row>
    <row r="5138" spans="3:17">
      <c r="C5138"/>
      <c r="D5138"/>
      <c r="E5138"/>
      <c r="F5138" s="331"/>
      <c r="G5138" s="331"/>
      <c r="K5138" s="76"/>
      <c r="L5138" s="141"/>
      <c r="O5138" s="75"/>
      <c r="P5138" s="60"/>
      <c r="Q5138" s="60"/>
    </row>
    <row r="5139" spans="3:17">
      <c r="C5139"/>
      <c r="D5139"/>
      <c r="E5139"/>
      <c r="F5139" s="331"/>
      <c r="G5139" s="331"/>
      <c r="K5139" s="76"/>
      <c r="L5139" s="141"/>
      <c r="O5139" s="75"/>
      <c r="P5139" s="60"/>
      <c r="Q5139" s="60"/>
    </row>
    <row r="5140" spans="3:17">
      <c r="C5140"/>
      <c r="D5140"/>
      <c r="E5140"/>
      <c r="F5140" s="331"/>
      <c r="G5140" s="331"/>
      <c r="K5140" s="76"/>
      <c r="L5140" s="141"/>
      <c r="O5140" s="75"/>
      <c r="P5140" s="60"/>
      <c r="Q5140" s="60"/>
    </row>
    <row r="5141" spans="3:17">
      <c r="C5141"/>
      <c r="D5141"/>
      <c r="E5141"/>
      <c r="F5141" s="331"/>
      <c r="G5141" s="331"/>
      <c r="K5141" s="76"/>
      <c r="L5141" s="141"/>
      <c r="O5141" s="75"/>
      <c r="P5141" s="60"/>
      <c r="Q5141" s="60"/>
    </row>
    <row r="5142" spans="3:17">
      <c r="C5142"/>
      <c r="D5142"/>
      <c r="E5142"/>
      <c r="F5142" s="331"/>
      <c r="G5142" s="331"/>
      <c r="K5142" s="76"/>
      <c r="L5142" s="141"/>
      <c r="O5142" s="75"/>
      <c r="P5142" s="60"/>
      <c r="Q5142" s="60"/>
    </row>
    <row r="5143" spans="3:17">
      <c r="C5143"/>
      <c r="D5143"/>
      <c r="E5143"/>
      <c r="F5143" s="331"/>
      <c r="G5143" s="331"/>
      <c r="K5143" s="76"/>
      <c r="L5143" s="141"/>
      <c r="O5143" s="75"/>
      <c r="P5143" s="60"/>
      <c r="Q5143" s="60"/>
    </row>
    <row r="5144" spans="3:17">
      <c r="C5144"/>
      <c r="D5144"/>
      <c r="E5144"/>
      <c r="F5144" s="331"/>
      <c r="G5144" s="331"/>
      <c r="K5144" s="76"/>
      <c r="L5144" s="141"/>
      <c r="O5144" s="75"/>
      <c r="P5144" s="60"/>
      <c r="Q5144" s="60"/>
    </row>
    <row r="5145" spans="3:17">
      <c r="C5145"/>
      <c r="D5145"/>
      <c r="E5145"/>
      <c r="F5145" s="331"/>
      <c r="G5145" s="331"/>
      <c r="K5145" s="76"/>
      <c r="L5145" s="141"/>
      <c r="O5145" s="75"/>
      <c r="P5145" s="60"/>
      <c r="Q5145" s="60"/>
    </row>
    <row r="5146" spans="3:17">
      <c r="C5146"/>
      <c r="D5146"/>
      <c r="E5146"/>
      <c r="F5146" s="331"/>
      <c r="G5146" s="331"/>
      <c r="K5146" s="76"/>
      <c r="L5146" s="141"/>
      <c r="O5146" s="75"/>
      <c r="P5146" s="60"/>
      <c r="Q5146" s="60"/>
    </row>
    <row r="5147" spans="3:17">
      <c r="C5147"/>
      <c r="D5147"/>
      <c r="E5147"/>
      <c r="F5147" s="331"/>
      <c r="G5147" s="331"/>
      <c r="K5147" s="76"/>
      <c r="L5147" s="141"/>
      <c r="O5147" s="75"/>
      <c r="P5147" s="60"/>
      <c r="Q5147" s="60"/>
    </row>
    <row r="5148" spans="3:17">
      <c r="C5148"/>
      <c r="D5148"/>
      <c r="E5148"/>
      <c r="F5148" s="331"/>
      <c r="G5148" s="331"/>
      <c r="K5148" s="76"/>
      <c r="L5148" s="141"/>
      <c r="O5148" s="75"/>
      <c r="P5148" s="60"/>
      <c r="Q5148" s="60"/>
    </row>
    <row r="5149" spans="3:17">
      <c r="C5149"/>
      <c r="D5149"/>
      <c r="E5149"/>
      <c r="F5149" s="331"/>
      <c r="G5149" s="331"/>
      <c r="K5149" s="76"/>
      <c r="L5149" s="141"/>
      <c r="O5149" s="75"/>
      <c r="P5149" s="60"/>
      <c r="Q5149" s="60"/>
    </row>
    <row r="5150" spans="3:17">
      <c r="C5150"/>
      <c r="D5150"/>
      <c r="E5150"/>
      <c r="F5150" s="331"/>
      <c r="G5150" s="331"/>
      <c r="K5150" s="76"/>
      <c r="L5150" s="141"/>
      <c r="O5150" s="75"/>
      <c r="P5150" s="60"/>
      <c r="Q5150" s="60"/>
    </row>
    <row r="5151" spans="3:17">
      <c r="C5151"/>
      <c r="D5151"/>
      <c r="E5151"/>
      <c r="F5151" s="331"/>
      <c r="G5151" s="331"/>
      <c r="K5151" s="76"/>
      <c r="L5151" s="141"/>
      <c r="O5151" s="75"/>
      <c r="P5151" s="60"/>
      <c r="Q5151" s="60"/>
    </row>
    <row r="5152" spans="3:17">
      <c r="C5152"/>
      <c r="D5152"/>
      <c r="E5152"/>
      <c r="F5152" s="331"/>
      <c r="G5152" s="331"/>
      <c r="K5152" s="76"/>
      <c r="L5152" s="141"/>
      <c r="O5152" s="75"/>
      <c r="P5152" s="60"/>
      <c r="Q5152" s="60"/>
    </row>
    <row r="5153" spans="3:17">
      <c r="C5153"/>
      <c r="D5153"/>
      <c r="E5153"/>
      <c r="F5153" s="331"/>
      <c r="G5153" s="331"/>
      <c r="K5153" s="76"/>
      <c r="L5153" s="141"/>
      <c r="O5153" s="75"/>
      <c r="P5153" s="60"/>
      <c r="Q5153" s="60"/>
    </row>
    <row r="5154" spans="3:17">
      <c r="C5154"/>
      <c r="D5154"/>
      <c r="E5154"/>
      <c r="F5154" s="331"/>
      <c r="G5154" s="331"/>
      <c r="K5154" s="76"/>
      <c r="L5154" s="141"/>
      <c r="O5154" s="75"/>
      <c r="P5154" s="60"/>
      <c r="Q5154" s="60"/>
    </row>
    <row r="5155" spans="3:17">
      <c r="C5155"/>
      <c r="D5155"/>
      <c r="E5155"/>
      <c r="F5155" s="331"/>
      <c r="G5155" s="331"/>
      <c r="K5155" s="76"/>
      <c r="L5155" s="141"/>
      <c r="O5155" s="75"/>
      <c r="P5155" s="60"/>
      <c r="Q5155" s="60"/>
    </row>
    <row r="5156" spans="3:17">
      <c r="C5156"/>
      <c r="D5156"/>
      <c r="E5156"/>
      <c r="F5156" s="331"/>
      <c r="G5156" s="331"/>
      <c r="K5156" s="76"/>
      <c r="L5156" s="141"/>
      <c r="O5156" s="75"/>
      <c r="P5156" s="60"/>
      <c r="Q5156" s="60"/>
    </row>
    <row r="5157" spans="3:17">
      <c r="C5157"/>
      <c r="D5157"/>
      <c r="E5157"/>
      <c r="F5157" s="331"/>
      <c r="G5157" s="331"/>
      <c r="K5157" s="76"/>
      <c r="L5157" s="141"/>
      <c r="O5157" s="75"/>
      <c r="P5157" s="60"/>
      <c r="Q5157" s="60"/>
    </row>
    <row r="5158" spans="3:17">
      <c r="C5158"/>
      <c r="D5158"/>
      <c r="E5158"/>
      <c r="F5158" s="331"/>
      <c r="G5158" s="331"/>
      <c r="K5158" s="76"/>
      <c r="L5158" s="141"/>
      <c r="O5158" s="75"/>
      <c r="P5158" s="60"/>
      <c r="Q5158" s="60"/>
    </row>
    <row r="5159" spans="3:17">
      <c r="C5159"/>
      <c r="D5159"/>
      <c r="E5159"/>
      <c r="F5159" s="331"/>
      <c r="G5159" s="331"/>
      <c r="K5159" s="76"/>
      <c r="L5159" s="141"/>
      <c r="O5159" s="75"/>
      <c r="P5159" s="60"/>
      <c r="Q5159" s="60"/>
    </row>
    <row r="5160" spans="3:17">
      <c r="C5160"/>
      <c r="D5160"/>
      <c r="E5160"/>
      <c r="F5160" s="331"/>
      <c r="G5160" s="331"/>
      <c r="K5160" s="76"/>
      <c r="L5160" s="141"/>
      <c r="O5160" s="75"/>
      <c r="P5160" s="60"/>
      <c r="Q5160" s="60"/>
    </row>
    <row r="5161" spans="3:17">
      <c r="C5161"/>
      <c r="D5161"/>
      <c r="E5161"/>
      <c r="F5161" s="331"/>
      <c r="G5161" s="331"/>
      <c r="K5161" s="76"/>
      <c r="L5161" s="141"/>
      <c r="O5161" s="75"/>
      <c r="P5161" s="60"/>
      <c r="Q5161" s="60"/>
    </row>
    <row r="5162" spans="3:17">
      <c r="C5162"/>
      <c r="D5162"/>
      <c r="E5162"/>
      <c r="F5162" s="331"/>
      <c r="G5162" s="331"/>
      <c r="K5162" s="76"/>
      <c r="L5162" s="141"/>
      <c r="O5162" s="75"/>
      <c r="P5162" s="60"/>
      <c r="Q5162" s="60"/>
    </row>
    <row r="5163" spans="3:17">
      <c r="C5163"/>
      <c r="D5163"/>
      <c r="E5163"/>
      <c r="F5163" s="331"/>
      <c r="G5163" s="331"/>
      <c r="K5163" s="76"/>
      <c r="L5163" s="141"/>
      <c r="O5163" s="75"/>
      <c r="P5163" s="60"/>
      <c r="Q5163" s="60"/>
    </row>
    <row r="5164" spans="3:17">
      <c r="C5164"/>
      <c r="D5164"/>
      <c r="E5164"/>
      <c r="F5164" s="331"/>
      <c r="G5164" s="331"/>
      <c r="K5164" s="76"/>
      <c r="L5164" s="141"/>
      <c r="O5164" s="75"/>
      <c r="P5164" s="60"/>
      <c r="Q5164" s="60"/>
    </row>
    <row r="5165" spans="3:17">
      <c r="C5165"/>
      <c r="D5165"/>
      <c r="E5165"/>
      <c r="F5165" s="331"/>
      <c r="G5165" s="331"/>
      <c r="K5165" s="76"/>
      <c r="L5165" s="141"/>
      <c r="O5165" s="75"/>
      <c r="P5165" s="60"/>
      <c r="Q5165" s="60"/>
    </row>
    <row r="5166" spans="3:17">
      <c r="C5166"/>
      <c r="D5166"/>
      <c r="E5166"/>
      <c r="F5166" s="331"/>
      <c r="G5166" s="331"/>
      <c r="K5166" s="76"/>
      <c r="L5166" s="141"/>
      <c r="O5166" s="75"/>
      <c r="P5166" s="60"/>
      <c r="Q5166" s="60"/>
    </row>
    <row r="5167" spans="3:17">
      <c r="C5167"/>
      <c r="D5167"/>
      <c r="E5167"/>
      <c r="F5167" s="331"/>
      <c r="G5167" s="331"/>
      <c r="K5167" s="76"/>
      <c r="L5167" s="141"/>
      <c r="O5167" s="75"/>
      <c r="P5167" s="60"/>
      <c r="Q5167" s="60"/>
    </row>
    <row r="5168" spans="3:17">
      <c r="C5168"/>
      <c r="D5168"/>
      <c r="E5168"/>
      <c r="F5168" s="331"/>
      <c r="G5168" s="331"/>
      <c r="K5168" s="76"/>
      <c r="L5168" s="141"/>
      <c r="O5168" s="75"/>
      <c r="P5168" s="60"/>
      <c r="Q5168" s="60"/>
    </row>
    <row r="5169" spans="3:17">
      <c r="C5169"/>
      <c r="D5169"/>
      <c r="E5169"/>
      <c r="F5169" s="331"/>
      <c r="G5169" s="331"/>
      <c r="K5169" s="76"/>
      <c r="L5169" s="141"/>
      <c r="O5169" s="75"/>
      <c r="P5169" s="60"/>
      <c r="Q5169" s="60"/>
    </row>
    <row r="5170" spans="3:17">
      <c r="C5170"/>
      <c r="D5170"/>
      <c r="E5170"/>
      <c r="F5170" s="331"/>
      <c r="G5170" s="331"/>
      <c r="K5170" s="76"/>
      <c r="L5170" s="141"/>
      <c r="O5170" s="75"/>
      <c r="P5170" s="60"/>
      <c r="Q5170" s="60"/>
    </row>
    <row r="5171" spans="3:17">
      <c r="C5171"/>
      <c r="D5171"/>
      <c r="E5171"/>
      <c r="F5171" s="331"/>
      <c r="G5171" s="331"/>
      <c r="K5171" s="76"/>
      <c r="L5171" s="141"/>
      <c r="O5171" s="75"/>
      <c r="P5171" s="60"/>
      <c r="Q5171" s="60"/>
    </row>
    <row r="5172" spans="3:17">
      <c r="C5172"/>
      <c r="D5172"/>
      <c r="E5172"/>
      <c r="F5172" s="331"/>
      <c r="G5172" s="331"/>
      <c r="K5172" s="76"/>
      <c r="L5172" s="141"/>
      <c r="O5172" s="75"/>
      <c r="P5172" s="60"/>
      <c r="Q5172" s="60"/>
    </row>
    <row r="5173" spans="3:17">
      <c r="C5173"/>
      <c r="D5173"/>
      <c r="E5173"/>
      <c r="F5173" s="331"/>
      <c r="G5173" s="331"/>
      <c r="K5173" s="76"/>
      <c r="L5173" s="141"/>
      <c r="O5173" s="75"/>
      <c r="P5173" s="60"/>
      <c r="Q5173" s="60"/>
    </row>
    <row r="5174" spans="3:17">
      <c r="C5174"/>
      <c r="D5174"/>
      <c r="E5174"/>
      <c r="F5174" s="331"/>
      <c r="G5174" s="331"/>
      <c r="K5174" s="76"/>
      <c r="L5174" s="141"/>
      <c r="O5174" s="75"/>
      <c r="P5174" s="60"/>
      <c r="Q5174" s="60"/>
    </row>
    <row r="5175" spans="3:17">
      <c r="C5175"/>
      <c r="D5175"/>
      <c r="E5175"/>
      <c r="F5175" s="331"/>
      <c r="G5175" s="331"/>
      <c r="K5175" s="76"/>
      <c r="L5175" s="141"/>
      <c r="O5175" s="75"/>
      <c r="P5175" s="60"/>
      <c r="Q5175" s="60"/>
    </row>
    <row r="5176" spans="3:17">
      <c r="C5176"/>
      <c r="D5176"/>
      <c r="E5176"/>
      <c r="F5176" s="331"/>
      <c r="G5176" s="331"/>
      <c r="K5176" s="76"/>
      <c r="L5176" s="141"/>
      <c r="O5176" s="75"/>
      <c r="P5176" s="60"/>
      <c r="Q5176" s="60"/>
    </row>
    <row r="5177" spans="3:17">
      <c r="C5177"/>
      <c r="D5177"/>
      <c r="E5177"/>
      <c r="F5177" s="331"/>
      <c r="G5177" s="331"/>
      <c r="K5177" s="76"/>
      <c r="L5177" s="141"/>
      <c r="O5177" s="75"/>
      <c r="P5177" s="60"/>
      <c r="Q5177" s="60"/>
    </row>
    <row r="5178" spans="3:17">
      <c r="C5178"/>
      <c r="D5178"/>
      <c r="E5178"/>
      <c r="F5178" s="331"/>
      <c r="G5178" s="331"/>
      <c r="K5178" s="76"/>
      <c r="L5178" s="141"/>
      <c r="O5178" s="75"/>
      <c r="P5178" s="60"/>
      <c r="Q5178" s="60"/>
    </row>
    <row r="5179" spans="3:17">
      <c r="C5179"/>
      <c r="D5179"/>
      <c r="E5179"/>
      <c r="F5179" s="331"/>
      <c r="G5179" s="331"/>
      <c r="K5179" s="76"/>
      <c r="L5179" s="141"/>
      <c r="O5179" s="75"/>
      <c r="P5179" s="60"/>
      <c r="Q5179" s="60"/>
    </row>
    <row r="5180" spans="3:17">
      <c r="C5180"/>
      <c r="D5180"/>
      <c r="E5180"/>
      <c r="F5180" s="331"/>
      <c r="G5180" s="331"/>
      <c r="K5180" s="76"/>
      <c r="L5180" s="141"/>
      <c r="O5180" s="75"/>
      <c r="P5180" s="60"/>
      <c r="Q5180" s="60"/>
    </row>
    <row r="5181" spans="3:17">
      <c r="C5181"/>
      <c r="D5181"/>
      <c r="E5181"/>
      <c r="F5181" s="331"/>
      <c r="G5181" s="331"/>
      <c r="K5181" s="76"/>
      <c r="L5181" s="141"/>
      <c r="O5181" s="75"/>
      <c r="P5181" s="60"/>
      <c r="Q5181" s="60"/>
    </row>
    <row r="5182" spans="3:17">
      <c r="C5182"/>
      <c r="D5182"/>
      <c r="E5182"/>
      <c r="F5182" s="331"/>
      <c r="G5182" s="331"/>
      <c r="K5182" s="76"/>
      <c r="L5182" s="141"/>
      <c r="O5182" s="75"/>
      <c r="P5182" s="60"/>
      <c r="Q5182" s="60"/>
    </row>
    <row r="5183" spans="3:17">
      <c r="C5183"/>
      <c r="D5183"/>
      <c r="E5183"/>
      <c r="F5183" s="331"/>
      <c r="G5183" s="331"/>
      <c r="K5183" s="76"/>
      <c r="L5183" s="141"/>
      <c r="O5183" s="75"/>
      <c r="P5183" s="60"/>
      <c r="Q5183" s="60"/>
    </row>
    <row r="5184" spans="3:17">
      <c r="C5184"/>
      <c r="D5184"/>
      <c r="E5184"/>
      <c r="F5184" s="331"/>
      <c r="G5184" s="331"/>
      <c r="K5184" s="76"/>
      <c r="L5184" s="141"/>
      <c r="O5184" s="75"/>
      <c r="P5184" s="60"/>
      <c r="Q5184" s="60"/>
    </row>
    <row r="5185" spans="3:17">
      <c r="C5185"/>
      <c r="D5185"/>
      <c r="E5185"/>
      <c r="F5185" s="331"/>
      <c r="G5185" s="331"/>
      <c r="K5185" s="76"/>
      <c r="L5185" s="141"/>
      <c r="O5185" s="75"/>
      <c r="P5185" s="60"/>
      <c r="Q5185" s="60"/>
    </row>
    <row r="5186" spans="3:17">
      <c r="C5186"/>
      <c r="D5186"/>
      <c r="E5186"/>
      <c r="F5186" s="331"/>
      <c r="G5186" s="331"/>
      <c r="K5186" s="76"/>
      <c r="L5186" s="141"/>
      <c r="O5186" s="75"/>
      <c r="P5186" s="60"/>
      <c r="Q5186" s="60"/>
    </row>
    <row r="5187" spans="3:17">
      <c r="C5187"/>
      <c r="D5187"/>
      <c r="E5187"/>
      <c r="F5187" s="331"/>
      <c r="G5187" s="331"/>
      <c r="K5187" s="76"/>
      <c r="L5187" s="141"/>
      <c r="O5187" s="75"/>
      <c r="P5187" s="60"/>
      <c r="Q5187" s="60"/>
    </row>
    <row r="5188" spans="3:17">
      <c r="C5188"/>
      <c r="D5188"/>
      <c r="E5188"/>
      <c r="F5188" s="331"/>
      <c r="G5188" s="331"/>
      <c r="K5188" s="76"/>
      <c r="L5188" s="141"/>
      <c r="O5188" s="75"/>
      <c r="P5188" s="60"/>
      <c r="Q5188" s="60"/>
    </row>
    <row r="5189" spans="3:17">
      <c r="C5189"/>
      <c r="D5189"/>
      <c r="E5189"/>
      <c r="F5189" s="331"/>
      <c r="G5189" s="331"/>
      <c r="K5189" s="76"/>
      <c r="L5189" s="141"/>
      <c r="O5189" s="75"/>
      <c r="P5189" s="60"/>
      <c r="Q5189" s="60"/>
    </row>
    <row r="5190" spans="3:17">
      <c r="C5190"/>
      <c r="D5190"/>
      <c r="E5190"/>
      <c r="F5190" s="331"/>
      <c r="G5190" s="331"/>
      <c r="K5190" s="76"/>
      <c r="L5190" s="141"/>
      <c r="O5190" s="75"/>
      <c r="P5190" s="60"/>
      <c r="Q5190" s="60"/>
    </row>
    <row r="5191" spans="3:17">
      <c r="C5191"/>
      <c r="D5191"/>
      <c r="E5191"/>
      <c r="F5191" s="331"/>
      <c r="G5191" s="331"/>
      <c r="K5191" s="76"/>
      <c r="L5191" s="141"/>
      <c r="O5191" s="75"/>
      <c r="P5191" s="60"/>
      <c r="Q5191" s="60"/>
    </row>
    <row r="5192" spans="3:17">
      <c r="C5192"/>
      <c r="D5192"/>
      <c r="E5192"/>
      <c r="F5192" s="331"/>
      <c r="G5192" s="331"/>
      <c r="K5192" s="76"/>
      <c r="L5192" s="141"/>
      <c r="O5192" s="75"/>
      <c r="P5192" s="60"/>
      <c r="Q5192" s="60"/>
    </row>
    <row r="5193" spans="3:17">
      <c r="C5193"/>
      <c r="D5193"/>
      <c r="E5193"/>
      <c r="F5193" s="331"/>
      <c r="G5193" s="331"/>
      <c r="K5193" s="76"/>
      <c r="L5193" s="141"/>
      <c r="O5193" s="75"/>
      <c r="P5193" s="60"/>
      <c r="Q5193" s="60"/>
    </row>
    <row r="5194" spans="3:17">
      <c r="C5194"/>
      <c r="D5194"/>
      <c r="E5194"/>
      <c r="F5194" s="331"/>
      <c r="G5194" s="331"/>
      <c r="K5194" s="76"/>
      <c r="L5194" s="141"/>
      <c r="O5194" s="75"/>
      <c r="P5194" s="60"/>
      <c r="Q5194" s="60"/>
    </row>
    <row r="5195" spans="3:17">
      <c r="C5195"/>
      <c r="D5195"/>
      <c r="E5195"/>
      <c r="F5195" s="331"/>
      <c r="G5195" s="331"/>
      <c r="K5195" s="76"/>
      <c r="L5195" s="141"/>
      <c r="O5195" s="75"/>
      <c r="P5195" s="60"/>
      <c r="Q5195" s="60"/>
    </row>
    <row r="5196" spans="3:17">
      <c r="C5196"/>
      <c r="D5196"/>
      <c r="E5196"/>
      <c r="F5196" s="331"/>
      <c r="G5196" s="331"/>
      <c r="K5196" s="76"/>
      <c r="L5196" s="141"/>
      <c r="O5196" s="75"/>
      <c r="P5196" s="60"/>
      <c r="Q5196" s="60"/>
    </row>
    <row r="5197" spans="3:17">
      <c r="C5197"/>
      <c r="D5197"/>
      <c r="E5197"/>
      <c r="F5197" s="331"/>
      <c r="G5197" s="331"/>
      <c r="K5197" s="76"/>
      <c r="L5197" s="141"/>
      <c r="O5197" s="75"/>
      <c r="P5197" s="60"/>
      <c r="Q5197" s="60"/>
    </row>
    <row r="5198" spans="3:17">
      <c r="C5198"/>
      <c r="D5198"/>
      <c r="E5198"/>
      <c r="F5198" s="331"/>
      <c r="G5198" s="331"/>
      <c r="K5198" s="76"/>
      <c r="L5198" s="141"/>
      <c r="O5198" s="75"/>
      <c r="P5198" s="60"/>
      <c r="Q5198" s="60"/>
    </row>
    <row r="5199" spans="3:17">
      <c r="C5199"/>
      <c r="D5199"/>
      <c r="E5199"/>
      <c r="F5199" s="331"/>
      <c r="G5199" s="331"/>
      <c r="K5199" s="76"/>
      <c r="L5199" s="141"/>
      <c r="O5199" s="75"/>
      <c r="P5199" s="60"/>
      <c r="Q5199" s="60"/>
    </row>
    <row r="5200" spans="3:17">
      <c r="C5200"/>
      <c r="D5200"/>
      <c r="E5200"/>
      <c r="F5200" s="331"/>
      <c r="G5200" s="331"/>
      <c r="K5200" s="76"/>
      <c r="L5200" s="141"/>
      <c r="O5200" s="75"/>
      <c r="P5200" s="60"/>
      <c r="Q5200" s="60"/>
    </row>
    <row r="5201" spans="3:17">
      <c r="C5201"/>
      <c r="D5201"/>
      <c r="E5201"/>
      <c r="F5201" s="331"/>
      <c r="G5201" s="331"/>
      <c r="K5201" s="76"/>
      <c r="L5201" s="141"/>
      <c r="O5201" s="75"/>
      <c r="P5201" s="60"/>
      <c r="Q5201" s="60"/>
    </row>
    <row r="5202" spans="3:17">
      <c r="C5202"/>
      <c r="D5202"/>
      <c r="E5202"/>
      <c r="F5202" s="331"/>
      <c r="G5202" s="331"/>
      <c r="K5202" s="76"/>
      <c r="L5202" s="141"/>
      <c r="O5202" s="75"/>
      <c r="P5202" s="60"/>
      <c r="Q5202" s="60"/>
    </row>
    <row r="5203" spans="3:17">
      <c r="C5203"/>
      <c r="D5203"/>
      <c r="E5203"/>
      <c r="F5203" s="331"/>
      <c r="G5203" s="331"/>
      <c r="K5203" s="76"/>
      <c r="L5203" s="141"/>
      <c r="O5203" s="75"/>
      <c r="P5203" s="60"/>
      <c r="Q5203" s="60"/>
    </row>
    <row r="5204" spans="3:17">
      <c r="C5204"/>
      <c r="D5204"/>
      <c r="E5204"/>
      <c r="F5204" s="331"/>
      <c r="G5204" s="331"/>
      <c r="K5204" s="76"/>
      <c r="L5204" s="141"/>
      <c r="O5204" s="75"/>
      <c r="P5204" s="60"/>
      <c r="Q5204" s="60"/>
    </row>
    <row r="5205" spans="3:17">
      <c r="C5205"/>
      <c r="D5205"/>
      <c r="E5205"/>
      <c r="F5205" s="331"/>
      <c r="G5205" s="331"/>
      <c r="K5205" s="76"/>
      <c r="L5205" s="141"/>
      <c r="O5205" s="75"/>
      <c r="P5205" s="60"/>
      <c r="Q5205" s="60"/>
    </row>
    <row r="5206" spans="3:17">
      <c r="C5206"/>
      <c r="D5206"/>
      <c r="E5206"/>
      <c r="F5206" s="331"/>
      <c r="G5206" s="331"/>
      <c r="K5206" s="76"/>
      <c r="L5206" s="141"/>
      <c r="O5206" s="75"/>
      <c r="P5206" s="60"/>
      <c r="Q5206" s="60"/>
    </row>
    <row r="5207" spans="3:17">
      <c r="C5207"/>
      <c r="D5207"/>
      <c r="E5207"/>
      <c r="F5207" s="331"/>
      <c r="G5207" s="331"/>
      <c r="K5207" s="76"/>
      <c r="L5207" s="141"/>
      <c r="O5207" s="75"/>
      <c r="P5207" s="60"/>
      <c r="Q5207" s="60"/>
    </row>
    <row r="5208" spans="3:17">
      <c r="C5208"/>
      <c r="D5208"/>
      <c r="E5208"/>
      <c r="F5208" s="331"/>
      <c r="G5208" s="331"/>
      <c r="K5208" s="76"/>
      <c r="L5208" s="141"/>
      <c r="O5208" s="75"/>
      <c r="P5208" s="60"/>
      <c r="Q5208" s="60"/>
    </row>
    <row r="5209" spans="3:17">
      <c r="C5209"/>
      <c r="D5209"/>
      <c r="E5209"/>
      <c r="F5209" s="331"/>
      <c r="G5209" s="331"/>
      <c r="K5209" s="76"/>
      <c r="L5209" s="141"/>
      <c r="O5209" s="75"/>
      <c r="P5209" s="60"/>
      <c r="Q5209" s="60"/>
    </row>
    <row r="5210" spans="3:17">
      <c r="C5210"/>
      <c r="D5210"/>
      <c r="E5210"/>
      <c r="F5210" s="331"/>
      <c r="G5210" s="331"/>
      <c r="K5210" s="76"/>
      <c r="L5210" s="141"/>
      <c r="O5210" s="75"/>
      <c r="P5210" s="60"/>
      <c r="Q5210" s="60"/>
    </row>
    <row r="5211" spans="3:17">
      <c r="C5211"/>
      <c r="D5211"/>
      <c r="E5211"/>
      <c r="F5211" s="331"/>
      <c r="G5211" s="331"/>
      <c r="K5211" s="76"/>
      <c r="L5211" s="141"/>
      <c r="O5211" s="75"/>
      <c r="P5211" s="60"/>
      <c r="Q5211" s="60"/>
    </row>
    <row r="5212" spans="3:17">
      <c r="C5212"/>
      <c r="D5212"/>
      <c r="E5212"/>
      <c r="F5212" s="331"/>
      <c r="G5212" s="331"/>
      <c r="K5212" s="76"/>
      <c r="L5212" s="141"/>
      <c r="O5212" s="75"/>
      <c r="P5212" s="60"/>
      <c r="Q5212" s="60"/>
    </row>
    <row r="5213" spans="3:17">
      <c r="C5213"/>
      <c r="D5213"/>
      <c r="E5213"/>
      <c r="F5213" s="331"/>
      <c r="G5213" s="331"/>
      <c r="K5213" s="76"/>
      <c r="L5213" s="141"/>
      <c r="O5213" s="75"/>
      <c r="P5213" s="60"/>
      <c r="Q5213" s="60"/>
    </row>
    <row r="5214" spans="3:17">
      <c r="C5214"/>
      <c r="D5214"/>
      <c r="E5214"/>
      <c r="F5214" s="331"/>
      <c r="G5214" s="331"/>
      <c r="K5214" s="76"/>
      <c r="L5214" s="141"/>
      <c r="O5214" s="75"/>
      <c r="P5214" s="60"/>
      <c r="Q5214" s="60"/>
    </row>
    <row r="5215" spans="3:17">
      <c r="C5215"/>
      <c r="D5215"/>
      <c r="E5215"/>
      <c r="F5215" s="331"/>
      <c r="G5215" s="331"/>
      <c r="K5215" s="76"/>
      <c r="L5215" s="141"/>
      <c r="O5215" s="75"/>
      <c r="P5215" s="60"/>
      <c r="Q5215" s="60"/>
    </row>
    <row r="5216" spans="3:17">
      <c r="C5216"/>
      <c r="D5216"/>
      <c r="E5216"/>
      <c r="F5216" s="331"/>
      <c r="G5216" s="331"/>
      <c r="K5216" s="76"/>
      <c r="L5216" s="141"/>
      <c r="O5216" s="75"/>
      <c r="P5216" s="60"/>
      <c r="Q5216" s="60"/>
    </row>
    <row r="5217" spans="3:17">
      <c r="C5217"/>
      <c r="D5217"/>
      <c r="E5217"/>
      <c r="F5217" s="331"/>
      <c r="G5217" s="331"/>
      <c r="K5217" s="76"/>
      <c r="L5217" s="141"/>
      <c r="O5217" s="75"/>
      <c r="P5217" s="60"/>
      <c r="Q5217" s="60"/>
    </row>
    <row r="5218" spans="3:17">
      <c r="C5218"/>
      <c r="D5218"/>
      <c r="E5218"/>
      <c r="F5218" s="331"/>
      <c r="G5218" s="331"/>
      <c r="K5218" s="76"/>
      <c r="L5218" s="141"/>
      <c r="O5218" s="75"/>
      <c r="P5218" s="60"/>
      <c r="Q5218" s="60"/>
    </row>
    <row r="5219" spans="3:17">
      <c r="C5219"/>
      <c r="D5219"/>
      <c r="E5219"/>
      <c r="F5219" s="331"/>
      <c r="G5219" s="331"/>
      <c r="K5219" s="76"/>
      <c r="L5219" s="141"/>
      <c r="O5219" s="75"/>
      <c r="P5219" s="60"/>
      <c r="Q5219" s="60"/>
    </row>
    <row r="5220" spans="3:17">
      <c r="C5220"/>
      <c r="D5220"/>
      <c r="E5220"/>
      <c r="F5220" s="331"/>
      <c r="G5220" s="331"/>
      <c r="K5220" s="76"/>
      <c r="L5220" s="141"/>
      <c r="O5220" s="75"/>
      <c r="P5220" s="60"/>
      <c r="Q5220" s="60"/>
    </row>
    <row r="5221" spans="3:17">
      <c r="C5221"/>
      <c r="D5221"/>
      <c r="E5221"/>
      <c r="F5221" s="331"/>
      <c r="G5221" s="331"/>
      <c r="K5221" s="76"/>
      <c r="L5221" s="141"/>
      <c r="O5221" s="75"/>
      <c r="P5221" s="60"/>
      <c r="Q5221" s="60"/>
    </row>
    <row r="5222" spans="3:17">
      <c r="C5222"/>
      <c r="D5222"/>
      <c r="E5222"/>
      <c r="F5222" s="331"/>
      <c r="G5222" s="331"/>
      <c r="K5222" s="76"/>
      <c r="L5222" s="141"/>
      <c r="O5222" s="75"/>
      <c r="P5222" s="60"/>
      <c r="Q5222" s="60"/>
    </row>
    <row r="5223" spans="3:17">
      <c r="C5223"/>
      <c r="D5223"/>
      <c r="E5223"/>
      <c r="F5223" s="331"/>
      <c r="G5223" s="331"/>
      <c r="K5223" s="76"/>
      <c r="L5223" s="141"/>
      <c r="O5223" s="75"/>
      <c r="P5223" s="60"/>
      <c r="Q5223" s="60"/>
    </row>
    <row r="5224" spans="3:17">
      <c r="C5224"/>
      <c r="D5224"/>
      <c r="E5224"/>
      <c r="F5224" s="331"/>
      <c r="G5224" s="331"/>
      <c r="K5224" s="76"/>
      <c r="L5224" s="141"/>
      <c r="O5224" s="75"/>
      <c r="P5224" s="60"/>
      <c r="Q5224" s="60"/>
    </row>
    <row r="5225" spans="3:17">
      <c r="C5225"/>
      <c r="D5225"/>
      <c r="E5225"/>
      <c r="F5225" s="331"/>
      <c r="G5225" s="331"/>
      <c r="K5225" s="76"/>
      <c r="L5225" s="141"/>
      <c r="O5225" s="75"/>
      <c r="P5225" s="60"/>
      <c r="Q5225" s="60"/>
    </row>
    <row r="5226" spans="3:17">
      <c r="C5226"/>
      <c r="D5226"/>
      <c r="E5226"/>
      <c r="F5226" s="331"/>
      <c r="G5226" s="331"/>
      <c r="K5226" s="76"/>
      <c r="L5226" s="141"/>
      <c r="O5226" s="75"/>
      <c r="P5226" s="60"/>
      <c r="Q5226" s="60"/>
    </row>
    <row r="5227" spans="3:17">
      <c r="C5227"/>
      <c r="D5227"/>
      <c r="E5227"/>
      <c r="F5227" s="331"/>
      <c r="G5227" s="331"/>
      <c r="K5227" s="76"/>
      <c r="L5227" s="141"/>
      <c r="O5227" s="75"/>
      <c r="P5227" s="60"/>
      <c r="Q5227" s="60"/>
    </row>
    <row r="5228" spans="3:17">
      <c r="C5228"/>
      <c r="D5228"/>
      <c r="E5228"/>
      <c r="F5228" s="331"/>
      <c r="G5228" s="331"/>
      <c r="K5228" s="76"/>
      <c r="L5228" s="141"/>
      <c r="O5228" s="75"/>
      <c r="P5228" s="60"/>
      <c r="Q5228" s="60"/>
    </row>
    <row r="5229" spans="3:17">
      <c r="C5229"/>
      <c r="D5229"/>
      <c r="E5229"/>
      <c r="F5229" s="331"/>
      <c r="G5229" s="331"/>
      <c r="K5229" s="76"/>
      <c r="L5229" s="141"/>
      <c r="O5229" s="75"/>
      <c r="P5229" s="60"/>
      <c r="Q5229" s="60"/>
    </row>
    <row r="5230" spans="3:17">
      <c r="C5230"/>
      <c r="D5230"/>
      <c r="E5230"/>
      <c r="F5230" s="331"/>
      <c r="G5230" s="331"/>
      <c r="K5230" s="76"/>
      <c r="L5230" s="141"/>
      <c r="O5230" s="75"/>
      <c r="P5230" s="60"/>
      <c r="Q5230" s="60"/>
    </row>
    <row r="5231" spans="3:17">
      <c r="C5231"/>
      <c r="D5231"/>
      <c r="E5231"/>
      <c r="F5231" s="331"/>
      <c r="G5231" s="331"/>
      <c r="K5231" s="76"/>
      <c r="L5231" s="141"/>
      <c r="O5231" s="75"/>
      <c r="P5231" s="60"/>
      <c r="Q5231" s="60"/>
    </row>
    <row r="5232" spans="3:17">
      <c r="C5232"/>
      <c r="D5232"/>
      <c r="E5232"/>
      <c r="F5232" s="331"/>
      <c r="G5232" s="331"/>
      <c r="K5232" s="76"/>
      <c r="L5232" s="141"/>
      <c r="O5232" s="75"/>
      <c r="P5232" s="60"/>
      <c r="Q5232" s="60"/>
    </row>
    <row r="5233" spans="3:17">
      <c r="C5233"/>
      <c r="D5233"/>
      <c r="E5233"/>
      <c r="F5233" s="331"/>
      <c r="G5233" s="331"/>
      <c r="K5233" s="76"/>
      <c r="L5233" s="141"/>
      <c r="O5233" s="75"/>
      <c r="P5233" s="60"/>
      <c r="Q5233" s="60"/>
    </row>
    <row r="5234" spans="3:17">
      <c r="C5234"/>
      <c r="D5234"/>
      <c r="E5234"/>
      <c r="F5234" s="331"/>
      <c r="G5234" s="331"/>
      <c r="K5234" s="76"/>
      <c r="L5234" s="141"/>
      <c r="O5234" s="75"/>
      <c r="P5234" s="60"/>
      <c r="Q5234" s="60"/>
    </row>
    <row r="5235" spans="3:17">
      <c r="C5235"/>
      <c r="D5235"/>
      <c r="E5235"/>
      <c r="F5235" s="331"/>
      <c r="G5235" s="331"/>
      <c r="K5235" s="76"/>
      <c r="L5235" s="141"/>
      <c r="O5235" s="75"/>
      <c r="P5235" s="60"/>
      <c r="Q5235" s="60"/>
    </row>
    <row r="5236" spans="3:17">
      <c r="C5236"/>
      <c r="D5236"/>
      <c r="E5236"/>
      <c r="F5236" s="331"/>
      <c r="G5236" s="331"/>
      <c r="K5236" s="76"/>
      <c r="L5236" s="141"/>
      <c r="O5236" s="75"/>
      <c r="P5236" s="60"/>
      <c r="Q5236" s="60"/>
    </row>
    <row r="5237" spans="3:17">
      <c r="C5237"/>
      <c r="D5237"/>
      <c r="E5237"/>
      <c r="F5237" s="331"/>
      <c r="G5237" s="331"/>
      <c r="K5237" s="76"/>
      <c r="L5237" s="141"/>
      <c r="O5237" s="75"/>
      <c r="P5237" s="60"/>
      <c r="Q5237" s="60"/>
    </row>
    <row r="5238" spans="3:17">
      <c r="C5238"/>
      <c r="D5238"/>
      <c r="E5238"/>
      <c r="F5238" s="331"/>
      <c r="G5238" s="331"/>
      <c r="K5238" s="76"/>
      <c r="L5238" s="141"/>
      <c r="O5238" s="75"/>
      <c r="P5238" s="60"/>
      <c r="Q5238" s="60"/>
    </row>
    <row r="5239" spans="3:17">
      <c r="C5239"/>
      <c r="D5239"/>
      <c r="E5239"/>
      <c r="F5239" s="331"/>
      <c r="G5239" s="331"/>
      <c r="K5239" s="76"/>
      <c r="L5239" s="141"/>
      <c r="O5239" s="75"/>
      <c r="P5239" s="60"/>
      <c r="Q5239" s="60"/>
    </row>
    <row r="5240" spans="3:17">
      <c r="C5240"/>
      <c r="D5240"/>
      <c r="E5240"/>
      <c r="F5240" s="331"/>
      <c r="G5240" s="331"/>
      <c r="K5240" s="76"/>
      <c r="L5240" s="141"/>
      <c r="O5240" s="75"/>
      <c r="P5240" s="60"/>
      <c r="Q5240" s="60"/>
    </row>
    <row r="5241" spans="3:17">
      <c r="C5241"/>
      <c r="D5241"/>
      <c r="E5241"/>
      <c r="F5241" s="331"/>
      <c r="G5241" s="331"/>
      <c r="K5241" s="76"/>
      <c r="L5241" s="141"/>
      <c r="O5241" s="75"/>
      <c r="P5241" s="60"/>
      <c r="Q5241" s="60"/>
    </row>
    <row r="5242" spans="3:17">
      <c r="C5242"/>
      <c r="D5242"/>
      <c r="E5242"/>
      <c r="F5242" s="331"/>
      <c r="G5242" s="331"/>
      <c r="K5242" s="76"/>
      <c r="L5242" s="141"/>
      <c r="O5242" s="75"/>
      <c r="P5242" s="60"/>
      <c r="Q5242" s="60"/>
    </row>
    <row r="5243" spans="3:17">
      <c r="C5243"/>
      <c r="D5243"/>
      <c r="E5243"/>
      <c r="F5243" s="331"/>
      <c r="G5243" s="331"/>
      <c r="K5243" s="76"/>
      <c r="L5243" s="141"/>
      <c r="O5243" s="75"/>
      <c r="P5243" s="60"/>
      <c r="Q5243" s="60"/>
    </row>
    <row r="5244" spans="3:17">
      <c r="C5244"/>
      <c r="D5244"/>
      <c r="E5244"/>
      <c r="F5244" s="331"/>
      <c r="G5244" s="331"/>
      <c r="K5244" s="76"/>
      <c r="L5244" s="141"/>
      <c r="O5244" s="75"/>
      <c r="P5244" s="60"/>
      <c r="Q5244" s="60"/>
    </row>
    <row r="5245" spans="3:17">
      <c r="C5245"/>
      <c r="D5245"/>
      <c r="E5245"/>
      <c r="F5245" s="331"/>
      <c r="G5245" s="331"/>
      <c r="K5245" s="76"/>
      <c r="L5245" s="141"/>
      <c r="O5245" s="75"/>
      <c r="P5245" s="60"/>
      <c r="Q5245" s="60"/>
    </row>
    <row r="5246" spans="3:17">
      <c r="C5246"/>
      <c r="D5246"/>
      <c r="E5246"/>
      <c r="F5246" s="331"/>
      <c r="G5246" s="331"/>
      <c r="K5246" s="76"/>
      <c r="L5246" s="141"/>
      <c r="O5246" s="75"/>
      <c r="P5246" s="60"/>
      <c r="Q5246" s="60"/>
    </row>
    <row r="5247" spans="3:17">
      <c r="C5247"/>
      <c r="D5247"/>
      <c r="E5247"/>
      <c r="F5247" s="331"/>
      <c r="G5247" s="331"/>
      <c r="K5247" s="76"/>
      <c r="L5247" s="141"/>
      <c r="O5247" s="75"/>
      <c r="P5247" s="60"/>
      <c r="Q5247" s="60"/>
    </row>
    <row r="5248" spans="3:17">
      <c r="C5248"/>
      <c r="D5248"/>
      <c r="E5248"/>
      <c r="F5248" s="331"/>
      <c r="G5248" s="331"/>
      <c r="K5248" s="76"/>
      <c r="L5248" s="141"/>
      <c r="O5248" s="75"/>
      <c r="P5248" s="60"/>
      <c r="Q5248" s="60"/>
    </row>
    <row r="5249" spans="3:17">
      <c r="C5249"/>
      <c r="D5249"/>
      <c r="E5249"/>
      <c r="F5249" s="331"/>
      <c r="G5249" s="331"/>
      <c r="K5249" s="76"/>
      <c r="L5249" s="141"/>
      <c r="O5249" s="75"/>
      <c r="P5249" s="60"/>
      <c r="Q5249" s="60"/>
    </row>
    <row r="5250" spans="3:17">
      <c r="C5250"/>
      <c r="D5250"/>
      <c r="E5250"/>
      <c r="F5250" s="331"/>
      <c r="G5250" s="331"/>
      <c r="K5250" s="76"/>
      <c r="L5250" s="141"/>
      <c r="O5250" s="75"/>
      <c r="P5250" s="60"/>
      <c r="Q5250" s="60"/>
    </row>
    <row r="5251" spans="3:17">
      <c r="C5251"/>
      <c r="D5251"/>
      <c r="E5251"/>
      <c r="F5251" s="331"/>
      <c r="G5251" s="331"/>
      <c r="K5251" s="76"/>
      <c r="L5251" s="141"/>
      <c r="O5251" s="75"/>
      <c r="P5251" s="60"/>
      <c r="Q5251" s="60"/>
    </row>
    <row r="5252" spans="3:17">
      <c r="C5252"/>
      <c r="D5252"/>
      <c r="E5252"/>
      <c r="F5252" s="331"/>
      <c r="G5252" s="331"/>
      <c r="K5252" s="76"/>
      <c r="L5252" s="141"/>
      <c r="O5252" s="75"/>
      <c r="P5252" s="60"/>
      <c r="Q5252" s="60"/>
    </row>
    <row r="5253" spans="3:17">
      <c r="C5253"/>
      <c r="D5253"/>
      <c r="E5253"/>
      <c r="F5253" s="331"/>
      <c r="G5253" s="331"/>
      <c r="K5253" s="76"/>
      <c r="L5253" s="141"/>
      <c r="O5253" s="75"/>
      <c r="P5253" s="60"/>
      <c r="Q5253" s="60"/>
    </row>
    <row r="5254" spans="3:17">
      <c r="C5254"/>
      <c r="D5254"/>
      <c r="E5254"/>
      <c r="F5254" s="331"/>
      <c r="G5254" s="331"/>
      <c r="K5254" s="76"/>
      <c r="L5254" s="141"/>
      <c r="O5254" s="75"/>
      <c r="P5254" s="60"/>
      <c r="Q5254" s="60"/>
    </row>
    <row r="5255" spans="3:17">
      <c r="C5255"/>
      <c r="D5255"/>
      <c r="E5255"/>
      <c r="F5255" s="331"/>
      <c r="G5255" s="331"/>
      <c r="K5255" s="76"/>
      <c r="L5255" s="141"/>
      <c r="O5255" s="75"/>
      <c r="P5255" s="60"/>
      <c r="Q5255" s="60"/>
    </row>
    <row r="5256" spans="3:17">
      <c r="C5256"/>
      <c r="D5256"/>
      <c r="E5256"/>
      <c r="F5256" s="331"/>
      <c r="G5256" s="331"/>
      <c r="K5256" s="76"/>
      <c r="L5256" s="141"/>
      <c r="O5256" s="75"/>
      <c r="P5256" s="60"/>
      <c r="Q5256" s="60"/>
    </row>
    <row r="5257" spans="3:17">
      <c r="C5257"/>
      <c r="D5257"/>
      <c r="E5257"/>
      <c r="F5257" s="331"/>
      <c r="G5257" s="331"/>
      <c r="K5257" s="76"/>
      <c r="L5257" s="141"/>
      <c r="O5257" s="75"/>
      <c r="P5257" s="60"/>
      <c r="Q5257" s="60"/>
    </row>
    <row r="5258" spans="3:17">
      <c r="C5258"/>
      <c r="D5258"/>
      <c r="E5258"/>
      <c r="F5258" s="331"/>
      <c r="G5258" s="331"/>
      <c r="K5258" s="76"/>
      <c r="L5258" s="141"/>
      <c r="O5258" s="75"/>
      <c r="P5258" s="60"/>
      <c r="Q5258" s="60"/>
    </row>
    <row r="5259" spans="3:17">
      <c r="C5259"/>
      <c r="D5259"/>
      <c r="E5259"/>
      <c r="F5259" s="331"/>
      <c r="G5259" s="331"/>
      <c r="K5259" s="76"/>
      <c r="L5259" s="141"/>
      <c r="O5259" s="75"/>
      <c r="P5259" s="60"/>
      <c r="Q5259" s="60"/>
    </row>
    <row r="5260" spans="3:17">
      <c r="C5260"/>
      <c r="D5260"/>
      <c r="E5260"/>
      <c r="F5260" s="331"/>
      <c r="G5260" s="331"/>
      <c r="K5260" s="76"/>
      <c r="L5260" s="141"/>
      <c r="O5260" s="75"/>
      <c r="P5260" s="60"/>
      <c r="Q5260" s="60"/>
    </row>
    <row r="5261" spans="3:17">
      <c r="C5261"/>
      <c r="D5261"/>
      <c r="E5261"/>
      <c r="F5261" s="331"/>
      <c r="G5261" s="331"/>
      <c r="K5261" s="76"/>
      <c r="L5261" s="141"/>
      <c r="O5261" s="75"/>
      <c r="P5261" s="60"/>
      <c r="Q5261" s="60"/>
    </row>
    <row r="5262" spans="3:17">
      <c r="C5262"/>
      <c r="D5262"/>
      <c r="E5262"/>
      <c r="F5262" s="331"/>
      <c r="G5262" s="331"/>
      <c r="K5262" s="76"/>
      <c r="L5262" s="141"/>
      <c r="O5262" s="75"/>
      <c r="P5262" s="60"/>
      <c r="Q5262" s="60"/>
    </row>
    <row r="5263" spans="3:17">
      <c r="C5263"/>
      <c r="D5263"/>
      <c r="E5263"/>
      <c r="F5263" s="331"/>
      <c r="G5263" s="331"/>
      <c r="K5263" s="76"/>
      <c r="L5263" s="141"/>
      <c r="O5263" s="75"/>
      <c r="P5263" s="60"/>
      <c r="Q5263" s="60"/>
    </row>
    <row r="5264" spans="3:17">
      <c r="C5264"/>
      <c r="D5264"/>
      <c r="E5264"/>
      <c r="F5264" s="331"/>
      <c r="G5264" s="331"/>
      <c r="K5264" s="76"/>
      <c r="L5264" s="141"/>
      <c r="O5264" s="75"/>
      <c r="P5264" s="60"/>
      <c r="Q5264" s="60"/>
    </row>
    <row r="5265" spans="3:17">
      <c r="C5265"/>
      <c r="D5265"/>
      <c r="E5265"/>
      <c r="F5265" s="331"/>
      <c r="G5265" s="331"/>
      <c r="K5265" s="76"/>
      <c r="L5265" s="141"/>
      <c r="O5265" s="75"/>
      <c r="P5265" s="60"/>
      <c r="Q5265" s="60"/>
    </row>
    <row r="5266" spans="3:17">
      <c r="C5266"/>
      <c r="D5266"/>
      <c r="E5266"/>
      <c r="F5266" s="331"/>
      <c r="G5266" s="331"/>
      <c r="K5266" s="76"/>
      <c r="L5266" s="141"/>
      <c r="O5266" s="75"/>
      <c r="P5266" s="60"/>
      <c r="Q5266" s="60"/>
    </row>
    <row r="5267" spans="3:17">
      <c r="C5267"/>
      <c r="D5267"/>
      <c r="E5267"/>
      <c r="F5267" s="331"/>
      <c r="G5267" s="331"/>
      <c r="K5267" s="76"/>
      <c r="L5267" s="141"/>
      <c r="O5267" s="75"/>
      <c r="P5267" s="60"/>
      <c r="Q5267" s="60"/>
    </row>
    <row r="5268" spans="3:17">
      <c r="C5268"/>
      <c r="D5268"/>
      <c r="E5268"/>
      <c r="F5268" s="331"/>
      <c r="G5268" s="331"/>
      <c r="K5268" s="76"/>
      <c r="L5268" s="141"/>
      <c r="O5268" s="75"/>
      <c r="P5268" s="60"/>
      <c r="Q5268" s="60"/>
    </row>
    <row r="5269" spans="3:17">
      <c r="C5269"/>
      <c r="D5269"/>
      <c r="E5269"/>
      <c r="F5269" s="331"/>
      <c r="G5269" s="331"/>
      <c r="K5269" s="76"/>
      <c r="L5269" s="141"/>
      <c r="O5269" s="75"/>
      <c r="P5269" s="60"/>
      <c r="Q5269" s="60"/>
    </row>
    <row r="5270" spans="3:17">
      <c r="C5270"/>
      <c r="D5270"/>
      <c r="E5270"/>
      <c r="F5270" s="331"/>
      <c r="G5270" s="331"/>
      <c r="K5270" s="76"/>
      <c r="L5270" s="141"/>
      <c r="O5270" s="75"/>
      <c r="P5270" s="60"/>
      <c r="Q5270" s="60"/>
    </row>
    <row r="5271" spans="3:17">
      <c r="C5271"/>
      <c r="D5271"/>
      <c r="E5271"/>
      <c r="F5271" s="331"/>
      <c r="G5271" s="331"/>
      <c r="K5271" s="76"/>
      <c r="L5271" s="141"/>
      <c r="O5271" s="75"/>
      <c r="P5271" s="60"/>
      <c r="Q5271" s="60"/>
    </row>
    <row r="5272" spans="3:17">
      <c r="C5272"/>
      <c r="D5272"/>
      <c r="E5272"/>
      <c r="F5272" s="331"/>
      <c r="G5272" s="331"/>
      <c r="K5272" s="76"/>
      <c r="L5272" s="141"/>
      <c r="O5272" s="75"/>
      <c r="P5272" s="60"/>
      <c r="Q5272" s="60"/>
    </row>
    <row r="5273" spans="3:17">
      <c r="C5273"/>
      <c r="D5273"/>
      <c r="E5273"/>
      <c r="F5273" s="331"/>
      <c r="G5273" s="331"/>
      <c r="K5273" s="76"/>
      <c r="L5273" s="141"/>
      <c r="O5273" s="75"/>
      <c r="P5273" s="60"/>
      <c r="Q5273" s="60"/>
    </row>
    <row r="5274" spans="3:17">
      <c r="C5274"/>
      <c r="D5274"/>
      <c r="E5274"/>
      <c r="F5274" s="331"/>
      <c r="G5274" s="331"/>
      <c r="K5274" s="76"/>
      <c r="L5274" s="141"/>
      <c r="O5274" s="75"/>
      <c r="P5274" s="60"/>
      <c r="Q5274" s="60"/>
    </row>
    <row r="5275" spans="3:17">
      <c r="C5275"/>
      <c r="D5275"/>
      <c r="E5275"/>
      <c r="F5275" s="331"/>
      <c r="G5275" s="331"/>
      <c r="K5275" s="76"/>
      <c r="L5275" s="141"/>
      <c r="O5275" s="75"/>
      <c r="P5275" s="60"/>
      <c r="Q5275" s="60"/>
    </row>
    <row r="5276" spans="3:17">
      <c r="C5276"/>
      <c r="D5276"/>
      <c r="E5276"/>
      <c r="F5276" s="331"/>
      <c r="G5276" s="331"/>
      <c r="K5276" s="76"/>
      <c r="L5276" s="141"/>
      <c r="O5276" s="75"/>
      <c r="P5276" s="60"/>
      <c r="Q5276" s="60"/>
    </row>
    <row r="5277" spans="3:17">
      <c r="C5277"/>
      <c r="D5277"/>
      <c r="E5277"/>
      <c r="F5277" s="331"/>
      <c r="G5277" s="331"/>
      <c r="K5277" s="76"/>
      <c r="L5277" s="141"/>
      <c r="O5277" s="75"/>
      <c r="P5277" s="60"/>
      <c r="Q5277" s="60"/>
    </row>
    <row r="5278" spans="3:17">
      <c r="C5278"/>
      <c r="D5278"/>
      <c r="E5278"/>
      <c r="F5278" s="331"/>
      <c r="G5278" s="331"/>
      <c r="K5278" s="76"/>
      <c r="L5278" s="141"/>
      <c r="O5278" s="75"/>
      <c r="P5278" s="60"/>
      <c r="Q5278" s="60"/>
    </row>
    <row r="5279" spans="3:17">
      <c r="C5279"/>
      <c r="D5279"/>
      <c r="E5279"/>
      <c r="F5279" s="331"/>
      <c r="G5279" s="331"/>
      <c r="K5279" s="76"/>
      <c r="L5279" s="141"/>
      <c r="O5279" s="75"/>
      <c r="P5279" s="60"/>
      <c r="Q5279" s="60"/>
    </row>
    <row r="5280" spans="3:17">
      <c r="C5280"/>
      <c r="D5280"/>
      <c r="E5280"/>
      <c r="F5280" s="331"/>
      <c r="G5280" s="331"/>
      <c r="K5280" s="76"/>
      <c r="L5280" s="141"/>
      <c r="O5280" s="75"/>
      <c r="P5280" s="60"/>
      <c r="Q5280" s="60"/>
    </row>
    <row r="5281" spans="3:17">
      <c r="C5281"/>
      <c r="D5281"/>
      <c r="E5281"/>
      <c r="F5281" s="331"/>
      <c r="G5281" s="331"/>
      <c r="K5281" s="76"/>
      <c r="L5281" s="141"/>
      <c r="O5281" s="75"/>
      <c r="P5281" s="60"/>
      <c r="Q5281" s="60"/>
    </row>
    <row r="5282" spans="3:17">
      <c r="C5282"/>
      <c r="D5282"/>
      <c r="E5282"/>
      <c r="F5282" s="331"/>
      <c r="G5282" s="331"/>
      <c r="K5282" s="76"/>
      <c r="L5282" s="141"/>
      <c r="O5282" s="75"/>
      <c r="P5282" s="60"/>
      <c r="Q5282" s="60"/>
    </row>
    <row r="5283" spans="3:17">
      <c r="C5283"/>
      <c r="D5283"/>
      <c r="E5283"/>
      <c r="F5283" s="331"/>
      <c r="G5283" s="331"/>
      <c r="K5283" s="76"/>
      <c r="L5283" s="141"/>
      <c r="O5283" s="75"/>
      <c r="P5283" s="60"/>
      <c r="Q5283" s="60"/>
    </row>
    <row r="5284" spans="3:17">
      <c r="C5284"/>
      <c r="D5284"/>
      <c r="E5284"/>
      <c r="F5284" s="331"/>
      <c r="G5284" s="331"/>
      <c r="K5284" s="76"/>
      <c r="L5284" s="141"/>
      <c r="O5284" s="75"/>
      <c r="P5284" s="60"/>
      <c r="Q5284" s="60"/>
    </row>
    <row r="5285" spans="3:17">
      <c r="C5285"/>
      <c r="D5285"/>
      <c r="E5285"/>
      <c r="F5285" s="331"/>
      <c r="G5285" s="331"/>
      <c r="K5285" s="76"/>
      <c r="L5285" s="141"/>
      <c r="O5285" s="75"/>
      <c r="P5285" s="60"/>
      <c r="Q5285" s="60"/>
    </row>
    <row r="5286" spans="3:17">
      <c r="C5286"/>
      <c r="D5286"/>
      <c r="E5286"/>
      <c r="F5286" s="331"/>
      <c r="G5286" s="331"/>
      <c r="K5286" s="76"/>
      <c r="L5286" s="141"/>
      <c r="O5286" s="75"/>
      <c r="P5286" s="60"/>
      <c r="Q5286" s="60"/>
    </row>
    <row r="5287" spans="3:17">
      <c r="C5287"/>
      <c r="D5287"/>
      <c r="E5287"/>
      <c r="F5287" s="331"/>
      <c r="G5287" s="331"/>
      <c r="K5287" s="76"/>
      <c r="L5287" s="141"/>
      <c r="O5287" s="75"/>
      <c r="P5287" s="60"/>
      <c r="Q5287" s="60"/>
    </row>
    <row r="5288" spans="3:17">
      <c r="C5288"/>
      <c r="D5288"/>
      <c r="E5288"/>
      <c r="F5288" s="331"/>
      <c r="G5288" s="331"/>
      <c r="K5288" s="76"/>
      <c r="L5288" s="141"/>
      <c r="O5288" s="75"/>
      <c r="P5288" s="60"/>
      <c r="Q5288" s="60"/>
    </row>
    <row r="5289" spans="3:17">
      <c r="C5289"/>
      <c r="D5289"/>
      <c r="E5289"/>
      <c r="F5289" s="331"/>
      <c r="G5289" s="331"/>
      <c r="K5289" s="76"/>
      <c r="L5289" s="141"/>
      <c r="O5289" s="75"/>
      <c r="P5289" s="60"/>
      <c r="Q5289" s="60"/>
    </row>
    <row r="5290" spans="3:17">
      <c r="C5290"/>
      <c r="D5290"/>
      <c r="E5290"/>
      <c r="F5290" s="331"/>
      <c r="G5290" s="331"/>
      <c r="K5290" s="76"/>
      <c r="L5290" s="141"/>
      <c r="O5290" s="75"/>
      <c r="P5290" s="60"/>
      <c r="Q5290" s="60"/>
    </row>
    <row r="5291" spans="3:17">
      <c r="C5291"/>
      <c r="D5291"/>
      <c r="E5291"/>
      <c r="F5291" s="331"/>
      <c r="G5291" s="331"/>
      <c r="K5291" s="76"/>
      <c r="L5291" s="141"/>
      <c r="O5291" s="75"/>
      <c r="P5291" s="60"/>
      <c r="Q5291" s="60"/>
    </row>
    <row r="5292" spans="3:17">
      <c r="C5292"/>
      <c r="D5292"/>
      <c r="E5292"/>
      <c r="F5292" s="331"/>
      <c r="G5292" s="331"/>
      <c r="K5292" s="76"/>
      <c r="L5292" s="141"/>
      <c r="O5292" s="75"/>
      <c r="P5292" s="60"/>
      <c r="Q5292" s="60"/>
    </row>
    <row r="5293" spans="3:17">
      <c r="C5293"/>
      <c r="D5293"/>
      <c r="E5293"/>
      <c r="F5293" s="331"/>
      <c r="G5293" s="331"/>
      <c r="K5293" s="76"/>
      <c r="L5293" s="141"/>
      <c r="O5293" s="75"/>
      <c r="P5293" s="60"/>
      <c r="Q5293" s="60"/>
    </row>
    <row r="5294" spans="3:17">
      <c r="C5294"/>
      <c r="D5294"/>
      <c r="E5294"/>
      <c r="F5294" s="331"/>
      <c r="G5294" s="331"/>
      <c r="K5294" s="76"/>
      <c r="L5294" s="141"/>
      <c r="O5294" s="75"/>
      <c r="P5294" s="60"/>
      <c r="Q5294" s="60"/>
    </row>
    <row r="5295" spans="3:17">
      <c r="C5295"/>
      <c r="D5295"/>
      <c r="E5295"/>
      <c r="F5295" s="331"/>
      <c r="G5295" s="331"/>
      <c r="K5295" s="76"/>
      <c r="L5295" s="141"/>
      <c r="O5295" s="75"/>
      <c r="P5295" s="60"/>
      <c r="Q5295" s="60"/>
    </row>
    <row r="5296" spans="3:17">
      <c r="C5296"/>
      <c r="D5296"/>
      <c r="E5296"/>
      <c r="F5296" s="331"/>
      <c r="G5296" s="331"/>
      <c r="K5296" s="76"/>
      <c r="L5296" s="141"/>
      <c r="O5296" s="75"/>
      <c r="P5296" s="60"/>
      <c r="Q5296" s="60"/>
    </row>
    <row r="5297" spans="3:17">
      <c r="C5297"/>
      <c r="D5297"/>
      <c r="E5297"/>
      <c r="F5297" s="331"/>
      <c r="G5297" s="331"/>
      <c r="K5297" s="76"/>
      <c r="L5297" s="141"/>
      <c r="O5297" s="75"/>
      <c r="P5297" s="60"/>
      <c r="Q5297" s="60"/>
    </row>
    <row r="5298" spans="3:17">
      <c r="C5298"/>
      <c r="D5298"/>
      <c r="E5298"/>
      <c r="F5298" s="331"/>
      <c r="G5298" s="331"/>
      <c r="K5298" s="76"/>
      <c r="L5298" s="141"/>
      <c r="O5298" s="75"/>
      <c r="P5298" s="60"/>
      <c r="Q5298" s="60"/>
    </row>
    <row r="5299" spans="3:17">
      <c r="C5299"/>
      <c r="D5299"/>
      <c r="E5299"/>
      <c r="F5299" s="331"/>
      <c r="G5299" s="331"/>
      <c r="K5299" s="76"/>
      <c r="L5299" s="141"/>
      <c r="O5299" s="75"/>
      <c r="P5299" s="60"/>
      <c r="Q5299" s="60"/>
    </row>
    <row r="5300" spans="3:17">
      <c r="C5300"/>
      <c r="D5300"/>
      <c r="E5300"/>
      <c r="F5300" s="331"/>
      <c r="G5300" s="331"/>
      <c r="K5300" s="76"/>
      <c r="L5300" s="141"/>
      <c r="O5300" s="75"/>
      <c r="P5300" s="60"/>
      <c r="Q5300" s="60"/>
    </row>
    <row r="5301" spans="3:17">
      <c r="C5301"/>
      <c r="D5301"/>
      <c r="E5301"/>
      <c r="F5301" s="331"/>
      <c r="G5301" s="331"/>
      <c r="K5301" s="76"/>
      <c r="L5301" s="141"/>
      <c r="O5301" s="75"/>
      <c r="P5301" s="60"/>
      <c r="Q5301" s="60"/>
    </row>
    <row r="5302" spans="3:17">
      <c r="C5302"/>
      <c r="D5302"/>
      <c r="E5302"/>
      <c r="F5302" s="331"/>
      <c r="G5302" s="331"/>
      <c r="K5302" s="76"/>
      <c r="L5302" s="141"/>
      <c r="O5302" s="75"/>
      <c r="P5302" s="60"/>
      <c r="Q5302" s="60"/>
    </row>
    <row r="5303" spans="3:17">
      <c r="C5303"/>
      <c r="D5303"/>
      <c r="E5303"/>
      <c r="F5303" s="331"/>
      <c r="G5303" s="331"/>
      <c r="K5303" s="76"/>
      <c r="L5303" s="141"/>
      <c r="O5303" s="75"/>
      <c r="P5303" s="60"/>
      <c r="Q5303" s="60"/>
    </row>
    <row r="5304" spans="3:17">
      <c r="C5304"/>
      <c r="D5304"/>
      <c r="E5304"/>
      <c r="F5304" s="331"/>
      <c r="G5304" s="331"/>
      <c r="K5304" s="76"/>
      <c r="L5304" s="141"/>
      <c r="O5304" s="75"/>
      <c r="P5304" s="60"/>
      <c r="Q5304" s="60"/>
    </row>
    <row r="5305" spans="3:17">
      <c r="C5305"/>
      <c r="D5305"/>
      <c r="E5305"/>
      <c r="F5305" s="331"/>
      <c r="G5305" s="331"/>
      <c r="K5305" s="76"/>
      <c r="L5305" s="141"/>
      <c r="O5305" s="75"/>
      <c r="P5305" s="60"/>
      <c r="Q5305" s="60"/>
    </row>
    <row r="5306" spans="3:17">
      <c r="C5306"/>
      <c r="D5306"/>
      <c r="E5306"/>
      <c r="F5306" s="331"/>
      <c r="G5306" s="331"/>
      <c r="K5306" s="76"/>
      <c r="L5306" s="141"/>
      <c r="O5306" s="75"/>
      <c r="P5306" s="60"/>
      <c r="Q5306" s="60"/>
    </row>
    <row r="5307" spans="3:17">
      <c r="C5307"/>
      <c r="D5307"/>
      <c r="E5307"/>
      <c r="F5307" s="331"/>
      <c r="G5307" s="331"/>
      <c r="K5307" s="76"/>
      <c r="L5307" s="141"/>
      <c r="O5307" s="75"/>
      <c r="P5307" s="60"/>
      <c r="Q5307" s="60"/>
    </row>
    <row r="5308" spans="3:17">
      <c r="C5308"/>
      <c r="D5308"/>
      <c r="E5308"/>
      <c r="F5308" s="331"/>
      <c r="G5308" s="331"/>
      <c r="K5308" s="76"/>
      <c r="L5308" s="141"/>
      <c r="O5308" s="75"/>
      <c r="P5308" s="60"/>
      <c r="Q5308" s="60"/>
    </row>
    <row r="5309" spans="3:17">
      <c r="C5309"/>
      <c r="D5309"/>
      <c r="E5309"/>
      <c r="F5309" s="331"/>
      <c r="G5309" s="331"/>
      <c r="K5309" s="76"/>
      <c r="L5309" s="141"/>
      <c r="O5309" s="75"/>
      <c r="P5309" s="60"/>
      <c r="Q5309" s="60"/>
    </row>
    <row r="5310" spans="3:17">
      <c r="C5310"/>
      <c r="D5310"/>
      <c r="E5310"/>
      <c r="F5310" s="331"/>
      <c r="G5310" s="331"/>
      <c r="K5310" s="76"/>
      <c r="L5310" s="141"/>
      <c r="O5310" s="75"/>
      <c r="P5310" s="60"/>
      <c r="Q5310" s="60"/>
    </row>
    <row r="5311" spans="3:17">
      <c r="C5311"/>
      <c r="D5311"/>
      <c r="E5311"/>
      <c r="F5311" s="331"/>
      <c r="G5311" s="331"/>
      <c r="K5311" s="76"/>
      <c r="L5311" s="141"/>
      <c r="O5311" s="75"/>
      <c r="P5311" s="60"/>
      <c r="Q5311" s="60"/>
    </row>
    <row r="5312" spans="3:17">
      <c r="C5312"/>
      <c r="D5312"/>
      <c r="E5312"/>
      <c r="F5312" s="331"/>
      <c r="G5312" s="331"/>
      <c r="K5312" s="76"/>
      <c r="L5312" s="141"/>
      <c r="O5312" s="75"/>
      <c r="P5312" s="60"/>
      <c r="Q5312" s="60"/>
    </row>
    <row r="5313" spans="3:17">
      <c r="C5313"/>
      <c r="D5313"/>
      <c r="E5313"/>
      <c r="F5313" s="331"/>
      <c r="G5313" s="331"/>
      <c r="K5313" s="76"/>
      <c r="L5313" s="141"/>
      <c r="O5313" s="75"/>
      <c r="P5313" s="60"/>
      <c r="Q5313" s="60"/>
    </row>
    <row r="5314" spans="3:17">
      <c r="C5314"/>
      <c r="D5314"/>
      <c r="E5314"/>
      <c r="F5314" s="331"/>
      <c r="G5314" s="331"/>
      <c r="K5314" s="76"/>
      <c r="L5314" s="141"/>
      <c r="O5314" s="75"/>
      <c r="P5314" s="60"/>
      <c r="Q5314" s="60"/>
    </row>
    <row r="5315" spans="3:17">
      <c r="C5315"/>
      <c r="D5315"/>
      <c r="E5315"/>
      <c r="F5315" s="331"/>
      <c r="G5315" s="331"/>
      <c r="K5315" s="76"/>
      <c r="L5315" s="141"/>
      <c r="O5315" s="75"/>
      <c r="P5315" s="60"/>
      <c r="Q5315" s="60"/>
    </row>
    <row r="5316" spans="3:17">
      <c r="C5316"/>
      <c r="D5316"/>
      <c r="E5316"/>
      <c r="F5316" s="331"/>
      <c r="G5316" s="331"/>
      <c r="K5316" s="76"/>
      <c r="L5316" s="141"/>
      <c r="O5316" s="75"/>
      <c r="P5316" s="60"/>
      <c r="Q5316" s="60"/>
    </row>
    <row r="5317" spans="3:17">
      <c r="C5317"/>
      <c r="D5317"/>
      <c r="E5317"/>
      <c r="F5317" s="331"/>
      <c r="G5317" s="331"/>
      <c r="K5317" s="76"/>
      <c r="L5317" s="141"/>
      <c r="O5317" s="75"/>
      <c r="P5317" s="60"/>
      <c r="Q5317" s="60"/>
    </row>
    <row r="5318" spans="3:17">
      <c r="C5318"/>
      <c r="D5318"/>
      <c r="E5318"/>
      <c r="F5318" s="331"/>
      <c r="G5318" s="331"/>
      <c r="K5318" s="76"/>
      <c r="L5318" s="141"/>
      <c r="O5318" s="75"/>
      <c r="P5318" s="60"/>
      <c r="Q5318" s="60"/>
    </row>
    <row r="5319" spans="3:17">
      <c r="C5319"/>
      <c r="D5319"/>
      <c r="E5319"/>
      <c r="F5319" s="331"/>
      <c r="G5319" s="331"/>
      <c r="K5319" s="76"/>
      <c r="L5319" s="141"/>
      <c r="O5319" s="75"/>
      <c r="P5319" s="60"/>
      <c r="Q5319" s="60"/>
    </row>
    <row r="5320" spans="3:17">
      <c r="C5320"/>
      <c r="D5320"/>
      <c r="E5320"/>
      <c r="F5320" s="331"/>
      <c r="G5320" s="331"/>
      <c r="K5320" s="76"/>
      <c r="L5320" s="141"/>
      <c r="O5320" s="75"/>
      <c r="P5320" s="60"/>
      <c r="Q5320" s="60"/>
    </row>
    <row r="5321" spans="3:17">
      <c r="C5321"/>
      <c r="D5321"/>
      <c r="E5321"/>
      <c r="F5321" s="331"/>
      <c r="G5321" s="331"/>
      <c r="K5321" s="76"/>
      <c r="L5321" s="141"/>
      <c r="O5321" s="75"/>
      <c r="P5321" s="60"/>
      <c r="Q5321" s="60"/>
    </row>
    <row r="5322" spans="3:17">
      <c r="C5322"/>
      <c r="D5322"/>
      <c r="E5322"/>
      <c r="F5322" s="331"/>
      <c r="G5322" s="331"/>
      <c r="K5322" s="76"/>
      <c r="L5322" s="141"/>
      <c r="O5322" s="75"/>
      <c r="P5322" s="60"/>
      <c r="Q5322" s="60"/>
    </row>
    <row r="5323" spans="3:17">
      <c r="C5323"/>
      <c r="D5323"/>
      <c r="E5323"/>
      <c r="F5323" s="331"/>
      <c r="G5323" s="331"/>
      <c r="K5323" s="76"/>
      <c r="L5323" s="141"/>
      <c r="O5323" s="75"/>
      <c r="P5323" s="60"/>
      <c r="Q5323" s="60"/>
    </row>
    <row r="5324" spans="3:17">
      <c r="C5324"/>
      <c r="D5324"/>
      <c r="E5324"/>
      <c r="F5324" s="331"/>
      <c r="G5324" s="331"/>
      <c r="K5324" s="76"/>
      <c r="L5324" s="141"/>
      <c r="O5324" s="75"/>
      <c r="P5324" s="60"/>
      <c r="Q5324" s="60"/>
    </row>
    <row r="5325" spans="3:17">
      <c r="C5325"/>
      <c r="D5325"/>
      <c r="E5325"/>
      <c r="F5325" s="331"/>
      <c r="G5325" s="331"/>
      <c r="K5325" s="76"/>
      <c r="L5325" s="141"/>
      <c r="O5325" s="75"/>
      <c r="P5325" s="60"/>
      <c r="Q5325" s="60"/>
    </row>
    <row r="5326" spans="3:17">
      <c r="C5326"/>
      <c r="D5326"/>
      <c r="E5326"/>
      <c r="F5326" s="331"/>
      <c r="G5326" s="331"/>
      <c r="K5326" s="76"/>
      <c r="L5326" s="141"/>
      <c r="O5326" s="75"/>
      <c r="P5326" s="60"/>
      <c r="Q5326" s="60"/>
    </row>
    <row r="5327" spans="3:17">
      <c r="C5327"/>
      <c r="D5327"/>
      <c r="E5327"/>
      <c r="F5327" s="331"/>
      <c r="G5327" s="331"/>
      <c r="K5327" s="76"/>
      <c r="L5327" s="141"/>
      <c r="O5327" s="75"/>
      <c r="P5327" s="60"/>
      <c r="Q5327" s="60"/>
    </row>
    <row r="5328" spans="3:17">
      <c r="C5328"/>
      <c r="D5328"/>
      <c r="E5328"/>
      <c r="F5328" s="331"/>
      <c r="G5328" s="331"/>
      <c r="K5328" s="76"/>
      <c r="L5328" s="141"/>
      <c r="O5328" s="75"/>
      <c r="P5328" s="60"/>
      <c r="Q5328" s="60"/>
    </row>
    <row r="5329" spans="3:17">
      <c r="C5329"/>
      <c r="D5329"/>
      <c r="E5329"/>
      <c r="F5329" s="331"/>
      <c r="G5329" s="331"/>
      <c r="K5329" s="76"/>
      <c r="L5329" s="141"/>
      <c r="O5329" s="75"/>
      <c r="P5329" s="60"/>
      <c r="Q5329" s="60"/>
    </row>
    <row r="5330" spans="3:17">
      <c r="C5330"/>
      <c r="D5330"/>
      <c r="E5330"/>
      <c r="F5330" s="331"/>
      <c r="G5330" s="331"/>
      <c r="K5330" s="76"/>
      <c r="L5330" s="141"/>
      <c r="O5330" s="75"/>
      <c r="P5330" s="60"/>
      <c r="Q5330" s="60"/>
    </row>
    <row r="5331" spans="3:17">
      <c r="C5331"/>
      <c r="D5331"/>
      <c r="E5331"/>
      <c r="F5331" s="331"/>
      <c r="G5331" s="331"/>
      <c r="K5331" s="76"/>
      <c r="L5331" s="141"/>
      <c r="O5331" s="75"/>
      <c r="P5331" s="60"/>
      <c r="Q5331" s="60"/>
    </row>
    <row r="5332" spans="3:17">
      <c r="C5332"/>
      <c r="D5332"/>
      <c r="E5332"/>
      <c r="F5332" s="331"/>
      <c r="G5332" s="331"/>
      <c r="K5332" s="76"/>
      <c r="L5332" s="141"/>
      <c r="O5332" s="75"/>
      <c r="P5332" s="60"/>
      <c r="Q5332" s="60"/>
    </row>
    <row r="5333" spans="3:17">
      <c r="C5333"/>
      <c r="D5333"/>
      <c r="E5333"/>
      <c r="F5333" s="331"/>
      <c r="G5333" s="331"/>
      <c r="K5333" s="76"/>
      <c r="L5333" s="141"/>
      <c r="O5333" s="75"/>
      <c r="P5333" s="60"/>
      <c r="Q5333" s="60"/>
    </row>
    <row r="5334" spans="3:17">
      <c r="C5334"/>
      <c r="D5334"/>
      <c r="E5334"/>
      <c r="F5334" s="331"/>
      <c r="G5334" s="331"/>
      <c r="K5334" s="76"/>
      <c r="L5334" s="141"/>
      <c r="O5334" s="75"/>
      <c r="P5334" s="60"/>
      <c r="Q5334" s="60"/>
    </row>
    <row r="5335" spans="3:17">
      <c r="C5335"/>
      <c r="D5335"/>
      <c r="E5335"/>
      <c r="F5335" s="331"/>
      <c r="G5335" s="331"/>
      <c r="K5335" s="76"/>
      <c r="L5335" s="141"/>
      <c r="O5335" s="75"/>
      <c r="P5335" s="60"/>
      <c r="Q5335" s="60"/>
    </row>
    <row r="5336" spans="3:17">
      <c r="C5336"/>
      <c r="D5336"/>
      <c r="E5336"/>
      <c r="F5336" s="331"/>
      <c r="G5336" s="331"/>
      <c r="K5336" s="76"/>
      <c r="L5336" s="141"/>
      <c r="O5336" s="75"/>
      <c r="P5336" s="60"/>
      <c r="Q5336" s="60"/>
    </row>
    <row r="5337" spans="3:17">
      <c r="C5337"/>
      <c r="D5337"/>
      <c r="E5337"/>
      <c r="F5337" s="331"/>
      <c r="G5337" s="331"/>
      <c r="K5337" s="76"/>
      <c r="L5337" s="141"/>
      <c r="O5337" s="75"/>
      <c r="P5337" s="60"/>
      <c r="Q5337" s="60"/>
    </row>
    <row r="5338" spans="3:17">
      <c r="C5338"/>
      <c r="D5338"/>
      <c r="E5338"/>
      <c r="F5338" s="331"/>
      <c r="G5338" s="331"/>
      <c r="K5338" s="76"/>
      <c r="L5338" s="141"/>
      <c r="O5338" s="75"/>
      <c r="P5338" s="60"/>
      <c r="Q5338" s="60"/>
    </row>
    <row r="5339" spans="3:17">
      <c r="C5339"/>
      <c r="D5339"/>
      <c r="E5339"/>
      <c r="F5339" s="331"/>
      <c r="G5339" s="331"/>
      <c r="K5339" s="76"/>
      <c r="L5339" s="141"/>
      <c r="O5339" s="75"/>
      <c r="P5339" s="60"/>
      <c r="Q5339" s="60"/>
    </row>
    <row r="5340" spans="3:17">
      <c r="C5340"/>
      <c r="D5340"/>
      <c r="E5340"/>
      <c r="F5340" s="331"/>
      <c r="G5340" s="331"/>
      <c r="K5340" s="76"/>
      <c r="L5340" s="141"/>
      <c r="O5340" s="75"/>
      <c r="P5340" s="60"/>
      <c r="Q5340" s="60"/>
    </row>
    <row r="5341" spans="3:17">
      <c r="C5341"/>
      <c r="D5341"/>
      <c r="E5341"/>
      <c r="F5341" s="331"/>
      <c r="G5341" s="331"/>
      <c r="K5341" s="76"/>
      <c r="L5341" s="141"/>
      <c r="O5341" s="75"/>
      <c r="P5341" s="60"/>
      <c r="Q5341" s="60"/>
    </row>
    <row r="5342" spans="3:17">
      <c r="C5342"/>
      <c r="D5342"/>
      <c r="E5342"/>
      <c r="F5342" s="331"/>
      <c r="G5342" s="331"/>
      <c r="K5342" s="76"/>
      <c r="L5342" s="141"/>
      <c r="O5342" s="75"/>
      <c r="P5342" s="60"/>
      <c r="Q5342" s="60"/>
    </row>
    <row r="5343" spans="3:17">
      <c r="C5343"/>
      <c r="D5343"/>
      <c r="E5343"/>
      <c r="F5343" s="331"/>
      <c r="G5343" s="331"/>
      <c r="K5343" s="76"/>
      <c r="L5343" s="141"/>
      <c r="O5343" s="75"/>
      <c r="P5343" s="60"/>
      <c r="Q5343" s="60"/>
    </row>
    <row r="5344" spans="3:17">
      <c r="C5344"/>
      <c r="D5344"/>
      <c r="E5344"/>
      <c r="F5344" s="331"/>
      <c r="G5344" s="331"/>
      <c r="K5344" s="76"/>
      <c r="L5344" s="141"/>
      <c r="O5344" s="75"/>
      <c r="P5344" s="60"/>
      <c r="Q5344" s="60"/>
    </row>
    <row r="5345" spans="3:17">
      <c r="C5345"/>
      <c r="D5345"/>
      <c r="E5345"/>
      <c r="F5345" s="331"/>
      <c r="G5345" s="331"/>
      <c r="K5345" s="76"/>
      <c r="L5345" s="141"/>
      <c r="O5345" s="75"/>
      <c r="P5345" s="60"/>
      <c r="Q5345" s="60"/>
    </row>
    <row r="5346" spans="3:17">
      <c r="C5346"/>
      <c r="D5346"/>
      <c r="E5346"/>
      <c r="F5346" s="331"/>
      <c r="G5346" s="331"/>
      <c r="K5346" s="76"/>
      <c r="L5346" s="141"/>
      <c r="O5346" s="75"/>
      <c r="P5346" s="60"/>
      <c r="Q5346" s="60"/>
    </row>
    <row r="5347" spans="3:17">
      <c r="C5347"/>
      <c r="D5347"/>
      <c r="E5347"/>
      <c r="F5347" s="331"/>
      <c r="G5347" s="331"/>
      <c r="K5347" s="76"/>
      <c r="L5347" s="141"/>
      <c r="O5347" s="75"/>
      <c r="P5347" s="60"/>
      <c r="Q5347" s="60"/>
    </row>
    <row r="5348" spans="3:17">
      <c r="C5348"/>
      <c r="D5348"/>
      <c r="E5348"/>
      <c r="F5348" s="331"/>
      <c r="G5348" s="331"/>
      <c r="K5348" s="76"/>
      <c r="L5348" s="141"/>
      <c r="O5348" s="75"/>
      <c r="P5348" s="60"/>
      <c r="Q5348" s="60"/>
    </row>
    <row r="5349" spans="3:17">
      <c r="C5349"/>
      <c r="D5349"/>
      <c r="E5349"/>
      <c r="F5349" s="331"/>
      <c r="G5349" s="331"/>
      <c r="K5349" s="76"/>
      <c r="L5349" s="141"/>
      <c r="O5349" s="75"/>
      <c r="P5349" s="60"/>
      <c r="Q5349" s="60"/>
    </row>
    <row r="5350" spans="3:17">
      <c r="C5350"/>
      <c r="D5350"/>
      <c r="E5350"/>
      <c r="F5350" s="331"/>
      <c r="G5350" s="331"/>
      <c r="K5350" s="76"/>
      <c r="L5350" s="141"/>
      <c r="O5350" s="75"/>
      <c r="P5350" s="60"/>
      <c r="Q5350" s="60"/>
    </row>
    <row r="5351" spans="3:17">
      <c r="C5351"/>
      <c r="D5351"/>
      <c r="E5351"/>
      <c r="F5351" s="331"/>
      <c r="G5351" s="331"/>
      <c r="K5351" s="76"/>
      <c r="L5351" s="141"/>
      <c r="O5351" s="75"/>
      <c r="P5351" s="60"/>
      <c r="Q5351" s="60"/>
    </row>
    <row r="5352" spans="3:17">
      <c r="C5352"/>
      <c r="D5352"/>
      <c r="E5352"/>
      <c r="F5352" s="331"/>
      <c r="G5352" s="331"/>
      <c r="K5352" s="76"/>
      <c r="L5352" s="141"/>
      <c r="O5352" s="75"/>
      <c r="P5352" s="60"/>
      <c r="Q5352" s="60"/>
    </row>
    <row r="5353" spans="3:17">
      <c r="C5353"/>
      <c r="D5353"/>
      <c r="E5353"/>
      <c r="F5353" s="331"/>
      <c r="G5353" s="331"/>
      <c r="K5353" s="76"/>
      <c r="L5353" s="141"/>
      <c r="O5353" s="75"/>
      <c r="P5353" s="60"/>
      <c r="Q5353" s="60"/>
    </row>
    <row r="5354" spans="3:17">
      <c r="C5354"/>
      <c r="D5354"/>
      <c r="E5354"/>
      <c r="F5354" s="331"/>
      <c r="G5354" s="331"/>
      <c r="K5354" s="76"/>
      <c r="L5354" s="141"/>
      <c r="O5354" s="75"/>
      <c r="P5354" s="60"/>
      <c r="Q5354" s="60"/>
    </row>
    <row r="5355" spans="3:17">
      <c r="C5355"/>
      <c r="D5355"/>
      <c r="E5355"/>
      <c r="F5355" s="331"/>
      <c r="G5355" s="331"/>
      <c r="K5355" s="76"/>
      <c r="L5355" s="141"/>
      <c r="O5355" s="75"/>
      <c r="P5355" s="60"/>
      <c r="Q5355" s="60"/>
    </row>
    <row r="5356" spans="3:17">
      <c r="C5356"/>
      <c r="D5356"/>
      <c r="E5356"/>
      <c r="F5356" s="331"/>
      <c r="G5356" s="331"/>
      <c r="K5356" s="76"/>
      <c r="L5356" s="141"/>
      <c r="O5356" s="75"/>
      <c r="P5356" s="60"/>
      <c r="Q5356" s="60"/>
    </row>
    <row r="5357" spans="3:17">
      <c r="C5357"/>
      <c r="D5357"/>
      <c r="E5357"/>
      <c r="F5357" s="331"/>
      <c r="G5357" s="331"/>
      <c r="K5357" s="76"/>
      <c r="L5357" s="141"/>
      <c r="O5357" s="75"/>
      <c r="P5357" s="60"/>
      <c r="Q5357" s="60"/>
    </row>
    <row r="5358" spans="3:17">
      <c r="C5358"/>
      <c r="D5358"/>
      <c r="E5358"/>
      <c r="F5358" s="331"/>
      <c r="G5358" s="331"/>
      <c r="K5358" s="76"/>
      <c r="L5358" s="141"/>
      <c r="O5358" s="75"/>
      <c r="P5358" s="60"/>
      <c r="Q5358" s="60"/>
    </row>
    <row r="5359" spans="3:17">
      <c r="C5359"/>
      <c r="D5359"/>
      <c r="E5359"/>
      <c r="F5359" s="331"/>
      <c r="G5359" s="331"/>
      <c r="K5359" s="76"/>
      <c r="L5359" s="141"/>
      <c r="O5359" s="75"/>
      <c r="P5359" s="60"/>
      <c r="Q5359" s="60"/>
    </row>
    <row r="5360" spans="3:17">
      <c r="C5360"/>
      <c r="D5360"/>
      <c r="E5360"/>
      <c r="F5360" s="331"/>
      <c r="G5360" s="331"/>
      <c r="K5360" s="76"/>
      <c r="L5360" s="141"/>
      <c r="O5360" s="75"/>
      <c r="P5360" s="60"/>
      <c r="Q5360" s="60"/>
    </row>
    <row r="5361" spans="3:17">
      <c r="C5361"/>
      <c r="D5361"/>
      <c r="E5361"/>
      <c r="F5361" s="331"/>
      <c r="G5361" s="331"/>
      <c r="K5361" s="76"/>
      <c r="L5361" s="141"/>
      <c r="O5361" s="75"/>
      <c r="P5361" s="60"/>
      <c r="Q5361" s="60"/>
    </row>
    <row r="5362" spans="3:17">
      <c r="C5362"/>
      <c r="D5362"/>
      <c r="E5362"/>
      <c r="F5362" s="331"/>
      <c r="G5362" s="331"/>
      <c r="K5362" s="76"/>
      <c r="L5362" s="141"/>
      <c r="O5362" s="75"/>
      <c r="P5362" s="60"/>
      <c r="Q5362" s="60"/>
    </row>
    <row r="5363" spans="3:17">
      <c r="C5363"/>
      <c r="D5363"/>
      <c r="E5363"/>
      <c r="F5363" s="331"/>
      <c r="G5363" s="331"/>
      <c r="K5363" s="76"/>
      <c r="L5363" s="141"/>
      <c r="O5363" s="75"/>
      <c r="P5363" s="60"/>
      <c r="Q5363" s="60"/>
    </row>
    <row r="5364" spans="3:17">
      <c r="C5364"/>
      <c r="D5364"/>
      <c r="E5364"/>
      <c r="F5364" s="331"/>
      <c r="G5364" s="331"/>
      <c r="K5364" s="76"/>
      <c r="L5364" s="141"/>
      <c r="O5364" s="75"/>
      <c r="P5364" s="60"/>
      <c r="Q5364" s="60"/>
    </row>
    <row r="5365" spans="3:17">
      <c r="C5365"/>
      <c r="D5365"/>
      <c r="E5365"/>
      <c r="F5365" s="331"/>
      <c r="G5365" s="331"/>
      <c r="K5365" s="76"/>
      <c r="L5365" s="141"/>
      <c r="O5365" s="75"/>
      <c r="P5365" s="60"/>
      <c r="Q5365" s="60"/>
    </row>
    <row r="5366" spans="3:17">
      <c r="C5366"/>
      <c r="D5366"/>
      <c r="E5366"/>
      <c r="F5366" s="331"/>
      <c r="G5366" s="331"/>
      <c r="K5366" s="76"/>
      <c r="L5366" s="141"/>
      <c r="O5366" s="75"/>
      <c r="P5366" s="60"/>
      <c r="Q5366" s="60"/>
    </row>
    <row r="5367" spans="3:17">
      <c r="C5367"/>
      <c r="D5367"/>
      <c r="E5367"/>
      <c r="F5367" s="331"/>
      <c r="G5367" s="331"/>
      <c r="K5367" s="76"/>
      <c r="L5367" s="141"/>
      <c r="O5367" s="75"/>
      <c r="P5367" s="60"/>
      <c r="Q5367" s="60"/>
    </row>
    <row r="5368" spans="3:17">
      <c r="C5368"/>
      <c r="D5368"/>
      <c r="E5368"/>
      <c r="F5368" s="331"/>
      <c r="G5368" s="331"/>
      <c r="K5368" s="76"/>
      <c r="L5368" s="141"/>
      <c r="O5368" s="75"/>
      <c r="P5368" s="60"/>
      <c r="Q5368" s="60"/>
    </row>
    <row r="5369" spans="3:17">
      <c r="C5369"/>
      <c r="D5369"/>
      <c r="E5369"/>
      <c r="F5369" s="331"/>
      <c r="G5369" s="331"/>
      <c r="K5369" s="76"/>
      <c r="L5369" s="141"/>
      <c r="O5369" s="75"/>
      <c r="P5369" s="60"/>
      <c r="Q5369" s="60"/>
    </row>
    <row r="5370" spans="3:17">
      <c r="C5370"/>
      <c r="D5370"/>
      <c r="E5370"/>
      <c r="F5370" s="331"/>
      <c r="G5370" s="331"/>
      <c r="K5370" s="76"/>
      <c r="L5370" s="141"/>
      <c r="O5370" s="75"/>
      <c r="P5370" s="60"/>
      <c r="Q5370" s="60"/>
    </row>
    <row r="5371" spans="3:17">
      <c r="C5371"/>
      <c r="D5371"/>
      <c r="E5371"/>
      <c r="F5371" s="331"/>
      <c r="G5371" s="331"/>
      <c r="K5371" s="76"/>
      <c r="L5371" s="141"/>
      <c r="O5371" s="75"/>
      <c r="P5371" s="60"/>
      <c r="Q5371" s="60"/>
    </row>
    <row r="5372" spans="3:17">
      <c r="C5372"/>
      <c r="D5372"/>
      <c r="E5372"/>
      <c r="F5372" s="331"/>
      <c r="G5372" s="331"/>
      <c r="K5372" s="76"/>
      <c r="L5372" s="141"/>
      <c r="O5372" s="75"/>
      <c r="P5372" s="60"/>
      <c r="Q5372" s="60"/>
    </row>
    <row r="5373" spans="3:17">
      <c r="C5373"/>
      <c r="D5373"/>
      <c r="E5373"/>
      <c r="F5373" s="331"/>
      <c r="G5373" s="331"/>
      <c r="K5373" s="76"/>
      <c r="L5373" s="141"/>
      <c r="O5373" s="75"/>
      <c r="P5373" s="60"/>
      <c r="Q5373" s="60"/>
    </row>
    <row r="5374" spans="3:17">
      <c r="C5374"/>
      <c r="D5374"/>
      <c r="E5374"/>
      <c r="F5374" s="331"/>
      <c r="G5374" s="331"/>
      <c r="K5374" s="76"/>
      <c r="L5374" s="141"/>
      <c r="O5374" s="75"/>
      <c r="P5374" s="60"/>
      <c r="Q5374" s="60"/>
    </row>
    <row r="5375" spans="3:17">
      <c r="C5375"/>
      <c r="D5375"/>
      <c r="E5375"/>
      <c r="F5375" s="331"/>
      <c r="G5375" s="331"/>
      <c r="K5375" s="76"/>
      <c r="L5375" s="141"/>
      <c r="O5375" s="75"/>
      <c r="P5375" s="60"/>
      <c r="Q5375" s="60"/>
    </row>
    <row r="5376" spans="3:17">
      <c r="C5376"/>
      <c r="D5376"/>
      <c r="E5376"/>
      <c r="F5376" s="331"/>
      <c r="G5376" s="331"/>
      <c r="K5376" s="76"/>
      <c r="L5376" s="141"/>
      <c r="O5376" s="75"/>
      <c r="P5376" s="60"/>
      <c r="Q5376" s="60"/>
    </row>
    <row r="5377" spans="3:17">
      <c r="C5377"/>
      <c r="D5377"/>
      <c r="E5377"/>
      <c r="F5377" s="331"/>
      <c r="G5377" s="331"/>
      <c r="K5377" s="76"/>
      <c r="L5377" s="141"/>
      <c r="O5377" s="75"/>
      <c r="P5377" s="60"/>
      <c r="Q5377" s="60"/>
    </row>
    <row r="5378" spans="3:17">
      <c r="C5378"/>
      <c r="D5378"/>
      <c r="E5378"/>
      <c r="F5378" s="331"/>
      <c r="G5378" s="331"/>
      <c r="K5378" s="76"/>
      <c r="L5378" s="141"/>
      <c r="O5378" s="75"/>
      <c r="P5378" s="60"/>
      <c r="Q5378" s="60"/>
    </row>
    <row r="5379" spans="3:17">
      <c r="C5379"/>
      <c r="D5379"/>
      <c r="E5379"/>
      <c r="F5379" s="331"/>
      <c r="G5379" s="331"/>
      <c r="K5379" s="76"/>
      <c r="L5379" s="141"/>
      <c r="O5379" s="75"/>
      <c r="P5379" s="60"/>
      <c r="Q5379" s="60"/>
    </row>
    <row r="5380" spans="3:17">
      <c r="C5380"/>
      <c r="D5380"/>
      <c r="E5380"/>
      <c r="F5380" s="331"/>
      <c r="G5380" s="331"/>
      <c r="K5380" s="76"/>
      <c r="L5380" s="141"/>
      <c r="O5380" s="75"/>
      <c r="P5380" s="60"/>
      <c r="Q5380" s="60"/>
    </row>
    <row r="5381" spans="3:17">
      <c r="C5381"/>
      <c r="D5381"/>
      <c r="E5381"/>
      <c r="F5381" s="331"/>
      <c r="G5381" s="331"/>
      <c r="K5381" s="76"/>
      <c r="L5381" s="141"/>
      <c r="O5381" s="75"/>
      <c r="P5381" s="60"/>
      <c r="Q5381" s="60"/>
    </row>
    <row r="5382" spans="3:17">
      <c r="C5382"/>
      <c r="D5382"/>
      <c r="E5382"/>
      <c r="F5382" s="331"/>
      <c r="G5382" s="331"/>
      <c r="K5382" s="76"/>
      <c r="L5382" s="141"/>
      <c r="O5382" s="75"/>
      <c r="P5382" s="60"/>
      <c r="Q5382" s="60"/>
    </row>
    <row r="5383" spans="3:17">
      <c r="C5383"/>
      <c r="D5383"/>
      <c r="E5383"/>
      <c r="F5383" s="331"/>
      <c r="G5383" s="331"/>
      <c r="K5383" s="76"/>
      <c r="L5383" s="141"/>
      <c r="O5383" s="75"/>
      <c r="P5383" s="60"/>
      <c r="Q5383" s="60"/>
    </row>
    <row r="5384" spans="3:17">
      <c r="C5384"/>
      <c r="D5384"/>
      <c r="E5384"/>
      <c r="F5384" s="331"/>
      <c r="G5384" s="331"/>
      <c r="K5384" s="76"/>
      <c r="L5384" s="141"/>
      <c r="O5384" s="75"/>
      <c r="P5384" s="60"/>
      <c r="Q5384" s="60"/>
    </row>
    <row r="5385" spans="3:17">
      <c r="C5385"/>
      <c r="D5385"/>
      <c r="E5385"/>
      <c r="F5385" s="331"/>
      <c r="G5385" s="331"/>
      <c r="K5385" s="76"/>
      <c r="L5385" s="141"/>
      <c r="O5385" s="75"/>
      <c r="P5385" s="60"/>
      <c r="Q5385" s="60"/>
    </row>
    <row r="5386" spans="3:17">
      <c r="C5386"/>
      <c r="D5386"/>
      <c r="E5386"/>
      <c r="F5386" s="331"/>
      <c r="G5386" s="331"/>
      <c r="K5386" s="76"/>
      <c r="L5386" s="141"/>
      <c r="O5386" s="75"/>
      <c r="P5386" s="60"/>
      <c r="Q5386" s="60"/>
    </row>
    <row r="5387" spans="3:17">
      <c r="C5387"/>
      <c r="D5387"/>
      <c r="E5387"/>
      <c r="F5387" s="331"/>
      <c r="G5387" s="331"/>
      <c r="K5387" s="76"/>
      <c r="L5387" s="141"/>
      <c r="O5387" s="75"/>
      <c r="P5387" s="60"/>
      <c r="Q5387" s="60"/>
    </row>
    <row r="5388" spans="3:17">
      <c r="C5388"/>
      <c r="D5388"/>
      <c r="E5388"/>
      <c r="F5388" s="331"/>
      <c r="G5388" s="331"/>
      <c r="K5388" s="76"/>
      <c r="L5388" s="141"/>
      <c r="O5388" s="75"/>
      <c r="P5388" s="60"/>
      <c r="Q5388" s="60"/>
    </row>
    <row r="5389" spans="3:17">
      <c r="C5389"/>
      <c r="D5389"/>
      <c r="E5389"/>
      <c r="F5389" s="331"/>
      <c r="G5389" s="331"/>
      <c r="K5389" s="76"/>
      <c r="L5389" s="141"/>
      <c r="O5389" s="75"/>
      <c r="P5389" s="60"/>
      <c r="Q5389" s="60"/>
    </row>
    <row r="5390" spans="3:17">
      <c r="C5390"/>
      <c r="D5390"/>
      <c r="E5390"/>
      <c r="F5390" s="331"/>
      <c r="G5390" s="331"/>
      <c r="K5390" s="76"/>
      <c r="L5390" s="141"/>
      <c r="O5390" s="75"/>
      <c r="P5390" s="60"/>
      <c r="Q5390" s="60"/>
    </row>
    <row r="5391" spans="3:17">
      <c r="C5391"/>
      <c r="D5391"/>
      <c r="E5391"/>
      <c r="F5391" s="331"/>
      <c r="G5391" s="331"/>
      <c r="K5391" s="76"/>
      <c r="L5391" s="141"/>
      <c r="O5391" s="75"/>
      <c r="P5391" s="60"/>
      <c r="Q5391" s="60"/>
    </row>
    <row r="5392" spans="3:17">
      <c r="C5392"/>
      <c r="D5392"/>
      <c r="E5392"/>
      <c r="F5392" s="331"/>
      <c r="G5392" s="331"/>
      <c r="K5392" s="76"/>
      <c r="L5392" s="141"/>
      <c r="O5392" s="75"/>
      <c r="P5392" s="60"/>
      <c r="Q5392" s="60"/>
    </row>
    <row r="5393" spans="3:17">
      <c r="C5393"/>
      <c r="D5393"/>
      <c r="E5393"/>
      <c r="F5393" s="331"/>
      <c r="G5393" s="331"/>
      <c r="K5393" s="76"/>
      <c r="L5393" s="141"/>
      <c r="O5393" s="75"/>
      <c r="P5393" s="60"/>
      <c r="Q5393" s="60"/>
    </row>
    <row r="5394" spans="3:17">
      <c r="C5394"/>
      <c r="D5394"/>
      <c r="E5394"/>
      <c r="F5394" s="331"/>
      <c r="G5394" s="331"/>
      <c r="K5394" s="76"/>
      <c r="L5394" s="141"/>
      <c r="O5394" s="75"/>
      <c r="P5394" s="60"/>
      <c r="Q5394" s="60"/>
    </row>
    <row r="5395" spans="3:17">
      <c r="C5395"/>
      <c r="D5395"/>
      <c r="E5395"/>
      <c r="F5395" s="331"/>
      <c r="G5395" s="331"/>
      <c r="K5395" s="76"/>
      <c r="L5395" s="141"/>
      <c r="O5395" s="75"/>
      <c r="P5395" s="60"/>
      <c r="Q5395" s="60"/>
    </row>
    <row r="5396" spans="3:17">
      <c r="C5396"/>
      <c r="D5396"/>
      <c r="E5396"/>
      <c r="F5396" s="331"/>
      <c r="G5396" s="331"/>
      <c r="K5396" s="76"/>
      <c r="L5396" s="141"/>
      <c r="O5396" s="75"/>
      <c r="P5396" s="60"/>
      <c r="Q5396" s="60"/>
    </row>
    <row r="5397" spans="3:17">
      <c r="C5397"/>
      <c r="D5397"/>
      <c r="E5397"/>
      <c r="F5397" s="331"/>
      <c r="G5397" s="331"/>
      <c r="K5397" s="76"/>
      <c r="L5397" s="141"/>
      <c r="O5397" s="75"/>
      <c r="P5397" s="60"/>
      <c r="Q5397" s="60"/>
    </row>
    <row r="5398" spans="3:17">
      <c r="C5398"/>
      <c r="D5398"/>
      <c r="E5398"/>
      <c r="F5398" s="331"/>
      <c r="G5398" s="331"/>
      <c r="K5398" s="76"/>
      <c r="L5398" s="141"/>
      <c r="O5398" s="75"/>
      <c r="P5398" s="60"/>
      <c r="Q5398" s="60"/>
    </row>
    <row r="5399" spans="3:17">
      <c r="C5399"/>
      <c r="D5399"/>
      <c r="E5399"/>
      <c r="F5399" s="331"/>
      <c r="G5399" s="331"/>
      <c r="K5399" s="76"/>
      <c r="L5399" s="141"/>
      <c r="O5399" s="75"/>
      <c r="P5399" s="60"/>
      <c r="Q5399" s="60"/>
    </row>
    <row r="5400" spans="3:17">
      <c r="C5400"/>
      <c r="D5400"/>
      <c r="E5400"/>
      <c r="F5400" s="331"/>
      <c r="G5400" s="331"/>
      <c r="K5400" s="76"/>
      <c r="L5400" s="141"/>
      <c r="O5400" s="75"/>
      <c r="P5400" s="60"/>
      <c r="Q5400" s="60"/>
    </row>
    <row r="5401" spans="3:17">
      <c r="C5401"/>
      <c r="D5401"/>
      <c r="E5401"/>
      <c r="F5401" s="331"/>
      <c r="G5401" s="331"/>
      <c r="K5401" s="76"/>
      <c r="L5401" s="141"/>
      <c r="O5401" s="75"/>
      <c r="P5401" s="60"/>
      <c r="Q5401" s="60"/>
    </row>
    <row r="5402" spans="3:17">
      <c r="C5402"/>
      <c r="D5402"/>
      <c r="E5402"/>
      <c r="F5402" s="331"/>
      <c r="G5402" s="331"/>
      <c r="K5402" s="76"/>
      <c r="L5402" s="141"/>
      <c r="O5402" s="75"/>
      <c r="P5402" s="60"/>
      <c r="Q5402" s="60"/>
    </row>
    <row r="5403" spans="3:17">
      <c r="C5403"/>
      <c r="D5403"/>
      <c r="E5403"/>
      <c r="F5403" s="331"/>
      <c r="G5403" s="331"/>
      <c r="K5403" s="76"/>
      <c r="L5403" s="141"/>
      <c r="O5403" s="75"/>
      <c r="P5403" s="60"/>
      <c r="Q5403" s="60"/>
    </row>
    <row r="5404" spans="3:17">
      <c r="C5404"/>
      <c r="D5404"/>
      <c r="E5404"/>
      <c r="F5404" s="331"/>
      <c r="G5404" s="331"/>
      <c r="K5404" s="76"/>
      <c r="L5404" s="141"/>
      <c r="O5404" s="75"/>
      <c r="P5404" s="60"/>
      <c r="Q5404" s="60"/>
    </row>
    <row r="5405" spans="3:17">
      <c r="C5405"/>
      <c r="D5405"/>
      <c r="E5405"/>
      <c r="F5405" s="331"/>
      <c r="G5405" s="331"/>
      <c r="K5405" s="76"/>
      <c r="L5405" s="141"/>
      <c r="O5405" s="75"/>
      <c r="P5405" s="60"/>
      <c r="Q5405" s="60"/>
    </row>
    <row r="5406" spans="3:17">
      <c r="C5406"/>
      <c r="D5406"/>
      <c r="E5406"/>
      <c r="F5406" s="331"/>
      <c r="G5406" s="331"/>
      <c r="K5406" s="76"/>
      <c r="L5406" s="141"/>
      <c r="O5406" s="75"/>
      <c r="P5406" s="60"/>
      <c r="Q5406" s="60"/>
    </row>
    <row r="5407" spans="3:17">
      <c r="C5407"/>
      <c r="D5407"/>
      <c r="E5407"/>
      <c r="F5407" s="331"/>
      <c r="G5407" s="331"/>
      <c r="K5407" s="76"/>
      <c r="L5407" s="141"/>
      <c r="O5407" s="75"/>
      <c r="P5407" s="60"/>
      <c r="Q5407" s="60"/>
    </row>
    <row r="5408" spans="3:17">
      <c r="C5408"/>
      <c r="D5408"/>
      <c r="E5408"/>
      <c r="F5408" s="331"/>
      <c r="G5408" s="331"/>
      <c r="K5408" s="76"/>
      <c r="L5408" s="141"/>
      <c r="O5408" s="75"/>
      <c r="P5408" s="60"/>
      <c r="Q5408" s="60"/>
    </row>
    <row r="5409" spans="3:17">
      <c r="C5409"/>
      <c r="D5409"/>
      <c r="E5409"/>
      <c r="F5409" s="331"/>
      <c r="G5409" s="331"/>
      <c r="K5409" s="76"/>
      <c r="L5409" s="141"/>
      <c r="O5409" s="75"/>
      <c r="P5409" s="60"/>
      <c r="Q5409" s="60"/>
    </row>
    <row r="5410" spans="3:17">
      <c r="C5410"/>
      <c r="D5410"/>
      <c r="E5410"/>
      <c r="F5410" s="331"/>
      <c r="G5410" s="331"/>
      <c r="K5410" s="76"/>
      <c r="L5410" s="141"/>
      <c r="O5410" s="75"/>
      <c r="P5410" s="60"/>
      <c r="Q5410" s="60"/>
    </row>
    <row r="5411" spans="3:17">
      <c r="C5411"/>
      <c r="D5411"/>
      <c r="E5411"/>
      <c r="F5411" s="331"/>
      <c r="G5411" s="331"/>
      <c r="K5411" s="76"/>
      <c r="L5411" s="141"/>
      <c r="O5411" s="75"/>
      <c r="P5411" s="60"/>
      <c r="Q5411" s="60"/>
    </row>
    <row r="5412" spans="3:17">
      <c r="C5412"/>
      <c r="D5412"/>
      <c r="E5412"/>
      <c r="F5412" s="331"/>
      <c r="G5412" s="331"/>
      <c r="K5412" s="76"/>
      <c r="L5412" s="141"/>
      <c r="O5412" s="75"/>
      <c r="P5412" s="60"/>
      <c r="Q5412" s="60"/>
    </row>
    <row r="5413" spans="3:17">
      <c r="C5413"/>
      <c r="D5413"/>
      <c r="E5413"/>
      <c r="F5413" s="331"/>
      <c r="G5413" s="331"/>
      <c r="K5413" s="76"/>
      <c r="L5413" s="141"/>
      <c r="O5413" s="75"/>
      <c r="P5413" s="60"/>
      <c r="Q5413" s="60"/>
    </row>
    <row r="5414" spans="3:17">
      <c r="C5414"/>
      <c r="D5414"/>
      <c r="E5414"/>
      <c r="F5414" s="331"/>
      <c r="G5414" s="331"/>
      <c r="K5414" s="76"/>
      <c r="L5414" s="141"/>
      <c r="O5414" s="75"/>
      <c r="P5414" s="60"/>
      <c r="Q5414" s="60"/>
    </row>
    <row r="5415" spans="3:17">
      <c r="C5415"/>
      <c r="D5415"/>
      <c r="E5415"/>
      <c r="F5415" s="331"/>
      <c r="G5415" s="331"/>
      <c r="K5415" s="76"/>
      <c r="L5415" s="141"/>
      <c r="O5415" s="75"/>
      <c r="P5415" s="60"/>
      <c r="Q5415" s="60"/>
    </row>
    <row r="5416" spans="3:17">
      <c r="C5416"/>
      <c r="D5416"/>
      <c r="E5416"/>
      <c r="F5416" s="331"/>
      <c r="G5416" s="331"/>
      <c r="K5416" s="76"/>
      <c r="L5416" s="141"/>
      <c r="O5416" s="75"/>
      <c r="P5416" s="60"/>
      <c r="Q5416" s="60"/>
    </row>
    <row r="5417" spans="3:17">
      <c r="C5417"/>
      <c r="D5417"/>
      <c r="E5417"/>
      <c r="F5417" s="331"/>
      <c r="G5417" s="331"/>
      <c r="K5417" s="76"/>
      <c r="L5417" s="141"/>
      <c r="O5417" s="75"/>
      <c r="P5417" s="60"/>
      <c r="Q5417" s="60"/>
    </row>
    <row r="5418" spans="3:17">
      <c r="C5418"/>
      <c r="D5418"/>
      <c r="E5418"/>
      <c r="F5418" s="331"/>
      <c r="G5418" s="331"/>
      <c r="K5418" s="76"/>
      <c r="L5418" s="141"/>
      <c r="O5418" s="75"/>
      <c r="P5418" s="60"/>
      <c r="Q5418" s="60"/>
    </row>
    <row r="5419" spans="3:17">
      <c r="C5419"/>
      <c r="D5419"/>
      <c r="E5419"/>
      <c r="F5419" s="331"/>
      <c r="G5419" s="331"/>
      <c r="K5419" s="76"/>
      <c r="L5419" s="141"/>
      <c r="O5419" s="75"/>
      <c r="P5419" s="60"/>
      <c r="Q5419" s="60"/>
    </row>
    <row r="5420" spans="3:17">
      <c r="C5420"/>
      <c r="D5420"/>
      <c r="E5420"/>
      <c r="F5420" s="331"/>
      <c r="G5420" s="331"/>
      <c r="K5420" s="76"/>
      <c r="L5420" s="141"/>
      <c r="O5420" s="75"/>
      <c r="P5420" s="60"/>
      <c r="Q5420" s="60"/>
    </row>
    <row r="5421" spans="3:17">
      <c r="C5421"/>
      <c r="D5421"/>
      <c r="E5421"/>
      <c r="F5421" s="331"/>
      <c r="G5421" s="331"/>
      <c r="K5421" s="76"/>
      <c r="L5421" s="141"/>
      <c r="O5421" s="75"/>
      <c r="P5421" s="60"/>
      <c r="Q5421" s="60"/>
    </row>
    <row r="5422" spans="3:17">
      <c r="C5422"/>
      <c r="D5422"/>
      <c r="E5422"/>
      <c r="F5422" s="331"/>
      <c r="G5422" s="331"/>
      <c r="K5422" s="76"/>
      <c r="L5422" s="141"/>
      <c r="O5422" s="75"/>
      <c r="P5422" s="60"/>
      <c r="Q5422" s="60"/>
    </row>
    <row r="5423" spans="3:17">
      <c r="C5423"/>
      <c r="D5423"/>
      <c r="E5423"/>
      <c r="F5423" s="331"/>
      <c r="G5423" s="331"/>
      <c r="K5423" s="76"/>
      <c r="L5423" s="141"/>
      <c r="O5423" s="75"/>
      <c r="P5423" s="60"/>
      <c r="Q5423" s="60"/>
    </row>
    <row r="5424" spans="3:17">
      <c r="C5424"/>
      <c r="D5424"/>
      <c r="E5424"/>
      <c r="F5424" s="331"/>
      <c r="G5424" s="331"/>
      <c r="K5424" s="76"/>
      <c r="L5424" s="141"/>
      <c r="O5424" s="75"/>
      <c r="P5424" s="60"/>
      <c r="Q5424" s="60"/>
    </row>
    <row r="5425" spans="3:17">
      <c r="C5425"/>
      <c r="D5425"/>
      <c r="E5425"/>
      <c r="F5425" s="331"/>
      <c r="G5425" s="331"/>
      <c r="K5425" s="76"/>
      <c r="L5425" s="141"/>
      <c r="O5425" s="75"/>
      <c r="P5425" s="60"/>
      <c r="Q5425" s="60"/>
    </row>
    <row r="5426" spans="3:17">
      <c r="C5426"/>
      <c r="D5426"/>
      <c r="E5426"/>
      <c r="F5426" s="331"/>
      <c r="G5426" s="331"/>
      <c r="K5426" s="76"/>
      <c r="L5426" s="141"/>
      <c r="O5426" s="75"/>
      <c r="P5426" s="60"/>
      <c r="Q5426" s="60"/>
    </row>
    <row r="5427" spans="3:17">
      <c r="C5427"/>
      <c r="D5427"/>
      <c r="E5427"/>
      <c r="F5427" s="331"/>
      <c r="G5427" s="331"/>
      <c r="K5427" s="76"/>
      <c r="L5427" s="141"/>
      <c r="O5427" s="75"/>
      <c r="P5427" s="60"/>
      <c r="Q5427" s="60"/>
    </row>
    <row r="5428" spans="3:17">
      <c r="C5428"/>
      <c r="D5428"/>
      <c r="E5428"/>
      <c r="F5428" s="331"/>
      <c r="G5428" s="331"/>
      <c r="K5428" s="76"/>
      <c r="L5428" s="141"/>
      <c r="O5428" s="75"/>
      <c r="P5428" s="60"/>
      <c r="Q5428" s="60"/>
    </row>
    <row r="5429" spans="3:17">
      <c r="C5429"/>
      <c r="D5429"/>
      <c r="E5429"/>
      <c r="F5429" s="331"/>
      <c r="G5429" s="331"/>
      <c r="K5429" s="76"/>
      <c r="L5429" s="141"/>
      <c r="O5429" s="75"/>
      <c r="P5429" s="60"/>
      <c r="Q5429" s="60"/>
    </row>
    <row r="5430" spans="3:17">
      <c r="C5430"/>
      <c r="D5430"/>
      <c r="E5430"/>
      <c r="F5430" s="331"/>
      <c r="G5430" s="331"/>
      <c r="K5430" s="76"/>
      <c r="L5430" s="141"/>
      <c r="O5430" s="75"/>
      <c r="P5430" s="60"/>
      <c r="Q5430" s="60"/>
    </row>
    <row r="5431" spans="3:17">
      <c r="C5431"/>
      <c r="D5431"/>
      <c r="E5431"/>
      <c r="F5431" s="331"/>
      <c r="G5431" s="331"/>
      <c r="K5431" s="76"/>
      <c r="L5431" s="141"/>
      <c r="O5431" s="75"/>
      <c r="P5431" s="60"/>
      <c r="Q5431" s="60"/>
    </row>
    <row r="5432" spans="3:17">
      <c r="C5432"/>
      <c r="D5432"/>
      <c r="E5432"/>
      <c r="F5432" s="331"/>
      <c r="G5432" s="331"/>
      <c r="K5432" s="76"/>
      <c r="L5432" s="141"/>
      <c r="O5432" s="75"/>
      <c r="P5432" s="60"/>
      <c r="Q5432" s="60"/>
    </row>
    <row r="5433" spans="3:17">
      <c r="C5433"/>
      <c r="D5433"/>
      <c r="E5433"/>
      <c r="F5433" s="331"/>
      <c r="G5433" s="331"/>
      <c r="K5433" s="76"/>
      <c r="L5433" s="141"/>
      <c r="O5433" s="75"/>
      <c r="P5433" s="60"/>
      <c r="Q5433" s="60"/>
    </row>
    <row r="5434" spans="3:17">
      <c r="C5434"/>
      <c r="D5434"/>
      <c r="E5434"/>
      <c r="F5434" s="331"/>
      <c r="G5434" s="331"/>
      <c r="K5434" s="76"/>
      <c r="L5434" s="141"/>
      <c r="O5434" s="75"/>
      <c r="P5434" s="60"/>
      <c r="Q5434" s="60"/>
    </row>
    <row r="5435" spans="3:17">
      <c r="C5435"/>
      <c r="D5435"/>
      <c r="E5435"/>
      <c r="F5435" s="331"/>
      <c r="G5435" s="331"/>
      <c r="K5435" s="76"/>
      <c r="L5435" s="141"/>
      <c r="O5435" s="75"/>
      <c r="P5435" s="60"/>
      <c r="Q5435" s="60"/>
    </row>
    <row r="5436" spans="3:17">
      <c r="C5436"/>
      <c r="D5436"/>
      <c r="E5436"/>
      <c r="F5436" s="331"/>
      <c r="G5436" s="331"/>
      <c r="K5436" s="76"/>
      <c r="L5436" s="141"/>
      <c r="O5436" s="75"/>
      <c r="P5436" s="60"/>
      <c r="Q5436" s="60"/>
    </row>
    <row r="5437" spans="3:17">
      <c r="C5437"/>
      <c r="D5437"/>
      <c r="E5437"/>
      <c r="F5437" s="331"/>
      <c r="G5437" s="331"/>
      <c r="K5437" s="76"/>
      <c r="L5437" s="141"/>
      <c r="O5437" s="75"/>
      <c r="P5437" s="60"/>
      <c r="Q5437" s="60"/>
    </row>
    <row r="5438" spans="3:17">
      <c r="C5438"/>
      <c r="D5438"/>
      <c r="E5438"/>
      <c r="F5438" s="331"/>
      <c r="G5438" s="331"/>
      <c r="K5438" s="76"/>
      <c r="L5438" s="141"/>
      <c r="O5438" s="75"/>
      <c r="P5438" s="60"/>
      <c r="Q5438" s="60"/>
    </row>
    <row r="5439" spans="3:17">
      <c r="C5439"/>
      <c r="D5439"/>
      <c r="E5439"/>
      <c r="F5439" s="331"/>
      <c r="G5439" s="331"/>
      <c r="K5439" s="76"/>
      <c r="L5439" s="141"/>
      <c r="O5439" s="75"/>
      <c r="P5439" s="60"/>
      <c r="Q5439" s="60"/>
    </row>
    <row r="5440" spans="3:17">
      <c r="C5440"/>
      <c r="D5440"/>
      <c r="E5440"/>
      <c r="F5440" s="331"/>
      <c r="G5440" s="331"/>
      <c r="K5440" s="76"/>
      <c r="L5440" s="141"/>
      <c r="O5440" s="75"/>
      <c r="P5440" s="60"/>
      <c r="Q5440" s="60"/>
    </row>
    <row r="5441" spans="3:17">
      <c r="C5441"/>
      <c r="D5441"/>
      <c r="E5441"/>
      <c r="F5441" s="331"/>
      <c r="G5441" s="331"/>
      <c r="K5441" s="76"/>
      <c r="L5441" s="141"/>
      <c r="O5441" s="75"/>
      <c r="P5441" s="60"/>
      <c r="Q5441" s="60"/>
    </row>
    <row r="5442" spans="3:17">
      <c r="C5442"/>
      <c r="D5442"/>
      <c r="E5442"/>
      <c r="F5442" s="331"/>
      <c r="G5442" s="331"/>
      <c r="K5442" s="76"/>
      <c r="L5442" s="141"/>
      <c r="O5442" s="75"/>
      <c r="P5442" s="60"/>
      <c r="Q5442" s="60"/>
    </row>
    <row r="5443" spans="3:17">
      <c r="C5443"/>
      <c r="D5443"/>
      <c r="E5443"/>
      <c r="F5443" s="331"/>
      <c r="G5443" s="331"/>
      <c r="K5443" s="76"/>
      <c r="L5443" s="141"/>
      <c r="O5443" s="75"/>
      <c r="P5443" s="60"/>
      <c r="Q5443" s="60"/>
    </row>
    <row r="5444" spans="3:17">
      <c r="C5444"/>
      <c r="D5444"/>
      <c r="E5444"/>
      <c r="F5444" s="331"/>
      <c r="G5444" s="331"/>
      <c r="K5444" s="76"/>
      <c r="L5444" s="141"/>
      <c r="O5444" s="75"/>
      <c r="P5444" s="60"/>
      <c r="Q5444" s="60"/>
    </row>
    <row r="5445" spans="3:17">
      <c r="C5445"/>
      <c r="D5445"/>
      <c r="E5445"/>
      <c r="F5445" s="331"/>
      <c r="G5445" s="331"/>
      <c r="K5445" s="76"/>
      <c r="L5445" s="141"/>
      <c r="O5445" s="75"/>
      <c r="P5445" s="60"/>
      <c r="Q5445" s="60"/>
    </row>
    <row r="5446" spans="3:17">
      <c r="C5446"/>
      <c r="D5446"/>
      <c r="E5446"/>
      <c r="F5446" s="331"/>
      <c r="G5446" s="331"/>
      <c r="K5446" s="76"/>
      <c r="L5446" s="141"/>
      <c r="O5446" s="75"/>
      <c r="P5446" s="60"/>
      <c r="Q5446" s="60"/>
    </row>
    <row r="5447" spans="3:17">
      <c r="C5447"/>
      <c r="D5447"/>
      <c r="E5447"/>
      <c r="F5447" s="331"/>
      <c r="G5447" s="331"/>
      <c r="K5447" s="76"/>
      <c r="L5447" s="141"/>
      <c r="O5447" s="75"/>
      <c r="P5447" s="60"/>
      <c r="Q5447" s="60"/>
    </row>
    <row r="5448" spans="3:17">
      <c r="C5448"/>
      <c r="D5448"/>
      <c r="E5448"/>
      <c r="F5448" s="331"/>
      <c r="G5448" s="331"/>
      <c r="K5448" s="76"/>
      <c r="L5448" s="141"/>
      <c r="O5448" s="75"/>
      <c r="P5448" s="60"/>
      <c r="Q5448" s="60"/>
    </row>
    <row r="5449" spans="3:17">
      <c r="C5449"/>
      <c r="D5449"/>
      <c r="E5449"/>
      <c r="F5449" s="331"/>
      <c r="G5449" s="331"/>
      <c r="K5449" s="76"/>
      <c r="L5449" s="141"/>
      <c r="O5449" s="75"/>
      <c r="P5449" s="60"/>
      <c r="Q5449" s="60"/>
    </row>
    <row r="5450" spans="3:17">
      <c r="C5450"/>
      <c r="D5450"/>
      <c r="E5450"/>
      <c r="F5450" s="331"/>
      <c r="G5450" s="331"/>
      <c r="K5450" s="76"/>
      <c r="L5450" s="141"/>
      <c r="O5450" s="75"/>
      <c r="P5450" s="60"/>
      <c r="Q5450" s="60"/>
    </row>
    <row r="5451" spans="3:17">
      <c r="C5451"/>
      <c r="D5451"/>
      <c r="E5451"/>
      <c r="F5451" s="331"/>
      <c r="G5451" s="331"/>
      <c r="K5451" s="76"/>
      <c r="L5451" s="141"/>
      <c r="O5451" s="75"/>
      <c r="P5451" s="60"/>
      <c r="Q5451" s="60"/>
    </row>
    <row r="5452" spans="3:17">
      <c r="C5452"/>
      <c r="D5452"/>
      <c r="E5452"/>
      <c r="F5452" s="331"/>
      <c r="G5452" s="331"/>
      <c r="K5452" s="76"/>
      <c r="L5452" s="141"/>
      <c r="O5452" s="75"/>
      <c r="P5452" s="60"/>
      <c r="Q5452" s="60"/>
    </row>
    <row r="5453" spans="3:17">
      <c r="C5453"/>
      <c r="D5453"/>
      <c r="E5453"/>
      <c r="F5453" s="331"/>
      <c r="G5453" s="331"/>
      <c r="K5453" s="76"/>
      <c r="L5453" s="141"/>
      <c r="O5453" s="75"/>
      <c r="P5453" s="60"/>
      <c r="Q5453" s="60"/>
    </row>
    <row r="5454" spans="3:17">
      <c r="C5454"/>
      <c r="D5454"/>
      <c r="E5454"/>
      <c r="F5454" s="331"/>
      <c r="G5454" s="331"/>
      <c r="K5454" s="76"/>
      <c r="L5454" s="141"/>
      <c r="O5454" s="75"/>
      <c r="P5454" s="60"/>
      <c r="Q5454" s="60"/>
    </row>
    <row r="5455" spans="3:17">
      <c r="C5455"/>
      <c r="D5455"/>
      <c r="E5455"/>
      <c r="F5455" s="331"/>
      <c r="G5455" s="331"/>
      <c r="K5455" s="76"/>
      <c r="L5455" s="141"/>
      <c r="O5455" s="75"/>
      <c r="P5455" s="60"/>
      <c r="Q5455" s="60"/>
    </row>
    <row r="5456" spans="3:17">
      <c r="C5456"/>
      <c r="D5456"/>
      <c r="E5456"/>
      <c r="F5456" s="331"/>
      <c r="G5456" s="331"/>
      <c r="K5456" s="76"/>
      <c r="L5456" s="141"/>
      <c r="O5456" s="75"/>
      <c r="P5456" s="60"/>
      <c r="Q5456" s="60"/>
    </row>
    <row r="5457" spans="3:17">
      <c r="C5457"/>
      <c r="D5457"/>
      <c r="E5457"/>
      <c r="F5457" s="331"/>
      <c r="G5457" s="331"/>
      <c r="K5457" s="76"/>
      <c r="L5457" s="141"/>
      <c r="O5457" s="75"/>
      <c r="P5457" s="60"/>
      <c r="Q5457" s="60"/>
    </row>
    <row r="5458" spans="3:17">
      <c r="C5458"/>
      <c r="D5458"/>
      <c r="E5458"/>
      <c r="F5458" s="331"/>
      <c r="G5458" s="331"/>
      <c r="K5458" s="76"/>
      <c r="L5458" s="141"/>
      <c r="O5458" s="75"/>
      <c r="P5458" s="60"/>
      <c r="Q5458" s="60"/>
    </row>
    <row r="5459" spans="3:17">
      <c r="C5459"/>
      <c r="D5459"/>
      <c r="E5459"/>
      <c r="F5459" s="331"/>
      <c r="G5459" s="331"/>
      <c r="K5459" s="76"/>
      <c r="L5459" s="141"/>
      <c r="O5459" s="75"/>
      <c r="P5459" s="60"/>
      <c r="Q5459" s="60"/>
    </row>
    <row r="5460" spans="3:17">
      <c r="C5460"/>
      <c r="D5460"/>
      <c r="E5460"/>
      <c r="F5460" s="331"/>
      <c r="G5460" s="331"/>
      <c r="K5460" s="76"/>
      <c r="L5460" s="141"/>
      <c r="O5460" s="75"/>
      <c r="P5460" s="60"/>
      <c r="Q5460" s="60"/>
    </row>
    <row r="5461" spans="3:17">
      <c r="C5461"/>
      <c r="D5461"/>
      <c r="E5461"/>
      <c r="F5461" s="331"/>
      <c r="G5461" s="331"/>
      <c r="K5461" s="76"/>
      <c r="L5461" s="141"/>
      <c r="O5461" s="75"/>
      <c r="P5461" s="60"/>
      <c r="Q5461" s="60"/>
    </row>
    <row r="5462" spans="3:17">
      <c r="C5462"/>
      <c r="D5462"/>
      <c r="E5462"/>
      <c r="F5462" s="331"/>
      <c r="G5462" s="331"/>
      <c r="K5462" s="76"/>
      <c r="L5462" s="141"/>
      <c r="O5462" s="75"/>
      <c r="P5462" s="60"/>
      <c r="Q5462" s="60"/>
    </row>
    <row r="5463" spans="3:17">
      <c r="C5463"/>
      <c r="D5463"/>
      <c r="E5463"/>
      <c r="F5463" s="331"/>
      <c r="G5463" s="331"/>
      <c r="K5463" s="76"/>
      <c r="L5463" s="141"/>
      <c r="O5463" s="75"/>
      <c r="P5463" s="60"/>
      <c r="Q5463" s="60"/>
    </row>
    <row r="5464" spans="3:17">
      <c r="C5464"/>
      <c r="D5464"/>
      <c r="E5464"/>
      <c r="F5464" s="331"/>
      <c r="G5464" s="331"/>
      <c r="K5464" s="76"/>
      <c r="L5464" s="141"/>
      <c r="O5464" s="75"/>
      <c r="P5464" s="60"/>
      <c r="Q5464" s="60"/>
    </row>
    <row r="5465" spans="3:17">
      <c r="C5465"/>
      <c r="D5465"/>
      <c r="E5465"/>
      <c r="F5465" s="331"/>
      <c r="G5465" s="331"/>
      <c r="K5465" s="76"/>
      <c r="L5465" s="141"/>
      <c r="O5465" s="75"/>
      <c r="P5465" s="60"/>
      <c r="Q5465" s="60"/>
    </row>
    <row r="5466" spans="3:17">
      <c r="C5466"/>
      <c r="D5466"/>
      <c r="E5466"/>
      <c r="F5466" s="331"/>
      <c r="G5466" s="331"/>
      <c r="K5466" s="76"/>
      <c r="L5466" s="141"/>
      <c r="O5466" s="75"/>
      <c r="P5466" s="60"/>
      <c r="Q5466" s="60"/>
    </row>
    <row r="5467" spans="3:17">
      <c r="C5467"/>
      <c r="D5467"/>
      <c r="E5467"/>
      <c r="F5467" s="331"/>
      <c r="G5467" s="331"/>
      <c r="K5467" s="76"/>
      <c r="L5467" s="141"/>
      <c r="O5467" s="75"/>
      <c r="P5467" s="60"/>
      <c r="Q5467" s="60"/>
    </row>
    <row r="5468" spans="3:17">
      <c r="C5468"/>
      <c r="D5468"/>
      <c r="E5468"/>
      <c r="F5468" s="331"/>
      <c r="G5468" s="331"/>
      <c r="K5468" s="76"/>
      <c r="L5468" s="141"/>
      <c r="O5468" s="75"/>
      <c r="P5468" s="60"/>
      <c r="Q5468" s="60"/>
    </row>
    <row r="5469" spans="3:17">
      <c r="C5469"/>
      <c r="D5469"/>
      <c r="E5469"/>
      <c r="F5469" s="331"/>
      <c r="G5469" s="331"/>
      <c r="K5469" s="76"/>
      <c r="L5469" s="141"/>
      <c r="O5469" s="75"/>
      <c r="P5469" s="60"/>
      <c r="Q5469" s="60"/>
    </row>
    <row r="5470" spans="3:17">
      <c r="C5470"/>
      <c r="D5470"/>
      <c r="E5470"/>
      <c r="F5470" s="331"/>
      <c r="G5470" s="331"/>
      <c r="K5470" s="76"/>
      <c r="L5470" s="141"/>
      <c r="O5470" s="75"/>
      <c r="P5470" s="60"/>
      <c r="Q5470" s="60"/>
    </row>
    <row r="5471" spans="3:17">
      <c r="C5471"/>
      <c r="D5471"/>
      <c r="E5471"/>
      <c r="F5471" s="331"/>
      <c r="G5471" s="331"/>
      <c r="K5471" s="76"/>
      <c r="L5471" s="141"/>
      <c r="O5471" s="75"/>
      <c r="P5471" s="60"/>
      <c r="Q5471" s="60"/>
    </row>
    <row r="5472" spans="3:17">
      <c r="C5472"/>
      <c r="D5472"/>
      <c r="E5472"/>
      <c r="F5472" s="331"/>
      <c r="G5472" s="331"/>
      <c r="K5472" s="76"/>
      <c r="L5472" s="141"/>
      <c r="O5472" s="75"/>
      <c r="P5472" s="60"/>
      <c r="Q5472" s="60"/>
    </row>
    <row r="5473" spans="3:17">
      <c r="C5473"/>
      <c r="D5473"/>
      <c r="E5473"/>
      <c r="F5473" s="331"/>
      <c r="G5473" s="331"/>
      <c r="K5473" s="76"/>
      <c r="L5473" s="141"/>
      <c r="O5473" s="75"/>
      <c r="P5473" s="60"/>
      <c r="Q5473" s="60"/>
    </row>
    <row r="5474" spans="3:17">
      <c r="C5474"/>
      <c r="D5474"/>
      <c r="E5474"/>
      <c r="F5474" s="331"/>
      <c r="G5474" s="331"/>
      <c r="K5474" s="76"/>
      <c r="L5474" s="141"/>
      <c r="O5474" s="75"/>
      <c r="P5474" s="60"/>
      <c r="Q5474" s="60"/>
    </row>
    <row r="5475" spans="3:17">
      <c r="C5475"/>
      <c r="D5475"/>
      <c r="E5475"/>
      <c r="F5475" s="331"/>
      <c r="G5475" s="331"/>
      <c r="K5475" s="76"/>
      <c r="L5475" s="141"/>
      <c r="O5475" s="75"/>
      <c r="P5475" s="60"/>
      <c r="Q5475" s="60"/>
    </row>
    <row r="5476" spans="3:17">
      <c r="C5476"/>
      <c r="D5476"/>
      <c r="E5476"/>
      <c r="F5476" s="331"/>
      <c r="G5476" s="331"/>
      <c r="K5476" s="76"/>
      <c r="L5476" s="141"/>
      <c r="O5476" s="75"/>
      <c r="P5476" s="60"/>
      <c r="Q5476" s="60"/>
    </row>
    <row r="5477" spans="3:17">
      <c r="C5477"/>
      <c r="D5477"/>
      <c r="E5477"/>
      <c r="F5477" s="331"/>
      <c r="G5477" s="331"/>
      <c r="K5477" s="76"/>
      <c r="L5477" s="141"/>
      <c r="O5477" s="75"/>
      <c r="P5477" s="60"/>
      <c r="Q5477" s="60"/>
    </row>
    <row r="5478" spans="3:17">
      <c r="C5478"/>
      <c r="D5478"/>
      <c r="E5478"/>
      <c r="F5478" s="331"/>
      <c r="G5478" s="331"/>
      <c r="K5478" s="76"/>
      <c r="L5478" s="141"/>
      <c r="O5478" s="75"/>
      <c r="P5478" s="60"/>
      <c r="Q5478" s="60"/>
    </row>
    <row r="5479" spans="3:17">
      <c r="C5479"/>
      <c r="D5479"/>
      <c r="E5479"/>
      <c r="F5479" s="331"/>
      <c r="G5479" s="331"/>
      <c r="K5479" s="76"/>
      <c r="L5479" s="141"/>
      <c r="O5479" s="75"/>
      <c r="P5479" s="60"/>
      <c r="Q5479" s="60"/>
    </row>
    <row r="5480" spans="3:17">
      <c r="C5480"/>
      <c r="D5480"/>
      <c r="E5480"/>
      <c r="F5480" s="331"/>
      <c r="G5480" s="331"/>
      <c r="K5480" s="76"/>
      <c r="L5480" s="141"/>
      <c r="O5480" s="75"/>
      <c r="P5480" s="60"/>
      <c r="Q5480" s="60"/>
    </row>
    <row r="5481" spans="3:17">
      <c r="C5481"/>
      <c r="D5481"/>
      <c r="E5481"/>
      <c r="F5481" s="331"/>
      <c r="G5481" s="331"/>
      <c r="K5481" s="76"/>
      <c r="L5481" s="141"/>
      <c r="O5481" s="75"/>
      <c r="P5481" s="60"/>
      <c r="Q5481" s="60"/>
    </row>
    <row r="5482" spans="3:17">
      <c r="C5482"/>
      <c r="D5482"/>
      <c r="E5482"/>
      <c r="F5482" s="331"/>
      <c r="G5482" s="331"/>
      <c r="K5482" s="76"/>
      <c r="L5482" s="141"/>
      <c r="O5482" s="75"/>
      <c r="P5482" s="60"/>
      <c r="Q5482" s="60"/>
    </row>
    <row r="5483" spans="3:17">
      <c r="C5483"/>
      <c r="D5483"/>
      <c r="E5483"/>
      <c r="F5483" s="331"/>
      <c r="G5483" s="331"/>
      <c r="K5483" s="76"/>
      <c r="L5483" s="141"/>
      <c r="O5483" s="75"/>
      <c r="P5483" s="60"/>
      <c r="Q5483" s="60"/>
    </row>
    <row r="5484" spans="3:17">
      <c r="C5484"/>
      <c r="D5484"/>
      <c r="E5484"/>
      <c r="F5484" s="331"/>
      <c r="G5484" s="331"/>
      <c r="K5484" s="76"/>
      <c r="L5484" s="141"/>
      <c r="O5484" s="75"/>
      <c r="P5484" s="60"/>
      <c r="Q5484" s="60"/>
    </row>
    <row r="5485" spans="3:17">
      <c r="C5485"/>
      <c r="D5485"/>
      <c r="E5485"/>
      <c r="F5485" s="331"/>
      <c r="G5485" s="331"/>
      <c r="K5485" s="76"/>
      <c r="L5485" s="141"/>
      <c r="O5485" s="75"/>
      <c r="P5485" s="60"/>
      <c r="Q5485" s="60"/>
    </row>
    <row r="5486" spans="3:17">
      <c r="C5486"/>
      <c r="D5486"/>
      <c r="E5486"/>
      <c r="F5486" s="331"/>
      <c r="G5486" s="331"/>
      <c r="K5486" s="76"/>
      <c r="L5486" s="141"/>
      <c r="O5486" s="75"/>
      <c r="P5486" s="60"/>
      <c r="Q5486" s="60"/>
    </row>
    <row r="5487" spans="3:17">
      <c r="C5487"/>
      <c r="D5487"/>
      <c r="E5487"/>
      <c r="F5487" s="331"/>
      <c r="G5487" s="331"/>
      <c r="K5487" s="76"/>
      <c r="L5487" s="141"/>
      <c r="O5487" s="75"/>
      <c r="P5487" s="60"/>
      <c r="Q5487" s="60"/>
    </row>
    <row r="5488" spans="3:17">
      <c r="C5488"/>
      <c r="D5488"/>
      <c r="E5488"/>
      <c r="F5488" s="331"/>
      <c r="G5488" s="331"/>
      <c r="K5488" s="76"/>
      <c r="L5488" s="141"/>
      <c r="O5488" s="75"/>
      <c r="P5488" s="60"/>
      <c r="Q5488" s="60"/>
    </row>
    <row r="5489" spans="3:17">
      <c r="C5489"/>
      <c r="D5489"/>
      <c r="E5489"/>
      <c r="F5489" s="331"/>
      <c r="G5489" s="331"/>
      <c r="K5489" s="76"/>
      <c r="L5489" s="141"/>
      <c r="O5489" s="75"/>
      <c r="P5489" s="60"/>
      <c r="Q5489" s="60"/>
    </row>
    <row r="5490" spans="3:17">
      <c r="C5490"/>
      <c r="D5490"/>
      <c r="E5490"/>
      <c r="F5490" s="331"/>
      <c r="G5490" s="331"/>
      <c r="K5490" s="76"/>
      <c r="L5490" s="141"/>
      <c r="O5490" s="75"/>
      <c r="P5490" s="60"/>
      <c r="Q5490" s="60"/>
    </row>
    <row r="5491" spans="3:17">
      <c r="C5491"/>
      <c r="D5491"/>
      <c r="E5491"/>
      <c r="F5491" s="331"/>
      <c r="G5491" s="331"/>
      <c r="K5491" s="76"/>
      <c r="L5491" s="141"/>
      <c r="O5491" s="75"/>
      <c r="P5491" s="60"/>
      <c r="Q5491" s="60"/>
    </row>
    <row r="5492" spans="3:17">
      <c r="C5492"/>
      <c r="D5492"/>
      <c r="E5492"/>
      <c r="F5492" s="331"/>
      <c r="G5492" s="331"/>
      <c r="K5492" s="76"/>
      <c r="L5492" s="141"/>
      <c r="O5492" s="75"/>
      <c r="P5492" s="60"/>
      <c r="Q5492" s="60"/>
    </row>
    <row r="5493" spans="3:17">
      <c r="C5493"/>
      <c r="D5493"/>
      <c r="E5493"/>
      <c r="F5493" s="331"/>
      <c r="G5493" s="331"/>
      <c r="K5493" s="76"/>
      <c r="L5493" s="141"/>
      <c r="O5493" s="75"/>
      <c r="P5493" s="60"/>
      <c r="Q5493" s="60"/>
    </row>
    <row r="5494" spans="3:17">
      <c r="C5494"/>
      <c r="D5494"/>
      <c r="E5494"/>
      <c r="F5494" s="331"/>
      <c r="G5494" s="331"/>
      <c r="K5494" s="76"/>
      <c r="L5494" s="141"/>
      <c r="O5494" s="75"/>
      <c r="P5494" s="60"/>
      <c r="Q5494" s="60"/>
    </row>
    <row r="5495" spans="3:17">
      <c r="C5495"/>
      <c r="D5495"/>
      <c r="E5495"/>
      <c r="F5495" s="331"/>
      <c r="G5495" s="331"/>
      <c r="K5495" s="76"/>
      <c r="L5495" s="141"/>
      <c r="O5495" s="75"/>
      <c r="P5495" s="60"/>
      <c r="Q5495" s="60"/>
    </row>
    <row r="5496" spans="3:17">
      <c r="C5496"/>
      <c r="D5496"/>
      <c r="E5496"/>
      <c r="F5496" s="331"/>
      <c r="G5496" s="331"/>
      <c r="K5496" s="76"/>
      <c r="L5496" s="141"/>
      <c r="O5496" s="75"/>
      <c r="P5496" s="60"/>
      <c r="Q5496" s="60"/>
    </row>
    <row r="5497" spans="3:17">
      <c r="C5497"/>
      <c r="D5497"/>
      <c r="E5497"/>
      <c r="F5497" s="331"/>
      <c r="G5497" s="331"/>
      <c r="K5497" s="76"/>
      <c r="L5497" s="141"/>
      <c r="O5497" s="75"/>
      <c r="P5497" s="60"/>
      <c r="Q5497" s="60"/>
    </row>
    <row r="5498" spans="3:17">
      <c r="C5498"/>
      <c r="D5498"/>
      <c r="E5498"/>
      <c r="F5498" s="331"/>
      <c r="G5498" s="331"/>
      <c r="K5498" s="76"/>
      <c r="L5498" s="141"/>
      <c r="O5498" s="75"/>
      <c r="P5498" s="60"/>
      <c r="Q5498" s="60"/>
    </row>
    <row r="5499" spans="3:17">
      <c r="C5499"/>
      <c r="D5499"/>
      <c r="E5499"/>
      <c r="F5499" s="331"/>
      <c r="G5499" s="331"/>
      <c r="K5499" s="76"/>
      <c r="L5499" s="141"/>
      <c r="O5499" s="75"/>
      <c r="P5499" s="60"/>
      <c r="Q5499" s="60"/>
    </row>
    <row r="5500" spans="3:17">
      <c r="C5500"/>
      <c r="D5500"/>
      <c r="E5500"/>
      <c r="F5500" s="331"/>
      <c r="G5500" s="331"/>
      <c r="K5500" s="76"/>
      <c r="L5500" s="141"/>
      <c r="O5500" s="75"/>
      <c r="P5500" s="60"/>
      <c r="Q5500" s="60"/>
    </row>
    <row r="5501" spans="3:17">
      <c r="C5501"/>
      <c r="D5501"/>
      <c r="E5501"/>
      <c r="F5501" s="331"/>
      <c r="G5501" s="331"/>
      <c r="K5501" s="76"/>
      <c r="L5501" s="141"/>
      <c r="O5501" s="75"/>
      <c r="P5501" s="60"/>
      <c r="Q5501" s="60"/>
    </row>
    <row r="5502" spans="3:17">
      <c r="C5502"/>
      <c r="D5502"/>
      <c r="E5502"/>
      <c r="F5502" s="331"/>
      <c r="G5502" s="331"/>
      <c r="K5502" s="76"/>
      <c r="L5502" s="141"/>
      <c r="O5502" s="75"/>
      <c r="P5502" s="60"/>
      <c r="Q5502" s="60"/>
    </row>
    <row r="5503" spans="3:17">
      <c r="C5503"/>
      <c r="D5503"/>
      <c r="E5503"/>
      <c r="F5503" s="331"/>
      <c r="G5503" s="331"/>
      <c r="K5503" s="76"/>
      <c r="L5503" s="141"/>
      <c r="O5503" s="75"/>
      <c r="P5503" s="60"/>
      <c r="Q5503" s="60"/>
    </row>
    <row r="5504" spans="3:17">
      <c r="C5504"/>
      <c r="D5504"/>
      <c r="E5504"/>
      <c r="F5504" s="331"/>
      <c r="G5504" s="331"/>
      <c r="K5504" s="76"/>
      <c r="L5504" s="141"/>
      <c r="O5504" s="75"/>
      <c r="P5504" s="60"/>
      <c r="Q5504" s="60"/>
    </row>
    <row r="5505" spans="3:17">
      <c r="C5505"/>
      <c r="D5505"/>
      <c r="E5505"/>
      <c r="F5505" s="331"/>
      <c r="G5505" s="331"/>
      <c r="K5505" s="76"/>
      <c r="L5505" s="141"/>
      <c r="O5505" s="75"/>
      <c r="P5505" s="60"/>
      <c r="Q5505" s="60"/>
    </row>
    <row r="5506" spans="3:17">
      <c r="C5506"/>
      <c r="D5506"/>
      <c r="E5506"/>
      <c r="F5506" s="331"/>
      <c r="G5506" s="331"/>
      <c r="K5506" s="76"/>
      <c r="L5506" s="141"/>
      <c r="O5506" s="75"/>
      <c r="P5506" s="60"/>
      <c r="Q5506" s="60"/>
    </row>
    <row r="5507" spans="3:17">
      <c r="C5507"/>
      <c r="D5507"/>
      <c r="E5507"/>
      <c r="F5507" s="331"/>
      <c r="G5507" s="331"/>
      <c r="K5507" s="76"/>
      <c r="L5507" s="141"/>
      <c r="O5507" s="75"/>
      <c r="P5507" s="60"/>
      <c r="Q5507" s="60"/>
    </row>
    <row r="5508" spans="3:17">
      <c r="C5508"/>
      <c r="D5508"/>
      <c r="E5508"/>
      <c r="F5508" s="331"/>
      <c r="G5508" s="331"/>
      <c r="K5508" s="76"/>
      <c r="L5508" s="141"/>
      <c r="O5508" s="75"/>
      <c r="P5508" s="60"/>
      <c r="Q5508" s="60"/>
    </row>
    <row r="5509" spans="3:17">
      <c r="C5509"/>
      <c r="D5509"/>
      <c r="E5509"/>
      <c r="F5509" s="331"/>
      <c r="G5509" s="331"/>
      <c r="K5509" s="76"/>
      <c r="L5509" s="141"/>
      <c r="O5509" s="75"/>
      <c r="P5509" s="60"/>
      <c r="Q5509" s="60"/>
    </row>
    <row r="5510" spans="3:17">
      <c r="C5510"/>
      <c r="D5510"/>
      <c r="E5510"/>
      <c r="F5510" s="331"/>
      <c r="G5510" s="331"/>
      <c r="K5510" s="76"/>
      <c r="L5510" s="141"/>
      <c r="O5510" s="75"/>
      <c r="P5510" s="60"/>
      <c r="Q5510" s="60"/>
    </row>
    <row r="5511" spans="3:17">
      <c r="C5511"/>
      <c r="D5511"/>
      <c r="E5511"/>
      <c r="F5511" s="331"/>
      <c r="G5511" s="331"/>
      <c r="K5511" s="76"/>
      <c r="L5511" s="141"/>
      <c r="O5511" s="75"/>
      <c r="P5511" s="60"/>
      <c r="Q5511" s="60"/>
    </row>
    <row r="5512" spans="3:17">
      <c r="C5512"/>
      <c r="D5512"/>
      <c r="E5512"/>
      <c r="F5512" s="331"/>
      <c r="G5512" s="331"/>
      <c r="K5512" s="76"/>
      <c r="L5512" s="141"/>
      <c r="O5512" s="75"/>
      <c r="P5512" s="60"/>
      <c r="Q5512" s="60"/>
    </row>
    <row r="5513" spans="3:17">
      <c r="C5513"/>
      <c r="D5513"/>
      <c r="E5513"/>
      <c r="F5513" s="331"/>
      <c r="G5513" s="331"/>
      <c r="K5513" s="76"/>
      <c r="L5513" s="141"/>
      <c r="O5513" s="75"/>
      <c r="P5513" s="60"/>
      <c r="Q5513" s="60"/>
    </row>
    <row r="5514" spans="3:17">
      <c r="C5514"/>
      <c r="D5514"/>
      <c r="E5514"/>
      <c r="F5514" s="331"/>
      <c r="G5514" s="331"/>
      <c r="K5514" s="76"/>
      <c r="L5514" s="141"/>
      <c r="O5514" s="75"/>
      <c r="P5514" s="60"/>
      <c r="Q5514" s="60"/>
    </row>
    <row r="5515" spans="3:17">
      <c r="C5515"/>
      <c r="D5515"/>
      <c r="E5515"/>
      <c r="F5515" s="331"/>
      <c r="G5515" s="331"/>
      <c r="K5515" s="76"/>
      <c r="L5515" s="141"/>
      <c r="O5515" s="75"/>
      <c r="P5515" s="60"/>
      <c r="Q5515" s="60"/>
    </row>
    <row r="5516" spans="3:17">
      <c r="C5516"/>
      <c r="D5516"/>
      <c r="E5516"/>
      <c r="F5516" s="331"/>
      <c r="G5516" s="331"/>
      <c r="K5516" s="76"/>
      <c r="L5516" s="141"/>
      <c r="O5516" s="75"/>
      <c r="P5516" s="60"/>
      <c r="Q5516" s="60"/>
    </row>
    <row r="5517" spans="3:17">
      <c r="C5517"/>
      <c r="D5517"/>
      <c r="E5517"/>
      <c r="F5517" s="331"/>
      <c r="G5517" s="331"/>
      <c r="K5517" s="76"/>
      <c r="L5517" s="141"/>
      <c r="O5517" s="75"/>
      <c r="P5517" s="60"/>
      <c r="Q5517" s="60"/>
    </row>
    <row r="5518" spans="3:17">
      <c r="C5518"/>
      <c r="D5518"/>
      <c r="E5518"/>
      <c r="F5518" s="331"/>
      <c r="G5518" s="331"/>
      <c r="K5518" s="76"/>
      <c r="L5518" s="141"/>
      <c r="O5518" s="75"/>
      <c r="P5518" s="60"/>
      <c r="Q5518" s="60"/>
    </row>
    <row r="5519" spans="3:17">
      <c r="C5519"/>
      <c r="D5519"/>
      <c r="E5519"/>
      <c r="F5519" s="331"/>
      <c r="G5519" s="331"/>
      <c r="K5519" s="76"/>
      <c r="L5519" s="141"/>
      <c r="O5519" s="75"/>
      <c r="P5519" s="60"/>
      <c r="Q5519" s="60"/>
    </row>
    <row r="5520" spans="3:17">
      <c r="C5520"/>
      <c r="D5520"/>
      <c r="E5520"/>
      <c r="F5520" s="331"/>
      <c r="G5520" s="331"/>
      <c r="K5520" s="76"/>
      <c r="L5520" s="141"/>
      <c r="O5520" s="75"/>
      <c r="P5520" s="60"/>
      <c r="Q5520" s="60"/>
    </row>
    <row r="5521" spans="3:17">
      <c r="C5521"/>
      <c r="D5521"/>
      <c r="E5521"/>
      <c r="F5521" s="331"/>
      <c r="G5521" s="331"/>
      <c r="K5521" s="76"/>
      <c r="L5521" s="141"/>
      <c r="O5521" s="75"/>
      <c r="P5521" s="60"/>
      <c r="Q5521" s="60"/>
    </row>
    <row r="5522" spans="3:17">
      <c r="C5522"/>
      <c r="D5522"/>
      <c r="E5522"/>
      <c r="F5522" s="331"/>
      <c r="G5522" s="331"/>
      <c r="K5522" s="76"/>
      <c r="L5522" s="141"/>
      <c r="O5522" s="75"/>
      <c r="P5522" s="60"/>
      <c r="Q5522" s="60"/>
    </row>
    <row r="5523" spans="3:17">
      <c r="C5523"/>
      <c r="D5523"/>
      <c r="E5523"/>
      <c r="F5523" s="331"/>
      <c r="G5523" s="331"/>
      <c r="K5523" s="76"/>
      <c r="L5523" s="141"/>
      <c r="O5523" s="75"/>
      <c r="P5523" s="60"/>
      <c r="Q5523" s="60"/>
    </row>
    <row r="5524" spans="3:17">
      <c r="C5524"/>
      <c r="D5524"/>
      <c r="E5524"/>
      <c r="F5524" s="331"/>
      <c r="G5524" s="331"/>
      <c r="K5524" s="76"/>
      <c r="L5524" s="141"/>
      <c r="O5524" s="75"/>
      <c r="P5524" s="60"/>
      <c r="Q5524" s="60"/>
    </row>
    <row r="5525" spans="3:17">
      <c r="C5525"/>
      <c r="D5525"/>
      <c r="E5525"/>
      <c r="F5525" s="331"/>
      <c r="G5525" s="331"/>
      <c r="K5525" s="76"/>
      <c r="L5525" s="141"/>
      <c r="O5525" s="75"/>
      <c r="P5525" s="60"/>
      <c r="Q5525" s="60"/>
    </row>
    <row r="5526" spans="3:17">
      <c r="C5526"/>
      <c r="D5526"/>
      <c r="E5526"/>
      <c r="F5526" s="331"/>
      <c r="G5526" s="331"/>
      <c r="K5526" s="76"/>
      <c r="L5526" s="141"/>
      <c r="O5526" s="75"/>
      <c r="P5526" s="60"/>
      <c r="Q5526" s="60"/>
    </row>
    <row r="5527" spans="3:17">
      <c r="C5527"/>
      <c r="D5527"/>
      <c r="E5527"/>
      <c r="F5527" s="331"/>
      <c r="G5527" s="331"/>
      <c r="K5527" s="76"/>
      <c r="L5527" s="141"/>
      <c r="O5527" s="75"/>
      <c r="P5527" s="60"/>
      <c r="Q5527" s="60"/>
    </row>
    <row r="5528" spans="3:17">
      <c r="C5528"/>
      <c r="D5528"/>
      <c r="E5528"/>
      <c r="F5528" s="331"/>
      <c r="G5528" s="331"/>
      <c r="K5528" s="76"/>
      <c r="L5528" s="141"/>
      <c r="O5528" s="75"/>
      <c r="P5528" s="60"/>
      <c r="Q5528" s="60"/>
    </row>
    <row r="5529" spans="3:17">
      <c r="C5529"/>
      <c r="D5529"/>
      <c r="E5529"/>
      <c r="F5529" s="331"/>
      <c r="G5529" s="331"/>
      <c r="K5529" s="76"/>
      <c r="L5529" s="141"/>
      <c r="O5529" s="75"/>
      <c r="P5529" s="60"/>
      <c r="Q5529" s="60"/>
    </row>
    <row r="5530" spans="3:17">
      <c r="C5530"/>
      <c r="D5530"/>
      <c r="E5530"/>
      <c r="F5530" s="331"/>
      <c r="G5530" s="331"/>
      <c r="K5530" s="76"/>
      <c r="L5530" s="141"/>
      <c r="O5530" s="75"/>
      <c r="P5530" s="60"/>
      <c r="Q5530" s="60"/>
    </row>
    <row r="5531" spans="3:17">
      <c r="C5531"/>
      <c r="D5531"/>
      <c r="E5531"/>
      <c r="F5531" s="331"/>
      <c r="G5531" s="331"/>
      <c r="K5531" s="76"/>
      <c r="L5531" s="141"/>
      <c r="O5531" s="75"/>
      <c r="P5531" s="60"/>
      <c r="Q5531" s="60"/>
    </row>
    <row r="5532" spans="3:17">
      <c r="C5532"/>
      <c r="D5532"/>
      <c r="E5532"/>
      <c r="F5532" s="331"/>
      <c r="G5532" s="331"/>
      <c r="K5532" s="76"/>
      <c r="L5532" s="141"/>
      <c r="O5532" s="75"/>
      <c r="P5532" s="60"/>
      <c r="Q5532" s="60"/>
    </row>
    <row r="5533" spans="3:17">
      <c r="C5533"/>
      <c r="D5533"/>
      <c r="E5533"/>
      <c r="F5533" s="331"/>
      <c r="G5533" s="331"/>
      <c r="K5533" s="76"/>
      <c r="L5533" s="141"/>
      <c r="O5533" s="75"/>
      <c r="P5533" s="60"/>
      <c r="Q5533" s="60"/>
    </row>
    <row r="5534" spans="3:17">
      <c r="C5534"/>
      <c r="D5534"/>
      <c r="E5534"/>
      <c r="F5534" s="331"/>
      <c r="G5534" s="331"/>
      <c r="K5534" s="76"/>
      <c r="L5534" s="141"/>
      <c r="O5534" s="75"/>
      <c r="P5534" s="60"/>
      <c r="Q5534" s="60"/>
    </row>
    <row r="5535" spans="3:17">
      <c r="C5535"/>
      <c r="D5535"/>
      <c r="E5535"/>
      <c r="F5535" s="331"/>
      <c r="G5535" s="331"/>
      <c r="K5535" s="76"/>
      <c r="L5535" s="141"/>
      <c r="O5535" s="75"/>
      <c r="P5535" s="60"/>
      <c r="Q5535" s="60"/>
    </row>
    <row r="5536" spans="3:17">
      <c r="C5536"/>
      <c r="D5536"/>
      <c r="E5536"/>
      <c r="F5536" s="331"/>
      <c r="G5536" s="331"/>
      <c r="K5536" s="76"/>
      <c r="L5536" s="141"/>
      <c r="O5536" s="75"/>
      <c r="P5536" s="60"/>
      <c r="Q5536" s="60"/>
    </row>
    <row r="5537" spans="3:17">
      <c r="C5537"/>
      <c r="D5537"/>
      <c r="E5537"/>
      <c r="F5537" s="331"/>
      <c r="G5537" s="331"/>
      <c r="K5537" s="76"/>
      <c r="L5537" s="141"/>
      <c r="O5537" s="75"/>
      <c r="P5537" s="60"/>
      <c r="Q5537" s="60"/>
    </row>
    <row r="5538" spans="3:17">
      <c r="C5538"/>
      <c r="D5538"/>
      <c r="E5538"/>
      <c r="F5538" s="331"/>
      <c r="G5538" s="331"/>
      <c r="K5538" s="76"/>
      <c r="L5538" s="141"/>
      <c r="O5538" s="75"/>
      <c r="P5538" s="60"/>
      <c r="Q5538" s="60"/>
    </row>
    <row r="5539" spans="3:17">
      <c r="C5539"/>
      <c r="D5539"/>
      <c r="E5539"/>
      <c r="F5539" s="331"/>
      <c r="G5539" s="331"/>
      <c r="K5539" s="76"/>
      <c r="L5539" s="141"/>
      <c r="O5539" s="75"/>
      <c r="P5539" s="60"/>
      <c r="Q5539" s="60"/>
    </row>
    <row r="5540" spans="3:17">
      <c r="C5540"/>
      <c r="D5540"/>
      <c r="E5540"/>
      <c r="F5540" s="331"/>
      <c r="G5540" s="331"/>
      <c r="K5540" s="76"/>
      <c r="L5540" s="141"/>
      <c r="O5540" s="75"/>
      <c r="P5540" s="60"/>
      <c r="Q5540" s="60"/>
    </row>
    <row r="5541" spans="3:17">
      <c r="C5541"/>
      <c r="D5541"/>
      <c r="E5541"/>
      <c r="F5541" s="331"/>
      <c r="G5541" s="331"/>
      <c r="K5541" s="76"/>
      <c r="L5541" s="141"/>
      <c r="O5541" s="75"/>
      <c r="P5541" s="60"/>
      <c r="Q5541" s="60"/>
    </row>
    <row r="5542" spans="3:17">
      <c r="C5542"/>
      <c r="D5542"/>
      <c r="E5542"/>
      <c r="F5542" s="331"/>
      <c r="G5542" s="331"/>
      <c r="K5542" s="76"/>
      <c r="L5542" s="141"/>
      <c r="O5542" s="75"/>
      <c r="P5542" s="60"/>
      <c r="Q5542" s="60"/>
    </row>
    <row r="5543" spans="3:17">
      <c r="C5543"/>
      <c r="D5543"/>
      <c r="E5543"/>
      <c r="F5543" s="331"/>
      <c r="G5543" s="331"/>
      <c r="K5543" s="76"/>
      <c r="L5543" s="141"/>
      <c r="O5543" s="75"/>
      <c r="P5543" s="60"/>
      <c r="Q5543" s="60"/>
    </row>
    <row r="5544" spans="3:17">
      <c r="C5544"/>
      <c r="D5544"/>
      <c r="E5544"/>
      <c r="F5544" s="331"/>
      <c r="G5544" s="331"/>
      <c r="K5544" s="76"/>
      <c r="L5544" s="141"/>
      <c r="O5544" s="75"/>
      <c r="P5544" s="60"/>
      <c r="Q5544" s="60"/>
    </row>
    <row r="5545" spans="3:17">
      <c r="C5545"/>
      <c r="D5545"/>
      <c r="E5545"/>
      <c r="F5545" s="331"/>
      <c r="G5545" s="331"/>
      <c r="K5545" s="76"/>
      <c r="L5545" s="141"/>
      <c r="O5545" s="75"/>
      <c r="P5545" s="60"/>
      <c r="Q5545" s="60"/>
    </row>
    <row r="5546" spans="3:17">
      <c r="C5546"/>
      <c r="D5546"/>
      <c r="E5546"/>
      <c r="F5546" s="331"/>
      <c r="G5546" s="331"/>
      <c r="K5546" s="76"/>
      <c r="L5546" s="141"/>
      <c r="O5546" s="75"/>
      <c r="P5546" s="60"/>
      <c r="Q5546" s="60"/>
    </row>
    <row r="5547" spans="3:17">
      <c r="C5547"/>
      <c r="D5547"/>
      <c r="E5547"/>
      <c r="F5547" s="331"/>
      <c r="G5547" s="331"/>
      <c r="K5547" s="76"/>
      <c r="L5547" s="141"/>
      <c r="O5547" s="75"/>
      <c r="P5547" s="60"/>
      <c r="Q5547" s="60"/>
    </row>
    <row r="5548" spans="3:17">
      <c r="C5548"/>
      <c r="D5548"/>
      <c r="E5548"/>
      <c r="F5548" s="331"/>
      <c r="G5548" s="331"/>
      <c r="K5548" s="76"/>
      <c r="L5548" s="141"/>
      <c r="O5548" s="75"/>
      <c r="P5548" s="60"/>
      <c r="Q5548" s="60"/>
    </row>
    <row r="5549" spans="3:17">
      <c r="C5549"/>
      <c r="D5549"/>
      <c r="E5549"/>
      <c r="F5549" s="331"/>
      <c r="G5549" s="331"/>
      <c r="K5549" s="76"/>
      <c r="L5549" s="141"/>
      <c r="O5549" s="75"/>
      <c r="P5549" s="60"/>
      <c r="Q5549" s="60"/>
    </row>
    <row r="5550" spans="3:17">
      <c r="C5550"/>
      <c r="D5550"/>
      <c r="E5550"/>
      <c r="F5550" s="331"/>
      <c r="G5550" s="331"/>
      <c r="K5550" s="76"/>
      <c r="L5550" s="141"/>
      <c r="O5550" s="75"/>
      <c r="P5550" s="60"/>
      <c r="Q5550" s="60"/>
    </row>
    <row r="5551" spans="3:17">
      <c r="C5551"/>
      <c r="D5551"/>
      <c r="E5551"/>
      <c r="F5551" s="331"/>
      <c r="G5551" s="331"/>
      <c r="K5551" s="76"/>
      <c r="L5551" s="141"/>
      <c r="O5551" s="75"/>
      <c r="P5551" s="60"/>
      <c r="Q5551" s="60"/>
    </row>
    <row r="5552" spans="3:17">
      <c r="C5552"/>
      <c r="D5552"/>
      <c r="E5552"/>
      <c r="F5552" s="331"/>
      <c r="G5552" s="331"/>
      <c r="K5552" s="76"/>
      <c r="L5552" s="141"/>
      <c r="O5552" s="75"/>
      <c r="P5552" s="60"/>
      <c r="Q5552" s="60"/>
    </row>
    <row r="5553" spans="3:17">
      <c r="C5553"/>
      <c r="D5553"/>
      <c r="E5553"/>
      <c r="F5553" s="331"/>
      <c r="G5553" s="331"/>
      <c r="K5553" s="76"/>
      <c r="L5553" s="141"/>
      <c r="O5553" s="75"/>
      <c r="P5553" s="60"/>
      <c r="Q5553" s="60"/>
    </row>
    <row r="5554" spans="3:17">
      <c r="C5554"/>
      <c r="D5554"/>
      <c r="E5554"/>
      <c r="F5554" s="331"/>
      <c r="G5554" s="331"/>
      <c r="K5554" s="76"/>
      <c r="L5554" s="141"/>
      <c r="O5554" s="75"/>
      <c r="P5554" s="60"/>
      <c r="Q5554" s="60"/>
    </row>
    <row r="5555" spans="3:17">
      <c r="C5555"/>
      <c r="D5555"/>
      <c r="E5555"/>
      <c r="F5555" s="331"/>
      <c r="G5555" s="331"/>
      <c r="K5555" s="76"/>
      <c r="L5555" s="141"/>
      <c r="O5555" s="75"/>
      <c r="P5555" s="60"/>
      <c r="Q5555" s="60"/>
    </row>
    <row r="5556" spans="3:17">
      <c r="C5556"/>
      <c r="D5556"/>
      <c r="E5556"/>
      <c r="F5556" s="331"/>
      <c r="G5556" s="331"/>
      <c r="K5556" s="76"/>
      <c r="L5556" s="141"/>
      <c r="O5556" s="75"/>
      <c r="P5556" s="60"/>
      <c r="Q5556" s="60"/>
    </row>
    <row r="5557" spans="3:17">
      <c r="C5557"/>
      <c r="D5557"/>
      <c r="E5557"/>
      <c r="F5557" s="331"/>
      <c r="G5557" s="331"/>
      <c r="K5557" s="76"/>
      <c r="L5557" s="141"/>
      <c r="O5557" s="75"/>
      <c r="P5557" s="60"/>
      <c r="Q5557" s="60"/>
    </row>
    <row r="5558" spans="3:17">
      <c r="C5558"/>
      <c r="D5558"/>
      <c r="E5558"/>
      <c r="F5558" s="331"/>
      <c r="G5558" s="331"/>
      <c r="K5558" s="76"/>
      <c r="L5558" s="141"/>
      <c r="O5558" s="75"/>
      <c r="P5558" s="60"/>
      <c r="Q5558" s="60"/>
    </row>
    <row r="5559" spans="3:17">
      <c r="C5559"/>
      <c r="D5559"/>
      <c r="E5559"/>
      <c r="F5559" s="331"/>
      <c r="G5559" s="331"/>
      <c r="K5559" s="76"/>
      <c r="L5559" s="141"/>
      <c r="O5559" s="75"/>
      <c r="P5559" s="60"/>
      <c r="Q5559" s="60"/>
    </row>
    <row r="5560" spans="3:17">
      <c r="C5560"/>
      <c r="D5560"/>
      <c r="E5560"/>
      <c r="F5560" s="331"/>
      <c r="G5560" s="331"/>
      <c r="K5560" s="76"/>
      <c r="L5560" s="141"/>
      <c r="O5560" s="75"/>
      <c r="P5560" s="60"/>
      <c r="Q5560" s="60"/>
    </row>
    <row r="5561" spans="3:17">
      <c r="C5561"/>
      <c r="D5561"/>
      <c r="E5561"/>
      <c r="F5561" s="331"/>
      <c r="G5561" s="331"/>
      <c r="K5561" s="76"/>
      <c r="L5561" s="141"/>
      <c r="O5561" s="75"/>
      <c r="P5561" s="60"/>
      <c r="Q5561" s="60"/>
    </row>
    <row r="5562" spans="3:17">
      <c r="C5562"/>
      <c r="D5562"/>
      <c r="E5562"/>
      <c r="F5562" s="331"/>
      <c r="G5562" s="331"/>
      <c r="K5562" s="76"/>
      <c r="L5562" s="141"/>
      <c r="O5562" s="75"/>
      <c r="P5562" s="60"/>
      <c r="Q5562" s="60"/>
    </row>
    <row r="5563" spans="3:17">
      <c r="C5563"/>
      <c r="D5563"/>
      <c r="E5563"/>
      <c r="F5563" s="331"/>
      <c r="G5563" s="331"/>
      <c r="K5563" s="76"/>
      <c r="L5563" s="141"/>
      <c r="O5563" s="75"/>
      <c r="P5563" s="60"/>
      <c r="Q5563" s="60"/>
    </row>
    <row r="5564" spans="3:17">
      <c r="C5564"/>
      <c r="D5564"/>
      <c r="E5564"/>
      <c r="F5564" s="331"/>
      <c r="G5564" s="331"/>
      <c r="K5564" s="76"/>
      <c r="L5564" s="141"/>
      <c r="O5564" s="75"/>
      <c r="P5564" s="60"/>
      <c r="Q5564" s="60"/>
    </row>
    <row r="5565" spans="3:17">
      <c r="C5565"/>
      <c r="D5565"/>
      <c r="E5565"/>
      <c r="F5565" s="331"/>
      <c r="G5565" s="331"/>
      <c r="K5565" s="76"/>
      <c r="L5565" s="141"/>
      <c r="O5565" s="75"/>
      <c r="P5565" s="60"/>
      <c r="Q5565" s="60"/>
    </row>
    <row r="5566" spans="3:17">
      <c r="C5566"/>
      <c r="D5566"/>
      <c r="E5566"/>
      <c r="F5566" s="331"/>
      <c r="G5566" s="331"/>
      <c r="K5566" s="76"/>
      <c r="L5566" s="141"/>
      <c r="O5566" s="75"/>
      <c r="P5566" s="60"/>
      <c r="Q5566" s="60"/>
    </row>
    <row r="5567" spans="3:17">
      <c r="C5567"/>
      <c r="D5567"/>
      <c r="E5567"/>
      <c r="F5567" s="331"/>
      <c r="G5567" s="331"/>
      <c r="K5567" s="76"/>
      <c r="L5567" s="141"/>
      <c r="O5567" s="75"/>
      <c r="P5567" s="60"/>
      <c r="Q5567" s="60"/>
    </row>
    <row r="5568" spans="3:17">
      <c r="C5568"/>
      <c r="D5568"/>
      <c r="E5568"/>
      <c r="F5568" s="331"/>
      <c r="G5568" s="331"/>
      <c r="K5568" s="76"/>
      <c r="L5568" s="141"/>
      <c r="O5568" s="75"/>
      <c r="P5568" s="60"/>
      <c r="Q5568" s="60"/>
    </row>
    <row r="5569" spans="3:17">
      <c r="C5569"/>
      <c r="D5569"/>
      <c r="E5569"/>
      <c r="F5569" s="331"/>
      <c r="G5569" s="331"/>
      <c r="K5569" s="76"/>
      <c r="L5569" s="141"/>
      <c r="O5569" s="75"/>
      <c r="P5569" s="60"/>
      <c r="Q5569" s="60"/>
    </row>
    <row r="5570" spans="3:17">
      <c r="C5570"/>
      <c r="D5570"/>
      <c r="E5570"/>
      <c r="F5570" s="331"/>
      <c r="G5570" s="331"/>
      <c r="K5570" s="76"/>
      <c r="L5570" s="141"/>
      <c r="O5570" s="75"/>
      <c r="P5570" s="60"/>
      <c r="Q5570" s="60"/>
    </row>
    <row r="5571" spans="3:17">
      <c r="C5571"/>
      <c r="D5571"/>
      <c r="E5571"/>
      <c r="F5571" s="331"/>
      <c r="G5571" s="331"/>
      <c r="K5571" s="76"/>
      <c r="L5571" s="141"/>
      <c r="O5571" s="75"/>
      <c r="P5571" s="60"/>
      <c r="Q5571" s="60"/>
    </row>
    <row r="5572" spans="3:17">
      <c r="C5572"/>
      <c r="D5572"/>
      <c r="E5572"/>
      <c r="F5572" s="331"/>
      <c r="G5572" s="331"/>
      <c r="K5572" s="76"/>
      <c r="L5572" s="141"/>
      <c r="O5572" s="75"/>
      <c r="P5572" s="60"/>
      <c r="Q5572" s="60"/>
    </row>
    <row r="5573" spans="3:17">
      <c r="C5573"/>
      <c r="D5573"/>
      <c r="E5573"/>
      <c r="F5573" s="331"/>
      <c r="G5573" s="331"/>
      <c r="K5573" s="76"/>
      <c r="L5573" s="141"/>
      <c r="O5573" s="75"/>
      <c r="P5573" s="60"/>
      <c r="Q5573" s="60"/>
    </row>
    <row r="5574" spans="3:17">
      <c r="C5574"/>
      <c r="D5574"/>
      <c r="E5574"/>
      <c r="F5574" s="331"/>
      <c r="G5574" s="331"/>
      <c r="K5574" s="76"/>
      <c r="L5574" s="141"/>
      <c r="O5574" s="75"/>
      <c r="P5574" s="60"/>
      <c r="Q5574" s="60"/>
    </row>
    <row r="5575" spans="3:17">
      <c r="C5575"/>
      <c r="D5575"/>
      <c r="E5575"/>
      <c r="F5575" s="331"/>
      <c r="G5575" s="331"/>
      <c r="K5575" s="76"/>
      <c r="L5575" s="141"/>
      <c r="O5575" s="75"/>
      <c r="P5575" s="60"/>
      <c r="Q5575" s="60"/>
    </row>
    <row r="5576" spans="3:17">
      <c r="C5576"/>
      <c r="D5576"/>
      <c r="E5576"/>
      <c r="F5576" s="331"/>
      <c r="G5576" s="331"/>
      <c r="K5576" s="76"/>
      <c r="L5576" s="141"/>
      <c r="O5576" s="75"/>
      <c r="P5576" s="60"/>
      <c r="Q5576" s="60"/>
    </row>
    <row r="5577" spans="3:17">
      <c r="C5577"/>
      <c r="D5577"/>
      <c r="E5577"/>
      <c r="F5577" s="331"/>
      <c r="G5577" s="331"/>
      <c r="K5577" s="76"/>
      <c r="L5577" s="141"/>
      <c r="O5577" s="75"/>
      <c r="P5577" s="60"/>
      <c r="Q5577" s="60"/>
    </row>
    <row r="5578" spans="3:17">
      <c r="C5578"/>
      <c r="D5578"/>
      <c r="E5578"/>
      <c r="F5578" s="331"/>
      <c r="G5578" s="331"/>
      <c r="K5578" s="76"/>
      <c r="L5578" s="141"/>
      <c r="O5578" s="75"/>
      <c r="P5578" s="60"/>
      <c r="Q5578" s="60"/>
    </row>
    <row r="5579" spans="3:17">
      <c r="C5579"/>
      <c r="D5579"/>
      <c r="E5579"/>
      <c r="F5579" s="331"/>
      <c r="G5579" s="331"/>
      <c r="K5579" s="76"/>
      <c r="L5579" s="141"/>
      <c r="O5579" s="75"/>
      <c r="P5579" s="60"/>
      <c r="Q5579" s="60"/>
    </row>
    <row r="5580" spans="3:17">
      <c r="C5580"/>
      <c r="D5580"/>
      <c r="E5580"/>
      <c r="F5580" s="331"/>
      <c r="G5580" s="331"/>
      <c r="K5580" s="76"/>
      <c r="L5580" s="141"/>
      <c r="O5580" s="75"/>
      <c r="P5580" s="60"/>
      <c r="Q5580" s="60"/>
    </row>
    <row r="5581" spans="3:17">
      <c r="C5581"/>
      <c r="D5581"/>
      <c r="E5581"/>
      <c r="F5581" s="331"/>
      <c r="G5581" s="331"/>
      <c r="K5581" s="76"/>
      <c r="L5581" s="141"/>
      <c r="O5581" s="75"/>
      <c r="P5581" s="60"/>
      <c r="Q5581" s="60"/>
    </row>
    <row r="5582" spans="3:17">
      <c r="C5582"/>
      <c r="D5582"/>
      <c r="E5582"/>
      <c r="F5582" s="331"/>
      <c r="G5582" s="331"/>
      <c r="K5582" s="76"/>
      <c r="L5582" s="141"/>
      <c r="O5582" s="75"/>
      <c r="P5582" s="60"/>
      <c r="Q5582" s="60"/>
    </row>
    <row r="5583" spans="3:17">
      <c r="C5583"/>
      <c r="D5583"/>
      <c r="E5583"/>
      <c r="F5583" s="331"/>
      <c r="G5583" s="331"/>
      <c r="K5583" s="76"/>
      <c r="L5583" s="141"/>
      <c r="O5583" s="75"/>
      <c r="P5583" s="60"/>
      <c r="Q5583" s="60"/>
    </row>
    <row r="5584" spans="3:17">
      <c r="C5584"/>
      <c r="D5584"/>
      <c r="E5584"/>
      <c r="F5584" s="331"/>
      <c r="G5584" s="331"/>
      <c r="K5584" s="76"/>
      <c r="L5584" s="141"/>
      <c r="O5584" s="75"/>
      <c r="P5584" s="60"/>
      <c r="Q5584" s="60"/>
    </row>
    <row r="5585" spans="3:17">
      <c r="C5585"/>
      <c r="D5585"/>
      <c r="E5585"/>
      <c r="F5585" s="331"/>
      <c r="G5585" s="331"/>
      <c r="K5585" s="76"/>
      <c r="L5585" s="141"/>
      <c r="O5585" s="75"/>
      <c r="P5585" s="60"/>
      <c r="Q5585" s="60"/>
    </row>
    <row r="5586" spans="3:17">
      <c r="C5586"/>
      <c r="D5586"/>
      <c r="E5586"/>
      <c r="F5586" s="331"/>
      <c r="G5586" s="331"/>
      <c r="K5586" s="76"/>
      <c r="L5586" s="141"/>
      <c r="O5586" s="75"/>
      <c r="P5586" s="60"/>
      <c r="Q5586" s="60"/>
    </row>
    <row r="5587" spans="3:17">
      <c r="C5587"/>
      <c r="D5587"/>
      <c r="E5587"/>
      <c r="F5587" s="331"/>
      <c r="G5587" s="331"/>
      <c r="K5587" s="76"/>
      <c r="L5587" s="141"/>
      <c r="O5587" s="75"/>
      <c r="P5587" s="60"/>
      <c r="Q5587" s="60"/>
    </row>
    <row r="5588" spans="3:17">
      <c r="C5588"/>
      <c r="D5588"/>
      <c r="E5588"/>
      <c r="F5588" s="331"/>
      <c r="G5588" s="331"/>
      <c r="K5588" s="76"/>
      <c r="L5588" s="141"/>
      <c r="O5588" s="75"/>
      <c r="P5588" s="60"/>
      <c r="Q5588" s="60"/>
    </row>
    <row r="5589" spans="3:17">
      <c r="C5589"/>
      <c r="D5589"/>
      <c r="E5589"/>
      <c r="F5589" s="331"/>
      <c r="G5589" s="331"/>
      <c r="K5589" s="76"/>
      <c r="L5589" s="141"/>
      <c r="O5589" s="75"/>
      <c r="P5589" s="60"/>
      <c r="Q5589" s="60"/>
    </row>
    <row r="5590" spans="3:17">
      <c r="C5590"/>
      <c r="D5590"/>
      <c r="E5590"/>
      <c r="F5590" s="331"/>
      <c r="G5590" s="331"/>
      <c r="K5590" s="76"/>
      <c r="L5590" s="141"/>
      <c r="O5590" s="75"/>
      <c r="P5590" s="60"/>
      <c r="Q5590" s="60"/>
    </row>
    <row r="5591" spans="3:17">
      <c r="C5591"/>
      <c r="D5591"/>
      <c r="E5591"/>
      <c r="F5591" s="331"/>
      <c r="G5591" s="331"/>
      <c r="K5591" s="76"/>
      <c r="L5591" s="141"/>
      <c r="O5591" s="75"/>
      <c r="P5591" s="60"/>
      <c r="Q5591" s="60"/>
    </row>
    <row r="5592" spans="3:17">
      <c r="C5592"/>
      <c r="D5592"/>
      <c r="E5592"/>
      <c r="F5592" s="331"/>
      <c r="G5592" s="331"/>
      <c r="K5592" s="76"/>
      <c r="L5592" s="141"/>
      <c r="O5592" s="75"/>
      <c r="P5592" s="60"/>
      <c r="Q5592" s="60"/>
    </row>
    <row r="5593" spans="3:17">
      <c r="C5593"/>
      <c r="D5593"/>
      <c r="E5593"/>
      <c r="F5593" s="331"/>
      <c r="G5593" s="331"/>
      <c r="K5593" s="76"/>
      <c r="L5593" s="141"/>
      <c r="O5593" s="75"/>
      <c r="P5593" s="60"/>
      <c r="Q5593" s="60"/>
    </row>
    <row r="5594" spans="3:17">
      <c r="C5594"/>
      <c r="D5594"/>
      <c r="E5594"/>
      <c r="F5594" s="331"/>
      <c r="G5594" s="331"/>
      <c r="K5594" s="76"/>
      <c r="L5594" s="141"/>
      <c r="O5594" s="75"/>
      <c r="P5594" s="60"/>
      <c r="Q5594" s="60"/>
    </row>
    <row r="5595" spans="3:17">
      <c r="C5595"/>
      <c r="D5595"/>
      <c r="E5595"/>
      <c r="F5595" s="331"/>
      <c r="G5595" s="331"/>
      <c r="K5595" s="76"/>
      <c r="L5595" s="141"/>
      <c r="O5595" s="75"/>
      <c r="P5595" s="60"/>
      <c r="Q5595" s="60"/>
    </row>
    <row r="5596" spans="3:17">
      <c r="C5596"/>
      <c r="D5596"/>
      <c r="E5596"/>
      <c r="F5596" s="331"/>
      <c r="G5596" s="331"/>
      <c r="K5596" s="76"/>
      <c r="L5596" s="141"/>
      <c r="O5596" s="75"/>
      <c r="P5596" s="60"/>
      <c r="Q5596" s="60"/>
    </row>
    <row r="5597" spans="3:17">
      <c r="C5597"/>
      <c r="D5597"/>
      <c r="E5597"/>
      <c r="F5597" s="331"/>
      <c r="G5597" s="331"/>
      <c r="K5597" s="76"/>
      <c r="L5597" s="141"/>
      <c r="O5597" s="75"/>
      <c r="P5597" s="60"/>
      <c r="Q5597" s="60"/>
    </row>
    <row r="5598" spans="3:17">
      <c r="C5598"/>
      <c r="D5598"/>
      <c r="E5598"/>
      <c r="F5598" s="331"/>
      <c r="G5598" s="331"/>
      <c r="K5598" s="76"/>
      <c r="L5598" s="141"/>
      <c r="O5598" s="75"/>
      <c r="P5598" s="60"/>
      <c r="Q5598" s="60"/>
    </row>
    <row r="5599" spans="3:17">
      <c r="C5599"/>
      <c r="D5599"/>
      <c r="E5599"/>
      <c r="F5599" s="331"/>
      <c r="G5599" s="331"/>
      <c r="K5599" s="76"/>
      <c r="L5599" s="141"/>
      <c r="O5599" s="75"/>
      <c r="P5599" s="60"/>
      <c r="Q5599" s="60"/>
    </row>
    <row r="5600" spans="3:17">
      <c r="C5600"/>
      <c r="D5600"/>
      <c r="E5600"/>
      <c r="F5600" s="331"/>
      <c r="G5600" s="331"/>
      <c r="K5600" s="76"/>
      <c r="L5600" s="141"/>
      <c r="O5600" s="75"/>
      <c r="P5600" s="60"/>
      <c r="Q5600" s="60"/>
    </row>
    <row r="5601" spans="3:17">
      <c r="C5601"/>
      <c r="D5601"/>
      <c r="E5601"/>
      <c r="F5601" s="331"/>
      <c r="G5601" s="331"/>
      <c r="K5601" s="76"/>
      <c r="L5601" s="141"/>
      <c r="O5601" s="75"/>
      <c r="P5601" s="60"/>
      <c r="Q5601" s="60"/>
    </row>
    <row r="5602" spans="3:17">
      <c r="C5602"/>
      <c r="D5602"/>
      <c r="E5602"/>
      <c r="F5602" s="331"/>
      <c r="G5602" s="331"/>
      <c r="K5602" s="76"/>
      <c r="L5602" s="141"/>
      <c r="O5602" s="75"/>
      <c r="P5602" s="60"/>
      <c r="Q5602" s="60"/>
    </row>
    <row r="5603" spans="3:17">
      <c r="C5603"/>
      <c r="D5603"/>
      <c r="E5603"/>
      <c r="F5603" s="331"/>
      <c r="G5603" s="331"/>
      <c r="K5603" s="76"/>
      <c r="L5603" s="141"/>
      <c r="O5603" s="75"/>
      <c r="P5603" s="60"/>
      <c r="Q5603" s="60"/>
    </row>
    <row r="5604" spans="3:17">
      <c r="C5604"/>
      <c r="D5604"/>
      <c r="E5604"/>
      <c r="F5604" s="331"/>
      <c r="G5604" s="331"/>
      <c r="K5604" s="76"/>
      <c r="L5604" s="141"/>
      <c r="O5604" s="75"/>
      <c r="P5604" s="60"/>
      <c r="Q5604" s="60"/>
    </row>
    <row r="5605" spans="3:17">
      <c r="C5605"/>
      <c r="D5605"/>
      <c r="E5605"/>
      <c r="F5605" s="331"/>
      <c r="G5605" s="331"/>
      <c r="K5605" s="76"/>
      <c r="L5605" s="141"/>
      <c r="O5605" s="75"/>
      <c r="P5605" s="60"/>
      <c r="Q5605" s="60"/>
    </row>
    <row r="5606" spans="3:17">
      <c r="C5606"/>
      <c r="D5606"/>
      <c r="E5606"/>
      <c r="F5606" s="331"/>
      <c r="G5606" s="331"/>
      <c r="K5606" s="76"/>
      <c r="L5606" s="141"/>
      <c r="O5606" s="75"/>
      <c r="P5606" s="60"/>
      <c r="Q5606" s="60"/>
    </row>
    <row r="5607" spans="3:17">
      <c r="C5607"/>
      <c r="D5607"/>
      <c r="E5607"/>
      <c r="F5607" s="331"/>
      <c r="G5607" s="331"/>
      <c r="K5607" s="76"/>
      <c r="L5607" s="141"/>
      <c r="O5607" s="75"/>
      <c r="P5607" s="60"/>
      <c r="Q5607" s="60"/>
    </row>
    <row r="5608" spans="3:17">
      <c r="C5608"/>
      <c r="D5608"/>
      <c r="E5608"/>
      <c r="F5608" s="331"/>
      <c r="G5608" s="331"/>
      <c r="K5608" s="76"/>
      <c r="L5608" s="141"/>
      <c r="O5608" s="75"/>
      <c r="P5608" s="60"/>
      <c r="Q5608" s="60"/>
    </row>
    <row r="5609" spans="3:17">
      <c r="C5609"/>
      <c r="D5609"/>
      <c r="E5609"/>
      <c r="F5609" s="331"/>
      <c r="G5609" s="331"/>
      <c r="K5609" s="76"/>
      <c r="L5609" s="141"/>
      <c r="O5609" s="75"/>
      <c r="P5609" s="60"/>
      <c r="Q5609" s="60"/>
    </row>
    <row r="5610" spans="3:17">
      <c r="C5610"/>
      <c r="D5610"/>
      <c r="E5610"/>
      <c r="F5610" s="331"/>
      <c r="G5610" s="331"/>
      <c r="K5610" s="76"/>
      <c r="L5610" s="141"/>
      <c r="O5610" s="75"/>
      <c r="P5610" s="60"/>
      <c r="Q5610" s="60"/>
    </row>
    <row r="5611" spans="3:17">
      <c r="C5611"/>
      <c r="D5611"/>
      <c r="E5611"/>
      <c r="F5611" s="331"/>
      <c r="G5611" s="331"/>
      <c r="K5611" s="76"/>
      <c r="L5611" s="141"/>
      <c r="O5611" s="75"/>
      <c r="P5611" s="60"/>
      <c r="Q5611" s="60"/>
    </row>
    <row r="5612" spans="3:17">
      <c r="C5612"/>
      <c r="D5612"/>
      <c r="E5612"/>
      <c r="F5612" s="331"/>
      <c r="G5612" s="331"/>
      <c r="K5612" s="76"/>
      <c r="L5612" s="141"/>
      <c r="O5612" s="75"/>
      <c r="P5612" s="60"/>
      <c r="Q5612" s="60"/>
    </row>
    <row r="5613" spans="3:17">
      <c r="C5613"/>
      <c r="D5613"/>
      <c r="E5613"/>
      <c r="F5613" s="331"/>
      <c r="G5613" s="331"/>
      <c r="K5613" s="76"/>
      <c r="L5613" s="141"/>
      <c r="O5613" s="75"/>
      <c r="P5613" s="60"/>
      <c r="Q5613" s="60"/>
    </row>
    <row r="5614" spans="3:17">
      <c r="C5614"/>
      <c r="D5614"/>
      <c r="E5614"/>
      <c r="F5614" s="331"/>
      <c r="G5614" s="331"/>
      <c r="K5614" s="76"/>
      <c r="L5614" s="141"/>
      <c r="O5614" s="75"/>
      <c r="P5614" s="60"/>
      <c r="Q5614" s="60"/>
    </row>
    <row r="5615" spans="3:17">
      <c r="C5615"/>
      <c r="D5615"/>
      <c r="E5615"/>
      <c r="F5615" s="331"/>
      <c r="G5615" s="331"/>
      <c r="K5615" s="76"/>
      <c r="L5615" s="141"/>
      <c r="O5615" s="75"/>
      <c r="P5615" s="60"/>
      <c r="Q5615" s="60"/>
    </row>
    <row r="5616" spans="3:17">
      <c r="C5616"/>
      <c r="D5616"/>
      <c r="E5616"/>
      <c r="F5616" s="331"/>
      <c r="G5616" s="331"/>
      <c r="K5616" s="76"/>
      <c r="L5616" s="141"/>
      <c r="O5616" s="75"/>
      <c r="P5616" s="60"/>
      <c r="Q5616" s="60"/>
    </row>
    <row r="5617" spans="3:17">
      <c r="C5617"/>
      <c r="D5617"/>
      <c r="E5617"/>
      <c r="F5617" s="331"/>
      <c r="G5617" s="331"/>
      <c r="K5617" s="76"/>
      <c r="L5617" s="141"/>
      <c r="O5617" s="75"/>
      <c r="P5617" s="60"/>
      <c r="Q5617" s="60"/>
    </row>
    <row r="5618" spans="3:17">
      <c r="C5618"/>
      <c r="D5618"/>
      <c r="E5618"/>
      <c r="F5618" s="331"/>
      <c r="G5618" s="331"/>
      <c r="K5618" s="76"/>
      <c r="L5618" s="141"/>
      <c r="O5618" s="75"/>
      <c r="P5618" s="60"/>
      <c r="Q5618" s="60"/>
    </row>
    <row r="5619" spans="3:17">
      <c r="C5619"/>
      <c r="D5619"/>
      <c r="E5619"/>
      <c r="F5619" s="331"/>
      <c r="G5619" s="331"/>
      <c r="K5619" s="76"/>
      <c r="L5619" s="141"/>
      <c r="O5619" s="75"/>
      <c r="P5619" s="60"/>
      <c r="Q5619" s="60"/>
    </row>
    <row r="5620" spans="3:17">
      <c r="C5620"/>
      <c r="D5620"/>
      <c r="E5620"/>
      <c r="F5620" s="331"/>
      <c r="G5620" s="331"/>
      <c r="K5620" s="76"/>
      <c r="L5620" s="141"/>
      <c r="O5620" s="75"/>
      <c r="P5620" s="60"/>
      <c r="Q5620" s="60"/>
    </row>
    <row r="5621" spans="3:17">
      <c r="C5621"/>
      <c r="D5621"/>
      <c r="E5621"/>
      <c r="F5621" s="331"/>
      <c r="G5621" s="331"/>
      <c r="K5621" s="76"/>
      <c r="L5621" s="141"/>
      <c r="O5621" s="75"/>
      <c r="P5621" s="60"/>
      <c r="Q5621" s="60"/>
    </row>
    <row r="5622" spans="3:17">
      <c r="C5622"/>
      <c r="D5622"/>
      <c r="E5622"/>
      <c r="F5622" s="331"/>
      <c r="G5622" s="331"/>
      <c r="K5622" s="76"/>
      <c r="L5622" s="141"/>
      <c r="O5622" s="75"/>
      <c r="P5622" s="60"/>
      <c r="Q5622" s="60"/>
    </row>
    <row r="5623" spans="3:17">
      <c r="C5623"/>
      <c r="D5623"/>
      <c r="E5623"/>
      <c r="F5623" s="331"/>
      <c r="G5623" s="331"/>
      <c r="K5623" s="76"/>
      <c r="L5623" s="141"/>
      <c r="O5623" s="75"/>
      <c r="P5623" s="60"/>
      <c r="Q5623" s="60"/>
    </row>
    <row r="5624" spans="3:17">
      <c r="C5624"/>
      <c r="D5624"/>
      <c r="E5624"/>
      <c r="F5624" s="331"/>
      <c r="G5624" s="331"/>
      <c r="K5624" s="76"/>
      <c r="L5624" s="141"/>
      <c r="O5624" s="75"/>
      <c r="P5624" s="60"/>
      <c r="Q5624" s="60"/>
    </row>
    <row r="5625" spans="3:17">
      <c r="C5625"/>
      <c r="D5625"/>
      <c r="E5625"/>
      <c r="F5625" s="331"/>
      <c r="G5625" s="331"/>
      <c r="K5625" s="76"/>
      <c r="L5625" s="141"/>
      <c r="O5625" s="75"/>
      <c r="P5625" s="60"/>
      <c r="Q5625" s="60"/>
    </row>
    <row r="5626" spans="3:17">
      <c r="C5626"/>
      <c r="D5626"/>
      <c r="E5626"/>
      <c r="F5626" s="331"/>
      <c r="G5626" s="331"/>
      <c r="K5626" s="76"/>
      <c r="L5626" s="141"/>
      <c r="O5626" s="75"/>
      <c r="P5626" s="60"/>
      <c r="Q5626" s="60"/>
    </row>
    <row r="5627" spans="3:17">
      <c r="C5627"/>
      <c r="D5627"/>
      <c r="E5627"/>
      <c r="F5627" s="331"/>
      <c r="G5627" s="331"/>
      <c r="K5627" s="76"/>
      <c r="L5627" s="141"/>
      <c r="O5627" s="75"/>
      <c r="P5627" s="60"/>
      <c r="Q5627" s="60"/>
    </row>
    <row r="5628" spans="3:17">
      <c r="C5628"/>
      <c r="D5628"/>
      <c r="E5628"/>
      <c r="F5628" s="331"/>
      <c r="G5628" s="331"/>
      <c r="K5628" s="76"/>
      <c r="L5628" s="141"/>
      <c r="O5628" s="75"/>
      <c r="P5628" s="60"/>
      <c r="Q5628" s="60"/>
    </row>
    <row r="5629" spans="3:17">
      <c r="C5629"/>
      <c r="D5629"/>
      <c r="E5629"/>
      <c r="F5629" s="331"/>
      <c r="G5629" s="331"/>
      <c r="K5629" s="76"/>
      <c r="L5629" s="141"/>
      <c r="O5629" s="75"/>
      <c r="P5629" s="60"/>
      <c r="Q5629" s="60"/>
    </row>
    <row r="5630" spans="3:17">
      <c r="C5630"/>
      <c r="D5630"/>
      <c r="E5630"/>
      <c r="F5630" s="331"/>
      <c r="G5630" s="331"/>
      <c r="K5630" s="76"/>
      <c r="L5630" s="141"/>
      <c r="O5630" s="75"/>
      <c r="P5630" s="60"/>
      <c r="Q5630" s="60"/>
    </row>
    <row r="5631" spans="3:17">
      <c r="C5631"/>
      <c r="D5631"/>
      <c r="E5631"/>
      <c r="F5631" s="331"/>
      <c r="G5631" s="331"/>
      <c r="K5631" s="76"/>
      <c r="L5631" s="141"/>
      <c r="O5631" s="75"/>
      <c r="P5631" s="60"/>
      <c r="Q5631" s="60"/>
    </row>
    <row r="5632" spans="3:17">
      <c r="C5632"/>
      <c r="D5632"/>
      <c r="E5632"/>
      <c r="F5632" s="331"/>
      <c r="G5632" s="331"/>
      <c r="K5632" s="76"/>
      <c r="L5632" s="141"/>
      <c r="O5632" s="75"/>
      <c r="P5632" s="60"/>
      <c r="Q5632" s="60"/>
    </row>
    <row r="5633" spans="3:17">
      <c r="C5633"/>
      <c r="D5633"/>
      <c r="E5633"/>
      <c r="F5633" s="331"/>
      <c r="G5633" s="331"/>
      <c r="K5633" s="76"/>
      <c r="L5633" s="141"/>
      <c r="O5633" s="75"/>
      <c r="P5633" s="60"/>
      <c r="Q5633" s="60"/>
    </row>
    <row r="5634" spans="3:17">
      <c r="C5634"/>
      <c r="D5634"/>
      <c r="E5634"/>
      <c r="F5634" s="331"/>
      <c r="G5634" s="331"/>
      <c r="K5634" s="76"/>
      <c r="L5634" s="141"/>
      <c r="O5634" s="75"/>
      <c r="P5634" s="60"/>
      <c r="Q5634" s="60"/>
    </row>
    <row r="5635" spans="3:17">
      <c r="C5635"/>
      <c r="D5635"/>
      <c r="E5635"/>
      <c r="F5635" s="331"/>
      <c r="G5635" s="331"/>
      <c r="K5635" s="76"/>
      <c r="L5635" s="141"/>
      <c r="O5635" s="75"/>
      <c r="P5635" s="60"/>
      <c r="Q5635" s="60"/>
    </row>
    <row r="5636" spans="3:17">
      <c r="C5636"/>
      <c r="D5636"/>
      <c r="E5636"/>
      <c r="F5636" s="331"/>
      <c r="G5636" s="331"/>
      <c r="K5636" s="76"/>
      <c r="L5636" s="141"/>
      <c r="O5636" s="75"/>
      <c r="P5636" s="60"/>
      <c r="Q5636" s="60"/>
    </row>
    <row r="5637" spans="3:17">
      <c r="C5637"/>
      <c r="D5637"/>
      <c r="E5637"/>
      <c r="F5637" s="331"/>
      <c r="G5637" s="331"/>
      <c r="K5637" s="76"/>
      <c r="L5637" s="141"/>
      <c r="O5637" s="75"/>
      <c r="P5637" s="60"/>
      <c r="Q5637" s="60"/>
    </row>
    <row r="5638" spans="3:17">
      <c r="C5638"/>
      <c r="D5638"/>
      <c r="E5638"/>
      <c r="F5638" s="331"/>
      <c r="G5638" s="331"/>
      <c r="K5638" s="76"/>
      <c r="L5638" s="141"/>
      <c r="O5638" s="75"/>
      <c r="P5638" s="60"/>
      <c r="Q5638" s="60"/>
    </row>
    <row r="5639" spans="3:17">
      <c r="C5639"/>
      <c r="D5639"/>
      <c r="E5639"/>
      <c r="F5639" s="331"/>
      <c r="G5639" s="331"/>
      <c r="K5639" s="76"/>
      <c r="L5639" s="141"/>
      <c r="O5639" s="75"/>
      <c r="P5639" s="60"/>
      <c r="Q5639" s="60"/>
    </row>
    <row r="5640" spans="3:17">
      <c r="C5640"/>
      <c r="D5640"/>
      <c r="E5640"/>
      <c r="F5640" s="331"/>
      <c r="G5640" s="331"/>
      <c r="K5640" s="76"/>
      <c r="L5640" s="141"/>
      <c r="O5640" s="75"/>
      <c r="P5640" s="60"/>
      <c r="Q5640" s="60"/>
    </row>
    <row r="5641" spans="3:17">
      <c r="C5641"/>
      <c r="D5641"/>
      <c r="E5641"/>
      <c r="F5641" s="331"/>
      <c r="G5641" s="331"/>
      <c r="K5641" s="76"/>
      <c r="L5641" s="141"/>
      <c r="O5641" s="75"/>
      <c r="P5641" s="60"/>
      <c r="Q5641" s="60"/>
    </row>
    <row r="5642" spans="3:17">
      <c r="C5642"/>
      <c r="D5642"/>
      <c r="E5642"/>
      <c r="F5642" s="331"/>
      <c r="G5642" s="331"/>
      <c r="K5642" s="76"/>
      <c r="L5642" s="141"/>
      <c r="O5642" s="75"/>
      <c r="P5642" s="60"/>
      <c r="Q5642" s="60"/>
    </row>
    <row r="5643" spans="3:17">
      <c r="C5643"/>
      <c r="D5643"/>
      <c r="E5643"/>
      <c r="F5643" s="331"/>
      <c r="G5643" s="331"/>
      <c r="K5643" s="76"/>
      <c r="L5643" s="141"/>
      <c r="O5643" s="75"/>
      <c r="P5643" s="60"/>
      <c r="Q5643" s="60"/>
    </row>
    <row r="5644" spans="3:17">
      <c r="C5644"/>
      <c r="D5644"/>
      <c r="E5644"/>
      <c r="F5644" s="331"/>
      <c r="G5644" s="331"/>
      <c r="K5644" s="76"/>
      <c r="L5644" s="141"/>
      <c r="O5644" s="75"/>
      <c r="P5644" s="60"/>
      <c r="Q5644" s="60"/>
    </row>
    <row r="5645" spans="3:17">
      <c r="C5645"/>
      <c r="D5645"/>
      <c r="E5645"/>
      <c r="F5645" s="331"/>
      <c r="G5645" s="331"/>
      <c r="K5645" s="76"/>
      <c r="L5645" s="141"/>
      <c r="O5645" s="75"/>
      <c r="P5645" s="60"/>
      <c r="Q5645" s="60"/>
    </row>
    <row r="5646" spans="3:17">
      <c r="C5646"/>
      <c r="D5646"/>
      <c r="E5646"/>
      <c r="F5646" s="331"/>
      <c r="G5646" s="331"/>
      <c r="K5646" s="76"/>
      <c r="L5646" s="141"/>
      <c r="O5646" s="75"/>
      <c r="P5646" s="60"/>
      <c r="Q5646" s="60"/>
    </row>
    <row r="5647" spans="3:17">
      <c r="C5647"/>
      <c r="D5647"/>
      <c r="E5647"/>
      <c r="F5647" s="331"/>
      <c r="G5647" s="331"/>
      <c r="K5647" s="76"/>
      <c r="L5647" s="141"/>
      <c r="O5647" s="75"/>
      <c r="P5647" s="60"/>
      <c r="Q5647" s="60"/>
    </row>
    <row r="5648" spans="3:17">
      <c r="C5648"/>
      <c r="D5648"/>
      <c r="E5648"/>
      <c r="F5648" s="331"/>
      <c r="G5648" s="331"/>
      <c r="K5648" s="76"/>
      <c r="L5648" s="141"/>
      <c r="O5648" s="75"/>
      <c r="P5648" s="60"/>
      <c r="Q5648" s="60"/>
    </row>
    <row r="5649" spans="3:17">
      <c r="C5649"/>
      <c r="D5649"/>
      <c r="E5649"/>
      <c r="F5649" s="331"/>
      <c r="G5649" s="331"/>
      <c r="K5649" s="76"/>
      <c r="L5649" s="141"/>
      <c r="O5649" s="75"/>
      <c r="P5649" s="60"/>
      <c r="Q5649" s="60"/>
    </row>
    <row r="5650" spans="3:17">
      <c r="C5650"/>
      <c r="D5650"/>
      <c r="E5650"/>
      <c r="F5650" s="331"/>
      <c r="G5650" s="331"/>
      <c r="K5650" s="76"/>
      <c r="L5650" s="141"/>
      <c r="O5650" s="75"/>
      <c r="P5650" s="60"/>
      <c r="Q5650" s="60"/>
    </row>
    <row r="5651" spans="3:17">
      <c r="C5651"/>
      <c r="D5651"/>
      <c r="E5651"/>
      <c r="F5651" s="331"/>
      <c r="G5651" s="331"/>
      <c r="K5651" s="76"/>
      <c r="L5651" s="141"/>
      <c r="O5651" s="75"/>
      <c r="P5651" s="60"/>
      <c r="Q5651" s="60"/>
    </row>
    <row r="5652" spans="3:17">
      <c r="C5652"/>
      <c r="D5652"/>
      <c r="E5652"/>
      <c r="F5652" s="331"/>
      <c r="G5652" s="331"/>
      <c r="K5652" s="76"/>
      <c r="L5652" s="141"/>
      <c r="O5652" s="75"/>
      <c r="P5652" s="60"/>
      <c r="Q5652" s="60"/>
    </row>
    <row r="5653" spans="3:17">
      <c r="C5653"/>
      <c r="D5653"/>
      <c r="E5653"/>
      <c r="F5653" s="331"/>
      <c r="G5653" s="331"/>
      <c r="K5653" s="76"/>
      <c r="L5653" s="141"/>
      <c r="O5653" s="75"/>
      <c r="P5653" s="60"/>
      <c r="Q5653" s="60"/>
    </row>
    <row r="5654" spans="3:17">
      <c r="C5654"/>
      <c r="D5654"/>
      <c r="E5654"/>
      <c r="F5654" s="331"/>
      <c r="G5654" s="331"/>
      <c r="K5654" s="76"/>
      <c r="L5654" s="141"/>
      <c r="O5654" s="75"/>
      <c r="P5654" s="60"/>
      <c r="Q5654" s="60"/>
    </row>
    <row r="5655" spans="3:17">
      <c r="C5655"/>
      <c r="D5655"/>
      <c r="E5655"/>
      <c r="F5655" s="331"/>
      <c r="G5655" s="331"/>
      <c r="K5655" s="76"/>
      <c r="L5655" s="141"/>
      <c r="O5655" s="75"/>
      <c r="P5655" s="60"/>
      <c r="Q5655" s="60"/>
    </row>
    <row r="5656" spans="3:17">
      <c r="C5656"/>
      <c r="D5656"/>
      <c r="E5656"/>
      <c r="F5656" s="331"/>
      <c r="G5656" s="331"/>
      <c r="K5656" s="76"/>
      <c r="L5656" s="141"/>
      <c r="O5656" s="75"/>
      <c r="P5656" s="60"/>
      <c r="Q5656" s="60"/>
    </row>
    <row r="5657" spans="3:17">
      <c r="C5657"/>
      <c r="D5657"/>
      <c r="E5657"/>
      <c r="F5657" s="331"/>
      <c r="G5657" s="331"/>
      <c r="K5657" s="76"/>
      <c r="L5657" s="141"/>
      <c r="O5657" s="75"/>
      <c r="P5657" s="60"/>
      <c r="Q5657" s="60"/>
    </row>
    <row r="5658" spans="3:17">
      <c r="C5658"/>
      <c r="D5658"/>
      <c r="E5658"/>
      <c r="F5658" s="331"/>
      <c r="G5658" s="331"/>
      <c r="K5658" s="76"/>
      <c r="L5658" s="141"/>
      <c r="O5658" s="75"/>
      <c r="P5658" s="60"/>
      <c r="Q5658" s="60"/>
    </row>
    <row r="5659" spans="3:17">
      <c r="C5659"/>
      <c r="D5659"/>
      <c r="E5659"/>
      <c r="F5659" s="331"/>
      <c r="G5659" s="331"/>
      <c r="K5659" s="76"/>
      <c r="L5659" s="141"/>
      <c r="O5659" s="75"/>
      <c r="P5659" s="60"/>
      <c r="Q5659" s="60"/>
    </row>
    <row r="5660" spans="3:17">
      <c r="C5660"/>
      <c r="D5660"/>
      <c r="E5660"/>
      <c r="F5660" s="331"/>
      <c r="G5660" s="331"/>
      <c r="K5660" s="76"/>
      <c r="L5660" s="141"/>
      <c r="O5660" s="75"/>
      <c r="P5660" s="60"/>
      <c r="Q5660" s="60"/>
    </row>
    <row r="5661" spans="3:17">
      <c r="C5661"/>
      <c r="D5661"/>
      <c r="E5661"/>
      <c r="F5661" s="331"/>
      <c r="G5661" s="331"/>
      <c r="K5661" s="76"/>
      <c r="L5661" s="141"/>
      <c r="O5661" s="75"/>
      <c r="P5661" s="60"/>
      <c r="Q5661" s="60"/>
    </row>
    <row r="5662" spans="3:17">
      <c r="C5662"/>
      <c r="D5662"/>
      <c r="E5662"/>
      <c r="F5662" s="331"/>
      <c r="G5662" s="331"/>
      <c r="K5662" s="76"/>
      <c r="L5662" s="141"/>
      <c r="O5662" s="75"/>
      <c r="P5662" s="60"/>
      <c r="Q5662" s="60"/>
    </row>
    <row r="5663" spans="3:17">
      <c r="C5663"/>
      <c r="D5663"/>
      <c r="E5663"/>
      <c r="F5663" s="331"/>
      <c r="G5663" s="331"/>
      <c r="K5663" s="76"/>
      <c r="L5663" s="141"/>
      <c r="O5663" s="75"/>
      <c r="P5663" s="60"/>
      <c r="Q5663" s="60"/>
    </row>
    <row r="5664" spans="3:17">
      <c r="C5664"/>
      <c r="D5664"/>
      <c r="E5664"/>
      <c r="F5664" s="331"/>
      <c r="G5664" s="331"/>
      <c r="K5664" s="76"/>
      <c r="L5664" s="141"/>
      <c r="O5664" s="75"/>
      <c r="P5664" s="60"/>
      <c r="Q5664" s="60"/>
    </row>
    <row r="5665" spans="3:17">
      <c r="C5665"/>
      <c r="D5665"/>
      <c r="E5665"/>
      <c r="F5665" s="331"/>
      <c r="G5665" s="331"/>
      <c r="K5665" s="76"/>
      <c r="L5665" s="141"/>
      <c r="O5665" s="75"/>
      <c r="P5665" s="60"/>
      <c r="Q5665" s="60"/>
    </row>
    <row r="5666" spans="3:17">
      <c r="C5666"/>
      <c r="D5666"/>
      <c r="E5666"/>
      <c r="F5666" s="331"/>
      <c r="G5666" s="331"/>
      <c r="K5666" s="76"/>
      <c r="L5666" s="141"/>
      <c r="O5666" s="75"/>
      <c r="P5666" s="60"/>
      <c r="Q5666" s="60"/>
    </row>
    <row r="5667" spans="3:17">
      <c r="C5667"/>
      <c r="D5667"/>
      <c r="E5667"/>
      <c r="F5667" s="331"/>
      <c r="G5667" s="331"/>
      <c r="K5667" s="76"/>
      <c r="L5667" s="141"/>
      <c r="O5667" s="75"/>
      <c r="P5667" s="60"/>
      <c r="Q5667" s="60"/>
    </row>
    <row r="5668" spans="3:17">
      <c r="C5668"/>
      <c r="D5668"/>
      <c r="E5668"/>
      <c r="F5668" s="331"/>
      <c r="G5668" s="331"/>
      <c r="K5668" s="76"/>
      <c r="L5668" s="141"/>
      <c r="O5668" s="75"/>
      <c r="P5668" s="60"/>
      <c r="Q5668" s="60"/>
    </row>
    <row r="5669" spans="3:17">
      <c r="C5669"/>
      <c r="D5669"/>
      <c r="E5669"/>
      <c r="F5669" s="331"/>
      <c r="G5669" s="331"/>
      <c r="K5669" s="76"/>
      <c r="L5669" s="141"/>
      <c r="O5669" s="75"/>
      <c r="P5669" s="60"/>
      <c r="Q5669" s="60"/>
    </row>
    <row r="5670" spans="3:17">
      <c r="C5670"/>
      <c r="D5670"/>
      <c r="E5670"/>
      <c r="F5670" s="331"/>
      <c r="G5670" s="331"/>
      <c r="K5670" s="76"/>
      <c r="L5670" s="141"/>
      <c r="O5670" s="75"/>
      <c r="P5670" s="60"/>
      <c r="Q5670" s="60"/>
    </row>
    <row r="5671" spans="3:17">
      <c r="C5671"/>
      <c r="D5671"/>
      <c r="E5671"/>
      <c r="F5671" s="331"/>
      <c r="G5671" s="331"/>
      <c r="K5671" s="76"/>
      <c r="L5671" s="141"/>
      <c r="O5671" s="75"/>
      <c r="P5671" s="60"/>
      <c r="Q5671" s="60"/>
    </row>
    <row r="5672" spans="3:17">
      <c r="C5672"/>
      <c r="D5672"/>
      <c r="E5672"/>
      <c r="F5672" s="331"/>
      <c r="G5672" s="331"/>
      <c r="K5672" s="76"/>
      <c r="L5672" s="141"/>
      <c r="O5672" s="75"/>
      <c r="P5672" s="60"/>
      <c r="Q5672" s="60"/>
    </row>
    <row r="5673" spans="3:17">
      <c r="C5673"/>
      <c r="D5673"/>
      <c r="E5673"/>
      <c r="F5673" s="331"/>
      <c r="G5673" s="331"/>
      <c r="K5673" s="76"/>
      <c r="L5673" s="141"/>
      <c r="O5673" s="75"/>
      <c r="P5673" s="60"/>
      <c r="Q5673" s="60"/>
    </row>
    <row r="5674" spans="3:17">
      <c r="C5674"/>
      <c r="D5674"/>
      <c r="E5674"/>
      <c r="F5674" s="331"/>
      <c r="G5674" s="331"/>
      <c r="K5674" s="76"/>
      <c r="L5674" s="141"/>
      <c r="O5674" s="75"/>
      <c r="P5674" s="60"/>
      <c r="Q5674" s="60"/>
    </row>
    <row r="5675" spans="3:17">
      <c r="C5675"/>
      <c r="D5675"/>
      <c r="E5675"/>
      <c r="F5675" s="331"/>
      <c r="G5675" s="331"/>
      <c r="K5675" s="76"/>
      <c r="L5675" s="141"/>
      <c r="O5675" s="75"/>
      <c r="P5675" s="60"/>
      <c r="Q5675" s="60"/>
    </row>
    <row r="5676" spans="3:17">
      <c r="C5676"/>
      <c r="D5676"/>
      <c r="E5676"/>
      <c r="F5676" s="331"/>
      <c r="G5676" s="331"/>
      <c r="K5676" s="76"/>
      <c r="L5676" s="141"/>
      <c r="O5676" s="75"/>
      <c r="P5676" s="60"/>
      <c r="Q5676" s="60"/>
    </row>
    <row r="5677" spans="3:17">
      <c r="C5677"/>
      <c r="D5677"/>
      <c r="E5677"/>
      <c r="F5677" s="331"/>
      <c r="G5677" s="331"/>
      <c r="K5677" s="76"/>
      <c r="L5677" s="141"/>
      <c r="O5677" s="75"/>
      <c r="P5677" s="60"/>
      <c r="Q5677" s="60"/>
    </row>
    <row r="5678" spans="3:17">
      <c r="C5678"/>
      <c r="D5678"/>
      <c r="E5678"/>
      <c r="F5678" s="331"/>
      <c r="G5678" s="331"/>
      <c r="K5678" s="76"/>
      <c r="L5678" s="141"/>
      <c r="O5678" s="75"/>
      <c r="P5678" s="60"/>
      <c r="Q5678" s="60"/>
    </row>
    <row r="5679" spans="3:17">
      <c r="C5679"/>
      <c r="D5679"/>
      <c r="E5679"/>
      <c r="F5679" s="331"/>
      <c r="G5679" s="331"/>
      <c r="K5679" s="76"/>
      <c r="L5679" s="141"/>
      <c r="O5679" s="75"/>
      <c r="P5679" s="60"/>
      <c r="Q5679" s="60"/>
    </row>
    <row r="5680" spans="3:17">
      <c r="C5680"/>
      <c r="D5680"/>
      <c r="E5680"/>
      <c r="F5680" s="331"/>
      <c r="G5680" s="331"/>
      <c r="K5680" s="76"/>
      <c r="L5680" s="141"/>
      <c r="O5680" s="75"/>
      <c r="P5680" s="60"/>
      <c r="Q5680" s="60"/>
    </row>
    <row r="5681" spans="3:17">
      <c r="C5681"/>
      <c r="D5681"/>
      <c r="E5681"/>
      <c r="F5681" s="331"/>
      <c r="G5681" s="331"/>
      <c r="K5681" s="76"/>
      <c r="L5681" s="141"/>
      <c r="O5681" s="75"/>
      <c r="P5681" s="60"/>
      <c r="Q5681" s="60"/>
    </row>
    <row r="5682" spans="3:17">
      <c r="C5682"/>
      <c r="D5682"/>
      <c r="E5682"/>
      <c r="F5682" s="331"/>
      <c r="G5682" s="331"/>
      <c r="K5682" s="76"/>
      <c r="L5682" s="141"/>
      <c r="O5682" s="75"/>
      <c r="P5682" s="60"/>
      <c r="Q5682" s="60"/>
    </row>
    <row r="5683" spans="3:17">
      <c r="C5683"/>
      <c r="D5683"/>
      <c r="E5683"/>
      <c r="F5683" s="331"/>
      <c r="G5683" s="331"/>
      <c r="K5683" s="76"/>
      <c r="L5683" s="141"/>
      <c r="O5683" s="75"/>
      <c r="P5683" s="60"/>
      <c r="Q5683" s="60"/>
    </row>
    <row r="5684" spans="3:17">
      <c r="C5684"/>
      <c r="D5684"/>
      <c r="E5684"/>
      <c r="F5684" s="331"/>
      <c r="G5684" s="331"/>
      <c r="K5684" s="76"/>
      <c r="L5684" s="141"/>
      <c r="O5684" s="75"/>
      <c r="P5684" s="60"/>
      <c r="Q5684" s="60"/>
    </row>
    <row r="5685" spans="3:17">
      <c r="C5685"/>
      <c r="D5685"/>
      <c r="E5685"/>
      <c r="F5685" s="331"/>
      <c r="G5685" s="331"/>
      <c r="K5685" s="76"/>
      <c r="L5685" s="141"/>
      <c r="O5685" s="75"/>
      <c r="P5685" s="60"/>
      <c r="Q5685" s="60"/>
    </row>
    <row r="5686" spans="3:17">
      <c r="C5686"/>
      <c r="D5686"/>
      <c r="E5686"/>
      <c r="F5686" s="331"/>
      <c r="G5686" s="331"/>
      <c r="K5686" s="76"/>
      <c r="L5686" s="141"/>
      <c r="O5686" s="75"/>
      <c r="P5686" s="60"/>
      <c r="Q5686" s="60"/>
    </row>
    <row r="5687" spans="3:17">
      <c r="C5687"/>
      <c r="D5687"/>
      <c r="E5687"/>
      <c r="F5687" s="331"/>
      <c r="G5687" s="331"/>
      <c r="K5687" s="76"/>
      <c r="L5687" s="141"/>
      <c r="O5687" s="75"/>
      <c r="P5687" s="60"/>
      <c r="Q5687" s="60"/>
    </row>
    <row r="5688" spans="3:17">
      <c r="C5688"/>
      <c r="D5688"/>
      <c r="E5688"/>
      <c r="F5688" s="331"/>
      <c r="G5688" s="331"/>
      <c r="K5688" s="76"/>
      <c r="L5688" s="141"/>
      <c r="O5688" s="75"/>
      <c r="P5688" s="60"/>
      <c r="Q5688" s="60"/>
    </row>
    <row r="5689" spans="3:17">
      <c r="C5689"/>
      <c r="D5689"/>
      <c r="E5689"/>
      <c r="F5689" s="331"/>
      <c r="G5689" s="331"/>
      <c r="K5689" s="76"/>
      <c r="L5689" s="141"/>
      <c r="O5689" s="75"/>
      <c r="P5689" s="60"/>
      <c r="Q5689" s="60"/>
    </row>
    <row r="5690" spans="3:17">
      <c r="C5690"/>
      <c r="D5690"/>
      <c r="E5690"/>
      <c r="F5690" s="331"/>
      <c r="G5690" s="331"/>
      <c r="K5690" s="76"/>
      <c r="L5690" s="141"/>
      <c r="O5690" s="75"/>
      <c r="P5690" s="60"/>
      <c r="Q5690" s="60"/>
    </row>
    <row r="5691" spans="3:17">
      <c r="C5691"/>
      <c r="D5691"/>
      <c r="E5691"/>
      <c r="F5691" s="331"/>
      <c r="G5691" s="331"/>
      <c r="K5691" s="76"/>
      <c r="L5691" s="141"/>
      <c r="O5691" s="75"/>
      <c r="P5691" s="60"/>
      <c r="Q5691" s="60"/>
    </row>
    <row r="5692" spans="3:17">
      <c r="C5692"/>
      <c r="D5692"/>
      <c r="E5692"/>
      <c r="F5692" s="331"/>
      <c r="G5692" s="331"/>
      <c r="K5692" s="76"/>
      <c r="L5692" s="141"/>
      <c r="O5692" s="75"/>
      <c r="P5692" s="60"/>
      <c r="Q5692" s="60"/>
    </row>
    <row r="5693" spans="3:17">
      <c r="C5693"/>
      <c r="D5693"/>
      <c r="E5693"/>
      <c r="F5693" s="331"/>
      <c r="G5693" s="331"/>
      <c r="K5693" s="76"/>
      <c r="L5693" s="141"/>
      <c r="O5693" s="75"/>
      <c r="P5693" s="60"/>
      <c r="Q5693" s="60"/>
    </row>
    <row r="5694" spans="3:17">
      <c r="C5694"/>
      <c r="D5694"/>
      <c r="E5694"/>
      <c r="F5694" s="331"/>
      <c r="G5694" s="331"/>
      <c r="K5694" s="76"/>
      <c r="L5694" s="141"/>
      <c r="O5694" s="75"/>
      <c r="P5694" s="60"/>
      <c r="Q5694" s="60"/>
    </row>
    <row r="5695" spans="3:17">
      <c r="C5695"/>
      <c r="D5695"/>
      <c r="E5695"/>
      <c r="F5695" s="331"/>
      <c r="G5695" s="331"/>
      <c r="K5695" s="76"/>
      <c r="L5695" s="141"/>
      <c r="O5695" s="75"/>
      <c r="P5695" s="60"/>
      <c r="Q5695" s="60"/>
    </row>
    <row r="5696" spans="3:17">
      <c r="C5696"/>
      <c r="D5696"/>
      <c r="E5696"/>
      <c r="F5696" s="331"/>
      <c r="G5696" s="331"/>
      <c r="K5696" s="76"/>
      <c r="L5696" s="141"/>
      <c r="O5696" s="75"/>
      <c r="P5696" s="60"/>
      <c r="Q5696" s="60"/>
    </row>
    <row r="5697" spans="3:17">
      <c r="C5697"/>
      <c r="D5697"/>
      <c r="E5697"/>
      <c r="F5697" s="331"/>
      <c r="G5697" s="331"/>
      <c r="K5697" s="76"/>
      <c r="L5697" s="141"/>
      <c r="O5697" s="75"/>
      <c r="P5697" s="60"/>
      <c r="Q5697" s="60"/>
    </row>
    <row r="5698" spans="3:17">
      <c r="C5698"/>
      <c r="D5698"/>
      <c r="E5698"/>
      <c r="F5698" s="331"/>
      <c r="G5698" s="331"/>
      <c r="K5698" s="76"/>
      <c r="L5698" s="141"/>
      <c r="O5698" s="75"/>
      <c r="P5698" s="60"/>
      <c r="Q5698" s="60"/>
    </row>
    <row r="5699" spans="3:17">
      <c r="C5699"/>
      <c r="D5699"/>
      <c r="E5699"/>
      <c r="F5699" s="331"/>
      <c r="G5699" s="331"/>
      <c r="K5699" s="76"/>
      <c r="L5699" s="141"/>
      <c r="O5699" s="75"/>
      <c r="P5699" s="60"/>
      <c r="Q5699" s="60"/>
    </row>
    <row r="5700" spans="3:17">
      <c r="C5700"/>
      <c r="D5700"/>
      <c r="E5700"/>
      <c r="F5700" s="331"/>
      <c r="G5700" s="331"/>
      <c r="K5700" s="76"/>
      <c r="L5700" s="141"/>
      <c r="O5700" s="75"/>
      <c r="P5700" s="60"/>
      <c r="Q5700" s="60"/>
    </row>
    <row r="5701" spans="3:17">
      <c r="C5701"/>
      <c r="D5701"/>
      <c r="E5701"/>
      <c r="F5701" s="331"/>
      <c r="G5701" s="331"/>
      <c r="K5701" s="76"/>
      <c r="L5701" s="141"/>
      <c r="O5701" s="75"/>
      <c r="P5701" s="60"/>
      <c r="Q5701" s="60"/>
    </row>
    <row r="5702" spans="3:17">
      <c r="C5702"/>
      <c r="D5702"/>
      <c r="E5702"/>
      <c r="F5702" s="331"/>
      <c r="G5702" s="331"/>
      <c r="K5702" s="76"/>
      <c r="L5702" s="141"/>
      <c r="O5702" s="75"/>
      <c r="P5702" s="60"/>
      <c r="Q5702" s="60"/>
    </row>
    <row r="5703" spans="3:17">
      <c r="C5703"/>
      <c r="D5703"/>
      <c r="E5703"/>
      <c r="F5703" s="331"/>
      <c r="G5703" s="331"/>
      <c r="K5703" s="76"/>
      <c r="L5703" s="141"/>
      <c r="O5703" s="75"/>
      <c r="P5703" s="60"/>
      <c r="Q5703" s="60"/>
    </row>
    <row r="5704" spans="3:17">
      <c r="C5704"/>
      <c r="D5704"/>
      <c r="E5704"/>
      <c r="F5704" s="331"/>
      <c r="G5704" s="331"/>
      <c r="K5704" s="76"/>
      <c r="L5704" s="141"/>
      <c r="O5704" s="75"/>
      <c r="P5704" s="60"/>
      <c r="Q5704" s="60"/>
    </row>
    <row r="5705" spans="3:17">
      <c r="C5705"/>
      <c r="D5705"/>
      <c r="E5705"/>
      <c r="F5705" s="331"/>
      <c r="G5705" s="331"/>
      <c r="K5705" s="76"/>
      <c r="L5705" s="141"/>
      <c r="O5705" s="75"/>
      <c r="P5705" s="60"/>
      <c r="Q5705" s="60"/>
    </row>
    <row r="5706" spans="3:17">
      <c r="C5706"/>
      <c r="D5706"/>
      <c r="E5706"/>
      <c r="F5706" s="331"/>
      <c r="G5706" s="331"/>
      <c r="K5706" s="76"/>
      <c r="L5706" s="141"/>
      <c r="O5706" s="75"/>
      <c r="P5706" s="60"/>
      <c r="Q5706" s="60"/>
    </row>
    <row r="5707" spans="3:17">
      <c r="C5707"/>
      <c r="D5707"/>
      <c r="E5707"/>
      <c r="F5707" s="331"/>
      <c r="G5707" s="331"/>
      <c r="K5707" s="76"/>
      <c r="L5707" s="141"/>
      <c r="O5707" s="75"/>
      <c r="P5707" s="60"/>
      <c r="Q5707" s="60"/>
    </row>
    <row r="5708" spans="3:17">
      <c r="C5708"/>
      <c r="D5708"/>
      <c r="E5708"/>
      <c r="F5708" s="331"/>
      <c r="G5708" s="331"/>
      <c r="K5708" s="76"/>
      <c r="L5708" s="141"/>
      <c r="O5708" s="75"/>
      <c r="P5708" s="60"/>
      <c r="Q5708" s="60"/>
    </row>
    <row r="5709" spans="3:17">
      <c r="C5709"/>
      <c r="D5709"/>
      <c r="E5709"/>
      <c r="F5709" s="331"/>
      <c r="G5709" s="331"/>
      <c r="K5709" s="76"/>
      <c r="L5709" s="141"/>
      <c r="O5709" s="75"/>
      <c r="P5709" s="60"/>
      <c r="Q5709" s="60"/>
    </row>
    <row r="5710" spans="3:17">
      <c r="C5710"/>
      <c r="D5710"/>
      <c r="E5710"/>
      <c r="F5710" s="331"/>
      <c r="G5710" s="331"/>
      <c r="K5710" s="76"/>
      <c r="L5710" s="141"/>
      <c r="O5710" s="75"/>
      <c r="P5710" s="60"/>
      <c r="Q5710" s="60"/>
    </row>
    <row r="5711" spans="3:17">
      <c r="C5711"/>
      <c r="D5711"/>
      <c r="E5711"/>
      <c r="F5711" s="331"/>
      <c r="G5711" s="331"/>
      <c r="K5711" s="76"/>
      <c r="L5711" s="141"/>
      <c r="O5711" s="75"/>
      <c r="P5711" s="60"/>
      <c r="Q5711" s="60"/>
    </row>
    <row r="5712" spans="3:17">
      <c r="C5712"/>
      <c r="D5712"/>
      <c r="E5712"/>
      <c r="F5712" s="331"/>
      <c r="G5712" s="331"/>
      <c r="K5712" s="76"/>
      <c r="L5712" s="141"/>
      <c r="O5712" s="75"/>
      <c r="P5712" s="60"/>
      <c r="Q5712" s="60"/>
    </row>
    <row r="5713" spans="3:17">
      <c r="C5713"/>
      <c r="D5713"/>
      <c r="E5713"/>
      <c r="F5713" s="331"/>
      <c r="G5713" s="331"/>
      <c r="K5713" s="76"/>
      <c r="L5713" s="141"/>
      <c r="O5713" s="75"/>
      <c r="P5713" s="60"/>
      <c r="Q5713" s="60"/>
    </row>
    <row r="5714" spans="3:17">
      <c r="C5714"/>
      <c r="D5714"/>
      <c r="E5714"/>
      <c r="F5714" s="331"/>
      <c r="G5714" s="331"/>
      <c r="K5714" s="76"/>
      <c r="L5714" s="141"/>
      <c r="O5714" s="75"/>
      <c r="P5714" s="60"/>
      <c r="Q5714" s="60"/>
    </row>
    <row r="5715" spans="3:17">
      <c r="C5715"/>
      <c r="D5715"/>
      <c r="E5715"/>
      <c r="F5715" s="331"/>
      <c r="G5715" s="331"/>
      <c r="K5715" s="76"/>
      <c r="L5715" s="141"/>
      <c r="O5715" s="75"/>
      <c r="P5715" s="60"/>
      <c r="Q5715" s="60"/>
    </row>
    <row r="5716" spans="3:17">
      <c r="C5716"/>
      <c r="D5716"/>
      <c r="E5716"/>
      <c r="F5716" s="331"/>
      <c r="G5716" s="331"/>
      <c r="K5716" s="76"/>
      <c r="L5716" s="141"/>
      <c r="O5716" s="75"/>
      <c r="P5716" s="60"/>
      <c r="Q5716" s="60"/>
    </row>
    <row r="5717" spans="3:17">
      <c r="C5717"/>
      <c r="D5717"/>
      <c r="E5717"/>
      <c r="F5717" s="331"/>
      <c r="G5717" s="331"/>
      <c r="K5717" s="76"/>
      <c r="L5717" s="141"/>
      <c r="O5717" s="75"/>
      <c r="P5717" s="60"/>
      <c r="Q5717" s="60"/>
    </row>
    <row r="5718" spans="3:17">
      <c r="C5718"/>
      <c r="D5718"/>
      <c r="E5718"/>
      <c r="F5718" s="331"/>
      <c r="G5718" s="331"/>
      <c r="K5718" s="76"/>
      <c r="L5718" s="141"/>
      <c r="O5718" s="75"/>
      <c r="P5718" s="60"/>
      <c r="Q5718" s="60"/>
    </row>
    <row r="5719" spans="3:17">
      <c r="C5719"/>
      <c r="D5719"/>
      <c r="E5719"/>
      <c r="F5719" s="331"/>
      <c r="G5719" s="331"/>
      <c r="K5719" s="76"/>
      <c r="L5719" s="141"/>
      <c r="O5719" s="75"/>
      <c r="P5719" s="60"/>
      <c r="Q5719" s="60"/>
    </row>
    <row r="5720" spans="3:17">
      <c r="C5720"/>
      <c r="D5720"/>
      <c r="E5720"/>
      <c r="F5720" s="331"/>
      <c r="G5720" s="331"/>
      <c r="K5720" s="76"/>
      <c r="L5720" s="141"/>
      <c r="O5720" s="75"/>
      <c r="P5720" s="60"/>
      <c r="Q5720" s="60"/>
    </row>
    <row r="5721" spans="3:17">
      <c r="C5721"/>
      <c r="D5721"/>
      <c r="E5721"/>
      <c r="F5721" s="331"/>
      <c r="G5721" s="331"/>
      <c r="K5721" s="76"/>
      <c r="L5721" s="141"/>
      <c r="O5721" s="75"/>
      <c r="P5721" s="60"/>
      <c r="Q5721" s="60"/>
    </row>
    <row r="5722" spans="3:17">
      <c r="C5722"/>
      <c r="D5722"/>
      <c r="E5722"/>
      <c r="F5722" s="331"/>
      <c r="G5722" s="331"/>
      <c r="K5722" s="76"/>
      <c r="L5722" s="141"/>
      <c r="O5722" s="75"/>
      <c r="P5722" s="60"/>
      <c r="Q5722" s="60"/>
    </row>
    <row r="5723" spans="3:17">
      <c r="C5723"/>
      <c r="D5723"/>
      <c r="E5723"/>
      <c r="F5723" s="331"/>
      <c r="G5723" s="331"/>
      <c r="K5723" s="76"/>
      <c r="L5723" s="141"/>
      <c r="O5723" s="75"/>
      <c r="P5723" s="60"/>
      <c r="Q5723" s="60"/>
    </row>
    <row r="5724" spans="3:17">
      <c r="C5724"/>
      <c r="D5724"/>
      <c r="E5724"/>
      <c r="F5724" s="331"/>
      <c r="G5724" s="331"/>
      <c r="K5724" s="76"/>
      <c r="L5724" s="141"/>
      <c r="O5724" s="75"/>
      <c r="P5724" s="60"/>
      <c r="Q5724" s="60"/>
    </row>
    <row r="5725" spans="3:17">
      <c r="C5725"/>
      <c r="D5725"/>
      <c r="E5725"/>
      <c r="F5725" s="331"/>
      <c r="G5725" s="331"/>
      <c r="K5725" s="76"/>
      <c r="L5725" s="141"/>
      <c r="O5725" s="75"/>
      <c r="P5725" s="60"/>
      <c r="Q5725" s="60"/>
    </row>
    <row r="5726" spans="3:17">
      <c r="C5726"/>
      <c r="D5726"/>
      <c r="E5726"/>
      <c r="F5726" s="331"/>
      <c r="G5726" s="331"/>
      <c r="K5726" s="76"/>
      <c r="L5726" s="141"/>
      <c r="O5726" s="75"/>
      <c r="P5726" s="60"/>
      <c r="Q5726" s="60"/>
    </row>
    <row r="5727" spans="3:17">
      <c r="C5727"/>
      <c r="D5727"/>
      <c r="E5727"/>
      <c r="F5727" s="331"/>
      <c r="G5727" s="331"/>
      <c r="K5727" s="76"/>
      <c r="L5727" s="141"/>
      <c r="O5727" s="75"/>
      <c r="P5727" s="60"/>
      <c r="Q5727" s="60"/>
    </row>
    <row r="5728" spans="3:17">
      <c r="C5728"/>
      <c r="D5728"/>
      <c r="E5728"/>
      <c r="F5728" s="331"/>
      <c r="G5728" s="331"/>
      <c r="K5728" s="76"/>
      <c r="L5728" s="141"/>
      <c r="O5728" s="75"/>
      <c r="P5728" s="60"/>
      <c r="Q5728" s="60"/>
    </row>
    <row r="5729" spans="3:17">
      <c r="C5729"/>
      <c r="D5729"/>
      <c r="E5729"/>
      <c r="F5729" s="331"/>
      <c r="G5729" s="331"/>
      <c r="K5729" s="76"/>
      <c r="L5729" s="141"/>
      <c r="O5729" s="75"/>
      <c r="P5729" s="60"/>
      <c r="Q5729" s="60"/>
    </row>
    <row r="5730" spans="3:17">
      <c r="C5730"/>
      <c r="D5730"/>
      <c r="E5730"/>
      <c r="F5730" s="331"/>
      <c r="G5730" s="331"/>
      <c r="K5730" s="76"/>
      <c r="L5730" s="141"/>
      <c r="O5730" s="75"/>
      <c r="P5730" s="60"/>
      <c r="Q5730" s="60"/>
    </row>
    <row r="5731" spans="3:17">
      <c r="C5731"/>
      <c r="D5731"/>
      <c r="E5731"/>
      <c r="F5731" s="331"/>
      <c r="G5731" s="331"/>
      <c r="K5731" s="76"/>
      <c r="L5731" s="141"/>
      <c r="O5731" s="75"/>
      <c r="P5731" s="60"/>
      <c r="Q5731" s="60"/>
    </row>
    <row r="5732" spans="3:17">
      <c r="C5732"/>
      <c r="D5732"/>
      <c r="E5732"/>
      <c r="F5732" s="331"/>
      <c r="G5732" s="331"/>
      <c r="K5732" s="76"/>
      <c r="L5732" s="141"/>
      <c r="O5732" s="75"/>
      <c r="P5732" s="60"/>
      <c r="Q5732" s="60"/>
    </row>
    <row r="5733" spans="3:17">
      <c r="C5733"/>
      <c r="D5733"/>
      <c r="E5733"/>
      <c r="F5733" s="331"/>
      <c r="G5733" s="331"/>
      <c r="K5733" s="76"/>
      <c r="L5733" s="141"/>
      <c r="O5733" s="75"/>
      <c r="P5733" s="60"/>
      <c r="Q5733" s="60"/>
    </row>
    <row r="5734" spans="3:17">
      <c r="C5734"/>
      <c r="D5734"/>
      <c r="E5734"/>
      <c r="F5734" s="331"/>
      <c r="G5734" s="331"/>
      <c r="K5734" s="76"/>
      <c r="L5734" s="141"/>
      <c r="O5734" s="75"/>
      <c r="P5734" s="60"/>
      <c r="Q5734" s="60"/>
    </row>
    <row r="5735" spans="3:17">
      <c r="C5735"/>
      <c r="D5735"/>
      <c r="E5735"/>
      <c r="F5735" s="331"/>
      <c r="G5735" s="331"/>
      <c r="K5735" s="76"/>
      <c r="L5735" s="141"/>
      <c r="O5735" s="75"/>
      <c r="P5735" s="60"/>
      <c r="Q5735" s="60"/>
    </row>
    <row r="5736" spans="3:17">
      <c r="C5736"/>
      <c r="D5736"/>
      <c r="E5736"/>
      <c r="F5736" s="331"/>
      <c r="G5736" s="331"/>
      <c r="K5736" s="76"/>
      <c r="L5736" s="141"/>
      <c r="O5736" s="75"/>
      <c r="P5736" s="60"/>
      <c r="Q5736" s="60"/>
    </row>
    <row r="5737" spans="3:17">
      <c r="C5737"/>
      <c r="D5737"/>
      <c r="E5737"/>
      <c r="F5737" s="331"/>
      <c r="G5737" s="331"/>
      <c r="K5737" s="76"/>
      <c r="L5737" s="141"/>
      <c r="O5737" s="75"/>
      <c r="P5737" s="60"/>
      <c r="Q5737" s="60"/>
    </row>
    <row r="5738" spans="3:17">
      <c r="C5738"/>
      <c r="D5738"/>
      <c r="E5738"/>
      <c r="F5738" s="331"/>
      <c r="G5738" s="331"/>
      <c r="K5738" s="76"/>
      <c r="L5738" s="141"/>
      <c r="O5738" s="75"/>
      <c r="P5738" s="60"/>
      <c r="Q5738" s="60"/>
    </row>
    <row r="5739" spans="3:17">
      <c r="C5739"/>
      <c r="D5739"/>
      <c r="E5739"/>
      <c r="F5739" s="331"/>
      <c r="G5739" s="331"/>
      <c r="K5739" s="76"/>
      <c r="L5739" s="141"/>
      <c r="O5739" s="75"/>
      <c r="P5739" s="60"/>
      <c r="Q5739" s="60"/>
    </row>
    <row r="5740" spans="3:17">
      <c r="C5740"/>
      <c r="D5740"/>
      <c r="E5740"/>
      <c r="F5740" s="331"/>
      <c r="G5740" s="331"/>
      <c r="K5740" s="76"/>
      <c r="L5740" s="141"/>
      <c r="O5740" s="75"/>
      <c r="P5740" s="60"/>
      <c r="Q5740" s="60"/>
    </row>
    <row r="5741" spans="3:17">
      <c r="C5741"/>
      <c r="D5741"/>
      <c r="E5741"/>
      <c r="F5741" s="331"/>
      <c r="G5741" s="331"/>
      <c r="K5741" s="76"/>
      <c r="L5741" s="141"/>
      <c r="O5741" s="75"/>
      <c r="P5741" s="60"/>
      <c r="Q5741" s="60"/>
    </row>
    <row r="5742" spans="3:17">
      <c r="C5742"/>
      <c r="D5742"/>
      <c r="E5742"/>
      <c r="F5742" s="331"/>
      <c r="G5742" s="331"/>
      <c r="K5742" s="76"/>
      <c r="L5742" s="141"/>
      <c r="O5742" s="75"/>
      <c r="P5742" s="60"/>
      <c r="Q5742" s="60"/>
    </row>
    <row r="5743" spans="3:17">
      <c r="C5743"/>
      <c r="D5743"/>
      <c r="E5743"/>
      <c r="F5743" s="331"/>
      <c r="G5743" s="331"/>
      <c r="K5743" s="76"/>
      <c r="L5743" s="141"/>
      <c r="O5743" s="75"/>
      <c r="P5743" s="60"/>
      <c r="Q5743" s="60"/>
    </row>
    <row r="5744" spans="3:17">
      <c r="C5744"/>
      <c r="D5744"/>
      <c r="E5744"/>
      <c r="F5744" s="331"/>
      <c r="G5744" s="331"/>
      <c r="K5744" s="76"/>
      <c r="L5744" s="141"/>
      <c r="O5744" s="75"/>
      <c r="P5744" s="60"/>
      <c r="Q5744" s="60"/>
    </row>
    <row r="5745" spans="3:17">
      <c r="C5745"/>
      <c r="D5745"/>
      <c r="E5745"/>
      <c r="F5745" s="331"/>
      <c r="G5745" s="331"/>
      <c r="K5745" s="76"/>
      <c r="L5745" s="141"/>
      <c r="O5745" s="75"/>
      <c r="P5745" s="60"/>
      <c r="Q5745" s="60"/>
    </row>
    <row r="5746" spans="3:17">
      <c r="C5746"/>
      <c r="D5746"/>
      <c r="E5746"/>
      <c r="F5746" s="331"/>
      <c r="G5746" s="331"/>
      <c r="K5746" s="76"/>
      <c r="L5746" s="141"/>
      <c r="O5746" s="75"/>
      <c r="P5746" s="60"/>
      <c r="Q5746" s="60"/>
    </row>
    <row r="5747" spans="3:17">
      <c r="C5747"/>
      <c r="D5747"/>
      <c r="E5747"/>
      <c r="F5747" s="331"/>
      <c r="G5747" s="331"/>
      <c r="K5747" s="76"/>
      <c r="L5747" s="141"/>
      <c r="O5747" s="75"/>
      <c r="P5747" s="60"/>
      <c r="Q5747" s="60"/>
    </row>
    <row r="5748" spans="3:17">
      <c r="C5748"/>
      <c r="D5748"/>
      <c r="E5748"/>
      <c r="F5748" s="331"/>
      <c r="G5748" s="331"/>
      <c r="K5748" s="76"/>
      <c r="L5748" s="141"/>
      <c r="O5748" s="75"/>
      <c r="P5748" s="60"/>
      <c r="Q5748" s="60"/>
    </row>
    <row r="5749" spans="3:17">
      <c r="C5749"/>
      <c r="D5749"/>
      <c r="E5749"/>
      <c r="F5749" s="331"/>
      <c r="G5749" s="331"/>
      <c r="K5749" s="76"/>
      <c r="L5749" s="141"/>
      <c r="O5749" s="75"/>
      <c r="P5749" s="60"/>
      <c r="Q5749" s="60"/>
    </row>
    <row r="5750" spans="3:17">
      <c r="C5750"/>
      <c r="D5750"/>
      <c r="E5750"/>
      <c r="F5750" s="331"/>
      <c r="G5750" s="331"/>
      <c r="K5750" s="76"/>
      <c r="L5750" s="141"/>
      <c r="O5750" s="75"/>
      <c r="P5750" s="60"/>
      <c r="Q5750" s="60"/>
    </row>
    <row r="5751" spans="3:17">
      <c r="C5751"/>
      <c r="D5751"/>
      <c r="E5751"/>
      <c r="F5751" s="331"/>
      <c r="G5751" s="331"/>
      <c r="K5751" s="76"/>
      <c r="L5751" s="141"/>
      <c r="O5751" s="75"/>
      <c r="P5751" s="60"/>
      <c r="Q5751" s="60"/>
    </row>
    <row r="5752" spans="3:17">
      <c r="C5752"/>
      <c r="D5752"/>
      <c r="E5752"/>
      <c r="F5752" s="331"/>
      <c r="G5752" s="331"/>
      <c r="K5752" s="76"/>
      <c r="L5752" s="141"/>
      <c r="O5752" s="75"/>
      <c r="P5752" s="60"/>
      <c r="Q5752" s="60"/>
    </row>
    <row r="5753" spans="3:17">
      <c r="C5753"/>
      <c r="D5753"/>
      <c r="E5753"/>
      <c r="F5753" s="331"/>
      <c r="G5753" s="331"/>
      <c r="K5753" s="76"/>
      <c r="L5753" s="141"/>
      <c r="O5753" s="75"/>
      <c r="P5753" s="60"/>
      <c r="Q5753" s="60"/>
    </row>
    <row r="5754" spans="3:17">
      <c r="C5754"/>
      <c r="D5754"/>
      <c r="E5754"/>
      <c r="F5754" s="331"/>
      <c r="G5754" s="331"/>
      <c r="K5754" s="76"/>
      <c r="L5754" s="141"/>
      <c r="O5754" s="75"/>
      <c r="P5754" s="60"/>
      <c r="Q5754" s="60"/>
    </row>
    <row r="5755" spans="3:17">
      <c r="C5755"/>
      <c r="D5755"/>
      <c r="E5755"/>
      <c r="F5755" s="331"/>
      <c r="G5755" s="331"/>
      <c r="K5755" s="76"/>
      <c r="L5755" s="141"/>
      <c r="O5755" s="75"/>
      <c r="P5755" s="60"/>
      <c r="Q5755" s="60"/>
    </row>
    <row r="5756" spans="3:17">
      <c r="C5756"/>
      <c r="D5756"/>
      <c r="E5756"/>
      <c r="F5756" s="331"/>
      <c r="G5756" s="331"/>
      <c r="K5756" s="76"/>
      <c r="L5756" s="141"/>
      <c r="O5756" s="75"/>
      <c r="P5756" s="60"/>
      <c r="Q5756" s="60"/>
    </row>
    <row r="5757" spans="3:17">
      <c r="C5757"/>
      <c r="D5757"/>
      <c r="E5757"/>
      <c r="F5757" s="331"/>
      <c r="G5757" s="331"/>
      <c r="K5757" s="76"/>
      <c r="L5757" s="141"/>
      <c r="O5757" s="75"/>
      <c r="P5757" s="60"/>
      <c r="Q5757" s="60"/>
    </row>
    <row r="5758" spans="3:17">
      <c r="C5758"/>
      <c r="D5758"/>
      <c r="E5758"/>
      <c r="F5758" s="331"/>
      <c r="G5758" s="331"/>
      <c r="K5758" s="76"/>
      <c r="L5758" s="141"/>
      <c r="O5758" s="75"/>
      <c r="P5758" s="60"/>
      <c r="Q5758" s="60"/>
    </row>
    <row r="5759" spans="3:17">
      <c r="C5759"/>
      <c r="D5759"/>
      <c r="E5759"/>
      <c r="F5759" s="331"/>
      <c r="G5759" s="331"/>
      <c r="K5759" s="76"/>
      <c r="L5759" s="141"/>
      <c r="O5759" s="75"/>
      <c r="P5759" s="60"/>
      <c r="Q5759" s="60"/>
    </row>
    <row r="5760" spans="3:17">
      <c r="C5760"/>
      <c r="D5760"/>
      <c r="E5760"/>
      <c r="F5760" s="331"/>
      <c r="G5760" s="331"/>
      <c r="K5760" s="76"/>
      <c r="L5760" s="141"/>
      <c r="O5760" s="75"/>
      <c r="P5760" s="60"/>
      <c r="Q5760" s="60"/>
    </row>
    <row r="5761" spans="3:17">
      <c r="C5761"/>
      <c r="D5761"/>
      <c r="E5761"/>
      <c r="F5761" s="331"/>
      <c r="G5761" s="331"/>
      <c r="K5761" s="76"/>
      <c r="L5761" s="141"/>
      <c r="O5761" s="75"/>
      <c r="P5761" s="60"/>
      <c r="Q5761" s="60"/>
    </row>
    <row r="5762" spans="3:17">
      <c r="C5762"/>
      <c r="D5762"/>
      <c r="E5762"/>
      <c r="F5762" s="331"/>
      <c r="G5762" s="331"/>
      <c r="K5762" s="76"/>
      <c r="L5762" s="141"/>
      <c r="O5762" s="75"/>
      <c r="P5762" s="60"/>
      <c r="Q5762" s="60"/>
    </row>
    <row r="5763" spans="3:17">
      <c r="C5763"/>
      <c r="D5763"/>
      <c r="E5763"/>
      <c r="F5763" s="331"/>
      <c r="G5763" s="331"/>
      <c r="K5763" s="76"/>
      <c r="L5763" s="141"/>
      <c r="O5763" s="75"/>
      <c r="P5763" s="60"/>
      <c r="Q5763" s="60"/>
    </row>
    <row r="5764" spans="3:17">
      <c r="C5764"/>
      <c r="D5764"/>
      <c r="E5764"/>
      <c r="F5764" s="331"/>
      <c r="G5764" s="331"/>
      <c r="K5764" s="76"/>
      <c r="L5764" s="141"/>
      <c r="O5764" s="75"/>
      <c r="P5764" s="60"/>
      <c r="Q5764" s="60"/>
    </row>
    <row r="5765" spans="3:17">
      <c r="C5765"/>
      <c r="D5765"/>
      <c r="E5765"/>
      <c r="F5765" s="331"/>
      <c r="G5765" s="331"/>
      <c r="K5765" s="76"/>
      <c r="L5765" s="141"/>
      <c r="O5765" s="75"/>
      <c r="P5765" s="60"/>
      <c r="Q5765" s="60"/>
    </row>
    <row r="5766" spans="3:17">
      <c r="C5766"/>
      <c r="D5766"/>
      <c r="E5766"/>
      <c r="F5766" s="331"/>
      <c r="G5766" s="331"/>
      <c r="K5766" s="76"/>
      <c r="L5766" s="141"/>
      <c r="O5766" s="75"/>
      <c r="P5766" s="60"/>
      <c r="Q5766" s="60"/>
    </row>
    <row r="5767" spans="3:17">
      <c r="C5767"/>
      <c r="D5767"/>
      <c r="E5767"/>
      <c r="F5767" s="331"/>
      <c r="G5767" s="331"/>
      <c r="K5767" s="76"/>
      <c r="L5767" s="141"/>
      <c r="O5767" s="75"/>
      <c r="P5767" s="60"/>
      <c r="Q5767" s="60"/>
    </row>
    <row r="5768" spans="3:17">
      <c r="C5768"/>
      <c r="D5768"/>
      <c r="E5768"/>
      <c r="F5768" s="331"/>
      <c r="G5768" s="331"/>
      <c r="K5768" s="76"/>
      <c r="L5768" s="141"/>
      <c r="O5768" s="75"/>
      <c r="P5768" s="60"/>
      <c r="Q5768" s="60"/>
    </row>
    <row r="5769" spans="3:17">
      <c r="C5769"/>
      <c r="D5769"/>
      <c r="E5769"/>
      <c r="F5769" s="331"/>
      <c r="G5769" s="331"/>
      <c r="K5769" s="76"/>
      <c r="L5769" s="141"/>
      <c r="O5769" s="75"/>
      <c r="P5769" s="60"/>
      <c r="Q5769" s="60"/>
    </row>
    <row r="5770" spans="3:17">
      <c r="C5770"/>
      <c r="D5770"/>
      <c r="E5770"/>
      <c r="F5770" s="331"/>
      <c r="G5770" s="331"/>
      <c r="K5770" s="76"/>
      <c r="L5770" s="141"/>
      <c r="O5770" s="75"/>
      <c r="P5770" s="60"/>
      <c r="Q5770" s="60"/>
    </row>
    <row r="5771" spans="3:17">
      <c r="C5771"/>
      <c r="D5771"/>
      <c r="E5771"/>
      <c r="F5771" s="331"/>
      <c r="G5771" s="331"/>
      <c r="K5771" s="76"/>
      <c r="L5771" s="141"/>
      <c r="O5771" s="75"/>
      <c r="P5771" s="60"/>
      <c r="Q5771" s="60"/>
    </row>
    <row r="5772" spans="3:17">
      <c r="C5772"/>
      <c r="D5772"/>
      <c r="E5772"/>
      <c r="F5772" s="331"/>
      <c r="G5772" s="331"/>
      <c r="K5772" s="76"/>
      <c r="L5772" s="141"/>
      <c r="O5772" s="75"/>
      <c r="P5772" s="60"/>
      <c r="Q5772" s="60"/>
    </row>
    <row r="5773" spans="3:17">
      <c r="C5773"/>
      <c r="D5773"/>
      <c r="E5773"/>
      <c r="F5773" s="331"/>
      <c r="G5773" s="331"/>
      <c r="K5773"/>
      <c r="L5773"/>
      <c r="O5773" s="75"/>
      <c r="P5773" s="60"/>
      <c r="Q5773" s="60"/>
    </row>
    <row r="5774" spans="3:17">
      <c r="C5774"/>
      <c r="D5774"/>
      <c r="E5774"/>
      <c r="F5774" s="331"/>
      <c r="G5774" s="331"/>
      <c r="K5774"/>
      <c r="L5774"/>
      <c r="O5774" s="75"/>
      <c r="P5774" s="60"/>
      <c r="Q5774" s="60"/>
    </row>
    <row r="5775" spans="3:17">
      <c r="C5775"/>
      <c r="D5775"/>
      <c r="E5775"/>
      <c r="F5775" s="331"/>
      <c r="G5775" s="331"/>
      <c r="K5775"/>
      <c r="L5775"/>
      <c r="O5775" s="75"/>
      <c r="P5775" s="60"/>
      <c r="Q5775" s="60"/>
    </row>
    <row r="5776" spans="3:17">
      <c r="C5776"/>
      <c r="D5776"/>
      <c r="E5776"/>
      <c r="F5776" s="331"/>
      <c r="G5776" s="331"/>
      <c r="K5776"/>
      <c r="L5776"/>
      <c r="O5776" s="75"/>
      <c r="P5776" s="60"/>
      <c r="Q5776" s="60"/>
    </row>
    <row r="5777" spans="3:17">
      <c r="C5777"/>
      <c r="D5777"/>
      <c r="E5777"/>
      <c r="F5777" s="331"/>
      <c r="G5777" s="331"/>
      <c r="K5777"/>
      <c r="L5777"/>
      <c r="O5777" s="75"/>
      <c r="P5777" s="60"/>
      <c r="Q5777" s="60"/>
    </row>
    <row r="5778" spans="3:17">
      <c r="C5778"/>
      <c r="D5778"/>
      <c r="E5778"/>
      <c r="F5778" s="331"/>
      <c r="G5778" s="331"/>
      <c r="K5778"/>
      <c r="L5778"/>
      <c r="O5778" s="75"/>
      <c r="P5778" s="60"/>
      <c r="Q5778" s="60"/>
    </row>
    <row r="5779" spans="3:17">
      <c r="C5779"/>
      <c r="D5779"/>
      <c r="E5779"/>
      <c r="F5779" s="331"/>
      <c r="G5779" s="331"/>
      <c r="K5779"/>
      <c r="L5779"/>
      <c r="O5779" s="75"/>
      <c r="P5779" s="60"/>
      <c r="Q5779" s="60"/>
    </row>
    <row r="5780" spans="3:17">
      <c r="C5780"/>
      <c r="D5780"/>
      <c r="E5780"/>
      <c r="F5780" s="331"/>
      <c r="G5780" s="331"/>
      <c r="K5780"/>
      <c r="L5780"/>
      <c r="O5780" s="75"/>
      <c r="P5780" s="60"/>
      <c r="Q5780" s="60"/>
    </row>
    <row r="5781" spans="3:17">
      <c r="C5781"/>
      <c r="D5781"/>
      <c r="E5781"/>
      <c r="F5781" s="331"/>
      <c r="G5781" s="331"/>
      <c r="K5781"/>
      <c r="L5781"/>
      <c r="O5781" s="75"/>
      <c r="P5781" s="60"/>
      <c r="Q5781" s="60"/>
    </row>
    <row r="5782" spans="3:17">
      <c r="C5782"/>
      <c r="D5782"/>
      <c r="E5782"/>
      <c r="F5782" s="331"/>
      <c r="G5782" s="331"/>
      <c r="K5782"/>
      <c r="L5782"/>
      <c r="O5782" s="75"/>
      <c r="P5782" s="60"/>
      <c r="Q5782" s="60"/>
    </row>
    <row r="5783" spans="3:17">
      <c r="C5783"/>
      <c r="D5783"/>
      <c r="E5783"/>
      <c r="F5783" s="331"/>
      <c r="G5783" s="331"/>
      <c r="K5783"/>
      <c r="L5783"/>
      <c r="O5783" s="75"/>
      <c r="P5783" s="60"/>
      <c r="Q5783" s="60"/>
    </row>
    <row r="5784" spans="3:17">
      <c r="C5784"/>
      <c r="D5784"/>
      <c r="E5784"/>
      <c r="F5784" s="331"/>
      <c r="G5784" s="331"/>
      <c r="K5784"/>
      <c r="L5784"/>
      <c r="O5784" s="75"/>
      <c r="P5784" s="60"/>
      <c r="Q5784" s="60"/>
    </row>
    <row r="5785" spans="3:17">
      <c r="C5785"/>
      <c r="D5785"/>
      <c r="E5785"/>
      <c r="F5785" s="331"/>
      <c r="G5785" s="331"/>
      <c r="K5785"/>
      <c r="L5785"/>
      <c r="O5785" s="75"/>
      <c r="P5785" s="60"/>
      <c r="Q5785" s="60"/>
    </row>
    <row r="5786" spans="3:17">
      <c r="C5786"/>
      <c r="D5786"/>
      <c r="E5786"/>
      <c r="F5786" s="331"/>
      <c r="G5786" s="331"/>
      <c r="K5786"/>
      <c r="L5786"/>
      <c r="O5786" s="75"/>
      <c r="P5786" s="60"/>
      <c r="Q5786" s="60"/>
    </row>
    <row r="5787" spans="3:17">
      <c r="C5787"/>
      <c r="D5787"/>
      <c r="E5787"/>
      <c r="F5787" s="331"/>
      <c r="G5787" s="331"/>
      <c r="K5787"/>
      <c r="L5787"/>
      <c r="O5787" s="75"/>
      <c r="P5787" s="60"/>
      <c r="Q5787" s="60"/>
    </row>
    <row r="5788" spans="3:17">
      <c r="C5788"/>
      <c r="D5788"/>
      <c r="E5788"/>
      <c r="F5788" s="331"/>
      <c r="G5788" s="331"/>
      <c r="K5788"/>
      <c r="L5788"/>
      <c r="O5788" s="75"/>
      <c r="P5788" s="60"/>
      <c r="Q5788" s="60"/>
    </row>
    <row r="5789" spans="3:17">
      <c r="C5789"/>
      <c r="D5789"/>
      <c r="E5789"/>
      <c r="F5789" s="331"/>
      <c r="G5789" s="331"/>
      <c r="K5789"/>
      <c r="L5789"/>
      <c r="O5789" s="75"/>
      <c r="P5789" s="60"/>
      <c r="Q5789" s="60"/>
    </row>
    <row r="5790" spans="3:17">
      <c r="C5790"/>
      <c r="D5790"/>
      <c r="E5790"/>
      <c r="F5790" s="331"/>
      <c r="G5790" s="331"/>
      <c r="K5790"/>
      <c r="L5790"/>
      <c r="O5790" s="75"/>
      <c r="P5790" s="60"/>
      <c r="Q5790" s="60"/>
    </row>
    <row r="5791" spans="3:17">
      <c r="C5791"/>
      <c r="D5791"/>
      <c r="E5791"/>
      <c r="F5791" s="331"/>
      <c r="G5791" s="331"/>
      <c r="K5791"/>
      <c r="L5791"/>
      <c r="O5791" s="75"/>
      <c r="P5791" s="60"/>
      <c r="Q5791" s="60"/>
    </row>
    <row r="5792" spans="3:17">
      <c r="C5792"/>
      <c r="D5792"/>
      <c r="E5792"/>
      <c r="F5792" s="331"/>
      <c r="G5792" s="331"/>
      <c r="K5792"/>
      <c r="L5792"/>
      <c r="O5792" s="75"/>
      <c r="P5792" s="60"/>
      <c r="Q5792" s="60"/>
    </row>
    <row r="5793" spans="3:17">
      <c r="C5793"/>
      <c r="D5793"/>
      <c r="E5793"/>
      <c r="F5793" s="331"/>
      <c r="G5793" s="331"/>
      <c r="K5793"/>
      <c r="L5793"/>
      <c r="O5793" s="75"/>
      <c r="P5793" s="60"/>
      <c r="Q5793" s="60"/>
    </row>
    <row r="5794" spans="3:17">
      <c r="C5794"/>
      <c r="D5794"/>
      <c r="E5794"/>
      <c r="F5794" s="331"/>
      <c r="G5794" s="331"/>
      <c r="K5794"/>
      <c r="L5794"/>
      <c r="O5794" s="75"/>
      <c r="P5794" s="60"/>
      <c r="Q5794" s="60"/>
    </row>
    <row r="5795" spans="3:17">
      <c r="C5795"/>
      <c r="D5795"/>
      <c r="E5795"/>
      <c r="F5795" s="331"/>
      <c r="G5795" s="331"/>
      <c r="K5795"/>
      <c r="L5795"/>
      <c r="O5795" s="75"/>
      <c r="P5795" s="60"/>
      <c r="Q5795" s="60"/>
    </row>
    <row r="5796" spans="3:17">
      <c r="C5796"/>
      <c r="D5796"/>
      <c r="E5796"/>
      <c r="F5796" s="331"/>
      <c r="G5796" s="331"/>
      <c r="K5796"/>
      <c r="L5796"/>
      <c r="O5796" s="75"/>
      <c r="P5796" s="60"/>
      <c r="Q5796" s="60"/>
    </row>
    <row r="5797" spans="3:17">
      <c r="C5797"/>
      <c r="D5797"/>
      <c r="E5797"/>
      <c r="F5797" s="331"/>
      <c r="G5797" s="331"/>
      <c r="K5797"/>
      <c r="L5797"/>
      <c r="O5797" s="75"/>
      <c r="P5797" s="60"/>
      <c r="Q5797" s="60"/>
    </row>
    <row r="5798" spans="3:17">
      <c r="C5798"/>
      <c r="D5798"/>
      <c r="E5798"/>
      <c r="F5798" s="331"/>
      <c r="G5798" s="331"/>
      <c r="K5798"/>
      <c r="L5798"/>
      <c r="O5798" s="75"/>
      <c r="P5798" s="60"/>
      <c r="Q5798" s="60"/>
    </row>
    <row r="5799" spans="3:17">
      <c r="C5799"/>
      <c r="D5799"/>
      <c r="E5799"/>
      <c r="F5799" s="331"/>
      <c r="G5799" s="331"/>
      <c r="K5799"/>
      <c r="L5799"/>
      <c r="O5799" s="75"/>
      <c r="P5799" s="60"/>
      <c r="Q5799" s="60"/>
    </row>
    <row r="5800" spans="3:17">
      <c r="C5800"/>
      <c r="D5800"/>
      <c r="E5800"/>
      <c r="F5800" s="331"/>
      <c r="G5800" s="331"/>
      <c r="K5800"/>
      <c r="L5800"/>
      <c r="O5800" s="75"/>
      <c r="P5800" s="60"/>
      <c r="Q5800" s="60"/>
    </row>
    <row r="5801" spans="3:17">
      <c r="C5801"/>
      <c r="D5801"/>
      <c r="E5801"/>
      <c r="F5801" s="331"/>
      <c r="G5801" s="331"/>
      <c r="K5801"/>
      <c r="L5801"/>
      <c r="O5801" s="75"/>
      <c r="P5801" s="60"/>
      <c r="Q5801" s="60"/>
    </row>
    <row r="5802" spans="3:17">
      <c r="C5802"/>
      <c r="D5802"/>
      <c r="E5802"/>
      <c r="F5802" s="331"/>
      <c r="G5802" s="331"/>
      <c r="K5802"/>
      <c r="L5802"/>
      <c r="O5802" s="75"/>
      <c r="P5802" s="60"/>
      <c r="Q5802" s="60"/>
    </row>
    <row r="5803" spans="3:17">
      <c r="C5803"/>
      <c r="D5803"/>
      <c r="E5803"/>
      <c r="F5803" s="331"/>
      <c r="G5803" s="331"/>
      <c r="K5803"/>
      <c r="L5803"/>
      <c r="O5803" s="75"/>
      <c r="P5803" s="60"/>
      <c r="Q5803" s="60"/>
    </row>
    <row r="5804" spans="3:17">
      <c r="C5804"/>
      <c r="D5804"/>
      <c r="E5804"/>
      <c r="F5804" s="331"/>
      <c r="G5804" s="331"/>
      <c r="K5804"/>
      <c r="L5804"/>
      <c r="O5804" s="75"/>
      <c r="P5804" s="60"/>
      <c r="Q5804" s="60"/>
    </row>
    <row r="5805" spans="3:17">
      <c r="C5805"/>
      <c r="D5805"/>
      <c r="E5805"/>
      <c r="F5805" s="331"/>
      <c r="G5805" s="331"/>
      <c r="K5805"/>
      <c r="L5805"/>
      <c r="O5805" s="75"/>
      <c r="P5805" s="60"/>
      <c r="Q5805" s="60"/>
    </row>
    <row r="5806" spans="3:17">
      <c r="C5806"/>
      <c r="D5806"/>
      <c r="E5806"/>
      <c r="F5806" s="331"/>
      <c r="G5806" s="331"/>
      <c r="K5806"/>
      <c r="L5806"/>
      <c r="O5806" s="75"/>
      <c r="P5806" s="60"/>
      <c r="Q5806" s="60"/>
    </row>
    <row r="5807" spans="3:17">
      <c r="C5807"/>
      <c r="D5807"/>
      <c r="E5807"/>
      <c r="F5807" s="331"/>
      <c r="G5807" s="331"/>
      <c r="K5807"/>
      <c r="L5807"/>
      <c r="O5807" s="75"/>
      <c r="P5807" s="60"/>
      <c r="Q5807" s="60"/>
    </row>
    <row r="5808" spans="3:17">
      <c r="C5808"/>
      <c r="D5808"/>
      <c r="E5808"/>
      <c r="F5808" s="331"/>
      <c r="G5808" s="331"/>
      <c r="K5808"/>
      <c r="L5808"/>
      <c r="O5808" s="75"/>
      <c r="P5808" s="60"/>
      <c r="Q5808" s="60"/>
    </row>
    <row r="5809" spans="3:17">
      <c r="C5809"/>
      <c r="D5809"/>
      <c r="E5809"/>
      <c r="F5809" s="331"/>
      <c r="G5809" s="331"/>
      <c r="K5809"/>
      <c r="L5809"/>
      <c r="O5809" s="75"/>
      <c r="P5809" s="60"/>
      <c r="Q5809" s="60"/>
    </row>
    <row r="5810" spans="3:17">
      <c r="C5810"/>
      <c r="D5810"/>
      <c r="E5810"/>
      <c r="F5810" s="331"/>
      <c r="G5810" s="331"/>
      <c r="K5810"/>
      <c r="L5810"/>
      <c r="O5810" s="75"/>
      <c r="P5810" s="60"/>
      <c r="Q5810" s="60"/>
    </row>
    <row r="5811" spans="3:17">
      <c r="C5811"/>
      <c r="D5811"/>
      <c r="E5811"/>
      <c r="F5811" s="331"/>
      <c r="G5811" s="331"/>
      <c r="K5811"/>
      <c r="L5811"/>
      <c r="O5811" s="75"/>
      <c r="P5811" s="60"/>
      <c r="Q5811" s="60"/>
    </row>
    <row r="5812" spans="3:17">
      <c r="C5812"/>
      <c r="D5812"/>
      <c r="E5812"/>
      <c r="F5812" s="331"/>
      <c r="G5812" s="331"/>
      <c r="K5812"/>
      <c r="L5812"/>
      <c r="O5812" s="75"/>
      <c r="P5812" s="60"/>
      <c r="Q5812" s="60"/>
    </row>
    <row r="5813" spans="3:17">
      <c r="C5813"/>
      <c r="D5813"/>
      <c r="E5813"/>
      <c r="F5813" s="331"/>
      <c r="G5813" s="331"/>
      <c r="K5813"/>
      <c r="L5813"/>
      <c r="O5813" s="75"/>
      <c r="P5813" s="60"/>
      <c r="Q5813" s="60"/>
    </row>
    <row r="5814" spans="3:17">
      <c r="C5814"/>
      <c r="D5814"/>
      <c r="E5814"/>
      <c r="F5814" s="331"/>
      <c r="G5814" s="331"/>
      <c r="K5814"/>
      <c r="L5814"/>
      <c r="O5814" s="75"/>
      <c r="P5814" s="60"/>
      <c r="Q5814" s="60"/>
    </row>
    <row r="5815" spans="3:17">
      <c r="C5815"/>
      <c r="D5815"/>
      <c r="E5815"/>
      <c r="F5815" s="331"/>
      <c r="G5815" s="331"/>
      <c r="K5815"/>
      <c r="L5815"/>
      <c r="O5815" s="75"/>
      <c r="P5815" s="60"/>
      <c r="Q5815" s="60"/>
    </row>
    <row r="5816" spans="3:17">
      <c r="C5816"/>
      <c r="D5816"/>
      <c r="E5816"/>
      <c r="F5816" s="331"/>
      <c r="G5816" s="331"/>
      <c r="K5816"/>
      <c r="L5816"/>
      <c r="O5816" s="75"/>
      <c r="P5816" s="60"/>
      <c r="Q5816" s="60"/>
    </row>
    <row r="5817" spans="3:17">
      <c r="C5817"/>
      <c r="D5817"/>
      <c r="E5817"/>
      <c r="F5817" s="331"/>
      <c r="G5817" s="331"/>
      <c r="K5817"/>
      <c r="L5817"/>
      <c r="O5817" s="75"/>
      <c r="P5817" s="60"/>
      <c r="Q5817" s="60"/>
    </row>
    <row r="5818" spans="3:17">
      <c r="C5818"/>
      <c r="D5818"/>
      <c r="E5818"/>
      <c r="F5818" s="331"/>
      <c r="G5818" s="331"/>
      <c r="K5818"/>
      <c r="L5818"/>
      <c r="O5818" s="75"/>
      <c r="P5818" s="60"/>
      <c r="Q5818" s="60"/>
    </row>
    <row r="5819" spans="3:17">
      <c r="C5819"/>
      <c r="D5819"/>
      <c r="E5819"/>
      <c r="F5819" s="331"/>
      <c r="G5819" s="331"/>
      <c r="K5819"/>
      <c r="L5819"/>
      <c r="O5819" s="75"/>
      <c r="P5819" s="60"/>
      <c r="Q5819" s="60"/>
    </row>
    <row r="5820" spans="3:17">
      <c r="C5820"/>
      <c r="D5820"/>
      <c r="E5820"/>
      <c r="F5820" s="331"/>
      <c r="G5820" s="331"/>
      <c r="K5820"/>
      <c r="L5820"/>
      <c r="O5820" s="75"/>
      <c r="P5820" s="60"/>
      <c r="Q5820" s="60"/>
    </row>
    <row r="5821" spans="3:17">
      <c r="C5821"/>
      <c r="D5821"/>
      <c r="E5821"/>
      <c r="F5821" s="331"/>
      <c r="G5821" s="331"/>
      <c r="K5821"/>
      <c r="L5821"/>
      <c r="O5821" s="75"/>
      <c r="P5821" s="60"/>
      <c r="Q5821" s="60"/>
    </row>
    <row r="5822" spans="3:17">
      <c r="C5822"/>
      <c r="D5822"/>
      <c r="E5822"/>
      <c r="F5822" s="331"/>
      <c r="G5822" s="331"/>
      <c r="K5822"/>
      <c r="L5822"/>
      <c r="O5822" s="75"/>
      <c r="P5822" s="60"/>
      <c r="Q5822" s="60"/>
    </row>
    <row r="5823" spans="3:17">
      <c r="C5823"/>
      <c r="D5823"/>
      <c r="E5823"/>
      <c r="F5823" s="331"/>
      <c r="G5823" s="331"/>
      <c r="K5823"/>
      <c r="L5823"/>
      <c r="O5823" s="75"/>
      <c r="P5823" s="60"/>
      <c r="Q5823" s="60"/>
    </row>
    <row r="5824" spans="3:17">
      <c r="C5824"/>
      <c r="D5824"/>
      <c r="E5824"/>
      <c r="F5824" s="331"/>
      <c r="G5824" s="331"/>
      <c r="K5824"/>
      <c r="L5824"/>
      <c r="O5824" s="75"/>
      <c r="P5824" s="60"/>
      <c r="Q5824" s="60"/>
    </row>
    <row r="5825" spans="3:17">
      <c r="C5825"/>
      <c r="D5825"/>
      <c r="E5825"/>
      <c r="F5825" s="331"/>
      <c r="G5825" s="331"/>
      <c r="K5825"/>
      <c r="L5825"/>
      <c r="O5825" s="75"/>
      <c r="P5825" s="60"/>
      <c r="Q5825" s="60"/>
    </row>
    <row r="5826" spans="3:17">
      <c r="C5826"/>
      <c r="D5826"/>
      <c r="E5826"/>
      <c r="F5826" s="331"/>
      <c r="G5826" s="331"/>
      <c r="K5826"/>
      <c r="L5826"/>
      <c r="O5826" s="75"/>
      <c r="P5826" s="60"/>
      <c r="Q5826" s="60"/>
    </row>
    <row r="5827" spans="3:17">
      <c r="C5827"/>
      <c r="D5827"/>
      <c r="E5827"/>
      <c r="F5827" s="331"/>
      <c r="G5827" s="331"/>
      <c r="K5827"/>
      <c r="L5827"/>
      <c r="O5827" s="75"/>
      <c r="P5827" s="60"/>
      <c r="Q5827" s="60"/>
    </row>
    <row r="5828" spans="3:17">
      <c r="C5828"/>
      <c r="D5828"/>
      <c r="E5828"/>
      <c r="F5828" s="331"/>
      <c r="G5828" s="331"/>
      <c r="K5828"/>
      <c r="L5828"/>
      <c r="O5828" s="75"/>
      <c r="P5828" s="60"/>
      <c r="Q5828" s="60"/>
    </row>
    <row r="5829" spans="3:17">
      <c r="C5829"/>
      <c r="D5829"/>
      <c r="E5829"/>
      <c r="F5829" s="331"/>
      <c r="G5829" s="331"/>
      <c r="K5829"/>
      <c r="L5829"/>
      <c r="O5829" s="75"/>
      <c r="P5829" s="60"/>
      <c r="Q5829" s="60"/>
    </row>
    <row r="5830" spans="3:17">
      <c r="C5830"/>
      <c r="D5830"/>
      <c r="E5830"/>
      <c r="F5830" s="331"/>
      <c r="G5830" s="331"/>
      <c r="K5830"/>
      <c r="L5830"/>
      <c r="O5830" s="75"/>
      <c r="P5830" s="60"/>
      <c r="Q5830" s="60"/>
    </row>
    <row r="5831" spans="3:17">
      <c r="C5831"/>
      <c r="D5831"/>
      <c r="E5831"/>
      <c r="F5831" s="331"/>
      <c r="G5831" s="331"/>
      <c r="K5831"/>
      <c r="L5831"/>
      <c r="O5831" s="75"/>
      <c r="P5831" s="60"/>
      <c r="Q5831" s="60"/>
    </row>
    <row r="5832" spans="3:17">
      <c r="C5832"/>
      <c r="D5832"/>
      <c r="E5832"/>
      <c r="F5832" s="331"/>
      <c r="G5832" s="331"/>
      <c r="K5832"/>
      <c r="L5832"/>
      <c r="O5832" s="75"/>
      <c r="P5832" s="60"/>
      <c r="Q5832" s="60"/>
    </row>
    <row r="5833" spans="3:17">
      <c r="C5833"/>
      <c r="D5833"/>
      <c r="E5833"/>
      <c r="F5833" s="331"/>
      <c r="G5833" s="331"/>
      <c r="K5833"/>
      <c r="L5833"/>
      <c r="O5833" s="75"/>
      <c r="P5833" s="60"/>
      <c r="Q5833" s="60"/>
    </row>
    <row r="5834" spans="3:17">
      <c r="C5834"/>
      <c r="D5834"/>
      <c r="E5834"/>
      <c r="F5834" s="331"/>
      <c r="G5834" s="331"/>
      <c r="K5834"/>
      <c r="L5834"/>
      <c r="O5834" s="75"/>
      <c r="P5834" s="60"/>
      <c r="Q5834" s="60"/>
    </row>
    <row r="5835" spans="3:17">
      <c r="C5835"/>
      <c r="D5835"/>
      <c r="E5835"/>
      <c r="F5835" s="331"/>
      <c r="G5835" s="331"/>
      <c r="K5835"/>
      <c r="L5835"/>
      <c r="O5835" s="75"/>
      <c r="P5835" s="60"/>
      <c r="Q5835" s="60"/>
    </row>
    <row r="5836" spans="3:17">
      <c r="C5836"/>
      <c r="D5836"/>
      <c r="E5836"/>
      <c r="F5836" s="331"/>
      <c r="G5836" s="331"/>
      <c r="K5836"/>
      <c r="L5836"/>
      <c r="O5836" s="75"/>
      <c r="P5836" s="60"/>
      <c r="Q5836" s="60"/>
    </row>
    <row r="5837" spans="3:17">
      <c r="C5837"/>
      <c r="D5837"/>
      <c r="E5837"/>
      <c r="F5837" s="331"/>
      <c r="G5837" s="331"/>
      <c r="K5837"/>
      <c r="L5837"/>
      <c r="O5837" s="75"/>
      <c r="P5837" s="60"/>
      <c r="Q5837" s="60"/>
    </row>
    <row r="5838" spans="3:17">
      <c r="C5838"/>
      <c r="D5838"/>
      <c r="E5838"/>
      <c r="F5838" s="331"/>
      <c r="G5838" s="331"/>
      <c r="K5838"/>
      <c r="L5838"/>
      <c r="O5838" s="75"/>
      <c r="P5838" s="60"/>
      <c r="Q5838" s="60"/>
    </row>
    <row r="5839" spans="3:17">
      <c r="C5839"/>
      <c r="D5839"/>
      <c r="E5839"/>
      <c r="F5839" s="331"/>
      <c r="G5839" s="331"/>
      <c r="K5839"/>
      <c r="L5839"/>
      <c r="O5839" s="75"/>
      <c r="P5839" s="60"/>
      <c r="Q5839" s="60"/>
    </row>
    <row r="5840" spans="3:17">
      <c r="C5840"/>
      <c r="D5840"/>
      <c r="E5840"/>
      <c r="F5840" s="331"/>
      <c r="G5840" s="331"/>
      <c r="K5840"/>
      <c r="L5840"/>
      <c r="O5840" s="75"/>
      <c r="P5840" s="60"/>
      <c r="Q5840" s="60"/>
    </row>
    <row r="5841" spans="3:17">
      <c r="C5841"/>
      <c r="D5841"/>
      <c r="E5841"/>
      <c r="F5841" s="331"/>
      <c r="G5841" s="331"/>
      <c r="K5841"/>
      <c r="L5841"/>
      <c r="O5841" s="75"/>
      <c r="P5841" s="60"/>
      <c r="Q5841" s="60"/>
    </row>
    <row r="5842" spans="3:17">
      <c r="C5842"/>
      <c r="D5842"/>
      <c r="E5842"/>
      <c r="F5842" s="331"/>
      <c r="G5842" s="331"/>
      <c r="K5842"/>
      <c r="L5842"/>
      <c r="O5842" s="75"/>
      <c r="P5842" s="60"/>
      <c r="Q5842" s="60"/>
    </row>
    <row r="5843" spans="3:17">
      <c r="C5843"/>
      <c r="D5843"/>
      <c r="E5843"/>
      <c r="F5843" s="331"/>
      <c r="G5843" s="331"/>
      <c r="K5843"/>
      <c r="L5843"/>
      <c r="O5843" s="75"/>
      <c r="P5843" s="60"/>
      <c r="Q5843" s="60"/>
    </row>
    <row r="5844" spans="3:17">
      <c r="C5844"/>
      <c r="D5844"/>
      <c r="E5844"/>
      <c r="F5844" s="331"/>
      <c r="G5844" s="331"/>
      <c r="K5844"/>
      <c r="L5844"/>
      <c r="O5844" s="75"/>
      <c r="P5844" s="60"/>
      <c r="Q5844" s="60"/>
    </row>
    <row r="5845" spans="3:17">
      <c r="C5845"/>
      <c r="D5845"/>
      <c r="E5845"/>
      <c r="F5845" s="331"/>
      <c r="G5845" s="331"/>
      <c r="K5845"/>
      <c r="L5845"/>
      <c r="O5845" s="75"/>
      <c r="P5845" s="60"/>
      <c r="Q5845" s="60"/>
    </row>
    <row r="5846" spans="3:17">
      <c r="C5846"/>
      <c r="D5846"/>
      <c r="E5846"/>
      <c r="F5846" s="331"/>
      <c r="G5846" s="331"/>
      <c r="K5846"/>
      <c r="L5846"/>
      <c r="O5846" s="75"/>
      <c r="P5846" s="60"/>
      <c r="Q5846" s="60"/>
    </row>
    <row r="5847" spans="3:17">
      <c r="C5847"/>
      <c r="D5847"/>
      <c r="E5847"/>
      <c r="F5847" s="331"/>
      <c r="G5847" s="331"/>
      <c r="K5847"/>
      <c r="L5847"/>
      <c r="O5847" s="75"/>
      <c r="P5847" s="60"/>
      <c r="Q5847" s="60"/>
    </row>
    <row r="5848" spans="3:17">
      <c r="C5848"/>
      <c r="D5848"/>
      <c r="E5848"/>
      <c r="F5848" s="331"/>
      <c r="G5848" s="331"/>
      <c r="K5848"/>
      <c r="L5848"/>
      <c r="O5848" s="75"/>
      <c r="P5848" s="60"/>
      <c r="Q5848" s="60"/>
    </row>
    <row r="5849" spans="3:17">
      <c r="C5849"/>
      <c r="D5849"/>
      <c r="E5849"/>
      <c r="F5849" s="331"/>
      <c r="G5849" s="331"/>
      <c r="K5849"/>
      <c r="L5849"/>
      <c r="O5849" s="75"/>
      <c r="P5849" s="60"/>
      <c r="Q5849" s="60"/>
    </row>
    <row r="5850" spans="3:17">
      <c r="C5850"/>
      <c r="D5850"/>
      <c r="E5850"/>
      <c r="F5850" s="331"/>
      <c r="G5850" s="331"/>
      <c r="K5850"/>
      <c r="L5850"/>
      <c r="O5850" s="75"/>
      <c r="P5850" s="60"/>
      <c r="Q5850" s="60"/>
    </row>
    <row r="5851" spans="3:17">
      <c r="C5851"/>
      <c r="D5851"/>
      <c r="E5851"/>
      <c r="F5851" s="331"/>
      <c r="G5851" s="331"/>
      <c r="K5851"/>
      <c r="L5851"/>
      <c r="O5851" s="75"/>
      <c r="P5851" s="60"/>
      <c r="Q5851" s="60"/>
    </row>
    <row r="5852" spans="3:17">
      <c r="C5852"/>
      <c r="D5852"/>
      <c r="E5852"/>
      <c r="F5852" s="331"/>
      <c r="G5852" s="331"/>
      <c r="K5852"/>
      <c r="L5852"/>
      <c r="O5852" s="75"/>
      <c r="P5852" s="60"/>
      <c r="Q5852" s="60"/>
    </row>
    <row r="5853" spans="3:17">
      <c r="C5853"/>
      <c r="D5853"/>
      <c r="E5853"/>
      <c r="F5853" s="331"/>
      <c r="G5853" s="331"/>
      <c r="K5853"/>
      <c r="L5853"/>
      <c r="O5853" s="75"/>
      <c r="P5853" s="60"/>
      <c r="Q5853" s="60"/>
    </row>
    <row r="5854" spans="3:17">
      <c r="C5854"/>
      <c r="D5854"/>
      <c r="E5854"/>
      <c r="F5854" s="331"/>
      <c r="G5854" s="331"/>
      <c r="K5854"/>
      <c r="L5854"/>
      <c r="O5854" s="75"/>
      <c r="P5854" s="60"/>
      <c r="Q5854" s="60"/>
    </row>
    <row r="5855" spans="3:17">
      <c r="C5855"/>
      <c r="D5855"/>
      <c r="E5855"/>
      <c r="F5855" s="331"/>
      <c r="G5855" s="331"/>
      <c r="K5855"/>
      <c r="L5855"/>
      <c r="O5855" s="75"/>
      <c r="P5855" s="60"/>
      <c r="Q5855" s="60"/>
    </row>
    <row r="5856" spans="3:17">
      <c r="C5856"/>
      <c r="D5856"/>
      <c r="E5856"/>
      <c r="F5856" s="331"/>
      <c r="G5856" s="331"/>
      <c r="K5856"/>
      <c r="L5856"/>
      <c r="O5856" s="75"/>
      <c r="P5856" s="60"/>
      <c r="Q5856" s="60"/>
    </row>
    <row r="5857" spans="3:17">
      <c r="C5857"/>
      <c r="D5857"/>
      <c r="E5857"/>
      <c r="F5857" s="331"/>
      <c r="G5857" s="331"/>
      <c r="K5857"/>
      <c r="L5857"/>
      <c r="O5857" s="75"/>
      <c r="P5857" s="60"/>
      <c r="Q5857" s="60"/>
    </row>
    <row r="5858" spans="3:17">
      <c r="C5858"/>
      <c r="D5858"/>
      <c r="E5858"/>
      <c r="F5858" s="331"/>
      <c r="G5858" s="331"/>
      <c r="K5858"/>
      <c r="L5858"/>
      <c r="O5858" s="75"/>
      <c r="P5858" s="60"/>
      <c r="Q5858" s="60"/>
    </row>
    <row r="5859" spans="3:17">
      <c r="C5859"/>
      <c r="D5859"/>
      <c r="E5859"/>
      <c r="F5859" s="331"/>
      <c r="G5859" s="331"/>
      <c r="K5859"/>
      <c r="L5859"/>
      <c r="O5859" s="75"/>
      <c r="P5859" s="60"/>
      <c r="Q5859" s="60"/>
    </row>
    <row r="5860" spans="3:17">
      <c r="C5860"/>
      <c r="D5860"/>
      <c r="E5860"/>
      <c r="F5860" s="331"/>
      <c r="G5860" s="331"/>
      <c r="K5860"/>
      <c r="L5860"/>
      <c r="O5860" s="75"/>
      <c r="P5860" s="60"/>
      <c r="Q5860" s="60"/>
    </row>
    <row r="5861" spans="3:17">
      <c r="C5861"/>
      <c r="D5861"/>
      <c r="E5861"/>
      <c r="F5861" s="331"/>
      <c r="G5861" s="331"/>
      <c r="K5861"/>
      <c r="L5861"/>
      <c r="O5861" s="75"/>
      <c r="P5861" s="60"/>
      <c r="Q5861" s="60"/>
    </row>
    <row r="5862" spans="3:17">
      <c r="C5862"/>
      <c r="D5862"/>
      <c r="E5862"/>
      <c r="F5862" s="331"/>
      <c r="G5862" s="331"/>
      <c r="K5862"/>
      <c r="L5862"/>
      <c r="O5862" s="75"/>
      <c r="P5862" s="60"/>
      <c r="Q5862" s="60"/>
    </row>
    <row r="5863" spans="3:17">
      <c r="C5863"/>
      <c r="D5863"/>
      <c r="E5863"/>
      <c r="F5863" s="331"/>
      <c r="G5863" s="331"/>
      <c r="K5863"/>
      <c r="L5863"/>
      <c r="O5863" s="75"/>
      <c r="P5863" s="60"/>
      <c r="Q5863" s="60"/>
    </row>
    <row r="5864" spans="3:17">
      <c r="C5864"/>
      <c r="D5864"/>
      <c r="E5864"/>
      <c r="F5864" s="331"/>
      <c r="G5864" s="331"/>
      <c r="K5864"/>
      <c r="L5864"/>
      <c r="O5864" s="75"/>
      <c r="P5864" s="60"/>
      <c r="Q5864" s="60"/>
    </row>
    <row r="5865" spans="3:17">
      <c r="C5865"/>
      <c r="D5865"/>
      <c r="E5865"/>
      <c r="F5865" s="331"/>
      <c r="G5865" s="331"/>
      <c r="K5865"/>
      <c r="L5865"/>
      <c r="O5865" s="75"/>
      <c r="P5865" s="60"/>
      <c r="Q5865" s="60"/>
    </row>
    <row r="5866" spans="3:17">
      <c r="C5866"/>
      <c r="D5866"/>
      <c r="E5866"/>
      <c r="F5866" s="331"/>
      <c r="G5866" s="331"/>
      <c r="K5866"/>
      <c r="L5866"/>
      <c r="O5866" s="75"/>
      <c r="P5866" s="60"/>
      <c r="Q5866" s="60"/>
    </row>
    <row r="5867" spans="3:17">
      <c r="C5867"/>
      <c r="D5867"/>
      <c r="E5867"/>
      <c r="F5867" s="331"/>
      <c r="G5867" s="331"/>
      <c r="K5867"/>
      <c r="L5867"/>
      <c r="O5867" s="75"/>
      <c r="P5867" s="60"/>
      <c r="Q5867" s="60"/>
    </row>
    <row r="5868" spans="3:17">
      <c r="C5868"/>
      <c r="D5868"/>
      <c r="E5868"/>
      <c r="F5868" s="331"/>
      <c r="G5868" s="331"/>
      <c r="K5868"/>
      <c r="L5868"/>
      <c r="O5868" s="75"/>
      <c r="P5868" s="60"/>
      <c r="Q5868" s="60"/>
    </row>
    <row r="5869" spans="3:17">
      <c r="C5869"/>
      <c r="D5869"/>
      <c r="E5869"/>
      <c r="F5869" s="331"/>
      <c r="G5869" s="331"/>
      <c r="K5869"/>
      <c r="L5869"/>
      <c r="O5869" s="75"/>
      <c r="P5869" s="60"/>
      <c r="Q5869" s="60"/>
    </row>
    <row r="5870" spans="3:17">
      <c r="C5870"/>
      <c r="D5870"/>
      <c r="E5870"/>
      <c r="F5870" s="331"/>
      <c r="G5870" s="331"/>
      <c r="K5870"/>
      <c r="L5870"/>
      <c r="O5870" s="75"/>
      <c r="P5870" s="60"/>
      <c r="Q5870" s="60"/>
    </row>
    <row r="5871" spans="3:17">
      <c r="C5871"/>
      <c r="D5871"/>
      <c r="E5871"/>
      <c r="F5871" s="331"/>
      <c r="G5871" s="331"/>
      <c r="K5871"/>
      <c r="L5871"/>
      <c r="O5871" s="75"/>
      <c r="P5871" s="60"/>
      <c r="Q5871" s="60"/>
    </row>
    <row r="5872" spans="3:17">
      <c r="C5872"/>
      <c r="D5872"/>
      <c r="E5872"/>
      <c r="F5872" s="331"/>
      <c r="G5872" s="331"/>
      <c r="K5872"/>
      <c r="L5872"/>
      <c r="O5872" s="75"/>
      <c r="P5872" s="60"/>
      <c r="Q5872" s="60"/>
    </row>
    <row r="5873" spans="3:17">
      <c r="C5873"/>
      <c r="D5873"/>
      <c r="E5873"/>
      <c r="F5873" s="331"/>
      <c r="G5873" s="331"/>
      <c r="K5873"/>
      <c r="L5873"/>
      <c r="O5873" s="75"/>
      <c r="P5873" s="60"/>
      <c r="Q5873" s="60"/>
    </row>
    <row r="5874" spans="3:17">
      <c r="C5874"/>
      <c r="D5874"/>
      <c r="E5874"/>
      <c r="F5874" s="331"/>
      <c r="G5874" s="331"/>
      <c r="K5874"/>
      <c r="L5874"/>
      <c r="O5874" s="75"/>
      <c r="P5874" s="60"/>
      <c r="Q5874" s="60"/>
    </row>
    <row r="5875" spans="3:17">
      <c r="C5875"/>
      <c r="D5875"/>
      <c r="E5875"/>
      <c r="F5875" s="331"/>
      <c r="G5875" s="331"/>
      <c r="K5875"/>
      <c r="L5875"/>
      <c r="O5875" s="75"/>
      <c r="P5875" s="60"/>
      <c r="Q5875" s="60"/>
    </row>
    <row r="5876" spans="3:17">
      <c r="C5876"/>
      <c r="D5876"/>
      <c r="E5876"/>
      <c r="F5876" s="331"/>
      <c r="G5876" s="331"/>
      <c r="K5876"/>
      <c r="L5876"/>
      <c r="O5876" s="75"/>
      <c r="P5876" s="60"/>
      <c r="Q5876" s="60"/>
    </row>
    <row r="5877" spans="3:17">
      <c r="C5877"/>
      <c r="D5877"/>
      <c r="E5877"/>
      <c r="F5877" s="331"/>
      <c r="G5877" s="331"/>
      <c r="K5877"/>
      <c r="L5877"/>
      <c r="O5877" s="75"/>
      <c r="P5877" s="60"/>
      <c r="Q5877" s="60"/>
    </row>
    <row r="5878" spans="3:17">
      <c r="C5878"/>
      <c r="D5878"/>
      <c r="E5878"/>
      <c r="F5878" s="331"/>
      <c r="G5878" s="331"/>
      <c r="K5878"/>
      <c r="L5878"/>
      <c r="O5878" s="75"/>
      <c r="P5878" s="60"/>
      <c r="Q5878" s="60"/>
    </row>
    <row r="5879" spans="3:17">
      <c r="C5879"/>
      <c r="D5879"/>
      <c r="E5879"/>
      <c r="F5879" s="331"/>
      <c r="G5879" s="331"/>
      <c r="K5879"/>
      <c r="L5879"/>
      <c r="O5879" s="75"/>
      <c r="P5879" s="60"/>
      <c r="Q5879" s="60"/>
    </row>
    <row r="5880" spans="3:17">
      <c r="C5880"/>
      <c r="D5880"/>
      <c r="E5880"/>
      <c r="F5880" s="331"/>
      <c r="G5880" s="331"/>
      <c r="K5880"/>
      <c r="L5880"/>
      <c r="O5880" s="75"/>
      <c r="P5880" s="60"/>
      <c r="Q5880" s="60"/>
    </row>
    <row r="5881" spans="3:17">
      <c r="C5881"/>
      <c r="D5881"/>
      <c r="E5881"/>
      <c r="F5881" s="331"/>
      <c r="G5881" s="331"/>
      <c r="K5881"/>
      <c r="L5881"/>
      <c r="O5881" s="75"/>
      <c r="P5881" s="60"/>
      <c r="Q5881" s="60"/>
    </row>
    <row r="5882" spans="3:17">
      <c r="C5882"/>
      <c r="D5882"/>
      <c r="E5882"/>
      <c r="F5882" s="331"/>
      <c r="G5882" s="331"/>
      <c r="K5882"/>
      <c r="L5882"/>
      <c r="O5882" s="75"/>
      <c r="P5882" s="60"/>
      <c r="Q5882" s="60"/>
    </row>
    <row r="5883" spans="3:17">
      <c r="C5883"/>
      <c r="D5883"/>
      <c r="E5883"/>
      <c r="F5883" s="331"/>
      <c r="G5883" s="331"/>
      <c r="K5883"/>
      <c r="L5883"/>
      <c r="O5883" s="75"/>
      <c r="P5883" s="60"/>
      <c r="Q5883" s="60"/>
    </row>
    <row r="5884" spans="3:17">
      <c r="C5884"/>
      <c r="D5884"/>
      <c r="E5884"/>
      <c r="F5884" s="331"/>
      <c r="G5884" s="331"/>
      <c r="K5884"/>
      <c r="L5884"/>
      <c r="O5884" s="75"/>
      <c r="P5884" s="60"/>
      <c r="Q5884" s="60"/>
    </row>
    <row r="5885" spans="3:17">
      <c r="C5885"/>
      <c r="D5885"/>
      <c r="E5885"/>
      <c r="F5885" s="331"/>
      <c r="G5885" s="331"/>
      <c r="K5885"/>
      <c r="L5885"/>
      <c r="O5885" s="75"/>
      <c r="P5885" s="60"/>
      <c r="Q5885" s="60"/>
    </row>
    <row r="5886" spans="3:17">
      <c r="C5886"/>
      <c r="D5886"/>
      <c r="E5886"/>
      <c r="F5886" s="331"/>
      <c r="G5886" s="331"/>
      <c r="K5886"/>
      <c r="L5886"/>
      <c r="O5886" s="75"/>
      <c r="P5886" s="60"/>
      <c r="Q5886" s="60"/>
    </row>
    <row r="5887" spans="3:17">
      <c r="C5887"/>
      <c r="D5887"/>
      <c r="E5887"/>
      <c r="F5887" s="331"/>
      <c r="G5887" s="331"/>
      <c r="K5887"/>
      <c r="L5887"/>
      <c r="O5887" s="75"/>
      <c r="P5887" s="60"/>
      <c r="Q5887" s="60"/>
    </row>
    <row r="5888" spans="3:17">
      <c r="C5888"/>
      <c r="D5888"/>
      <c r="E5888"/>
      <c r="F5888" s="331"/>
      <c r="G5888" s="331"/>
      <c r="K5888"/>
      <c r="L5888"/>
      <c r="O5888" s="75"/>
      <c r="P5888" s="60"/>
      <c r="Q5888" s="60"/>
    </row>
    <row r="5889" spans="3:17">
      <c r="C5889"/>
      <c r="D5889"/>
      <c r="E5889"/>
      <c r="F5889" s="331"/>
      <c r="G5889" s="331"/>
      <c r="K5889"/>
      <c r="L5889"/>
      <c r="O5889" s="75"/>
      <c r="P5889" s="60"/>
      <c r="Q5889" s="60"/>
    </row>
    <row r="5890" spans="3:17">
      <c r="C5890"/>
      <c r="D5890"/>
      <c r="E5890"/>
      <c r="F5890" s="331"/>
      <c r="G5890" s="331"/>
      <c r="K5890"/>
      <c r="L5890"/>
      <c r="O5890" s="75"/>
      <c r="P5890" s="60"/>
      <c r="Q5890" s="60"/>
    </row>
    <row r="5891" spans="3:17">
      <c r="C5891"/>
      <c r="D5891"/>
      <c r="E5891"/>
      <c r="F5891" s="331"/>
      <c r="G5891" s="331"/>
      <c r="K5891"/>
      <c r="L5891"/>
      <c r="O5891" s="75"/>
      <c r="P5891" s="60"/>
      <c r="Q5891" s="60"/>
    </row>
    <row r="5892" spans="3:17">
      <c r="C5892"/>
      <c r="D5892"/>
      <c r="E5892"/>
      <c r="F5892" s="331"/>
      <c r="G5892" s="331"/>
      <c r="K5892"/>
      <c r="L5892"/>
      <c r="O5892" s="75"/>
      <c r="P5892" s="60"/>
      <c r="Q5892" s="60"/>
    </row>
    <row r="5893" spans="3:17">
      <c r="C5893"/>
      <c r="D5893"/>
      <c r="E5893"/>
      <c r="F5893" s="331"/>
      <c r="G5893" s="331"/>
      <c r="K5893"/>
      <c r="L5893"/>
      <c r="O5893" s="75"/>
      <c r="P5893" s="60"/>
      <c r="Q5893" s="60"/>
    </row>
    <row r="5894" spans="3:17">
      <c r="C5894"/>
      <c r="D5894"/>
      <c r="E5894"/>
      <c r="F5894" s="331"/>
      <c r="G5894" s="331"/>
      <c r="K5894"/>
      <c r="L5894"/>
      <c r="O5894" s="75"/>
      <c r="P5894" s="60"/>
      <c r="Q5894" s="60"/>
    </row>
    <row r="5895" spans="3:17">
      <c r="C5895"/>
      <c r="D5895"/>
      <c r="E5895"/>
      <c r="F5895" s="331"/>
      <c r="G5895" s="331"/>
      <c r="K5895"/>
      <c r="L5895"/>
      <c r="O5895" s="75"/>
      <c r="P5895" s="60"/>
      <c r="Q5895" s="60"/>
    </row>
    <row r="5896" spans="3:17">
      <c r="C5896"/>
      <c r="D5896"/>
      <c r="E5896"/>
      <c r="F5896" s="331"/>
      <c r="G5896" s="331"/>
      <c r="K5896"/>
      <c r="L5896"/>
      <c r="O5896" s="75"/>
      <c r="P5896" s="60"/>
      <c r="Q5896" s="60"/>
    </row>
    <row r="5897" spans="3:17">
      <c r="C5897"/>
      <c r="D5897"/>
      <c r="E5897"/>
      <c r="F5897" s="331"/>
      <c r="G5897" s="331"/>
      <c r="K5897"/>
      <c r="L5897"/>
      <c r="O5897" s="75"/>
      <c r="P5897" s="60"/>
      <c r="Q5897" s="60"/>
    </row>
    <row r="5898" spans="3:17">
      <c r="C5898"/>
      <c r="D5898"/>
      <c r="E5898"/>
      <c r="F5898" s="331"/>
      <c r="G5898" s="331"/>
      <c r="K5898"/>
      <c r="L5898"/>
      <c r="O5898" s="75"/>
      <c r="P5898" s="60"/>
      <c r="Q5898" s="60"/>
    </row>
    <row r="5899" spans="3:17">
      <c r="C5899"/>
      <c r="D5899"/>
      <c r="E5899"/>
      <c r="F5899" s="331"/>
      <c r="G5899" s="331"/>
      <c r="K5899"/>
      <c r="L5899"/>
      <c r="O5899" s="75"/>
      <c r="P5899" s="60"/>
      <c r="Q5899" s="60"/>
    </row>
    <row r="5900" spans="3:17">
      <c r="C5900"/>
      <c r="D5900"/>
      <c r="E5900"/>
      <c r="F5900" s="331"/>
      <c r="G5900" s="331"/>
      <c r="K5900"/>
      <c r="L5900"/>
      <c r="O5900" s="75"/>
      <c r="P5900" s="60"/>
      <c r="Q5900" s="60"/>
    </row>
    <row r="5901" spans="3:17">
      <c r="C5901"/>
      <c r="D5901"/>
      <c r="E5901"/>
      <c r="F5901" s="331"/>
      <c r="G5901" s="331"/>
      <c r="K5901"/>
      <c r="L5901"/>
      <c r="O5901" s="75"/>
      <c r="P5901" s="60"/>
      <c r="Q5901" s="60"/>
    </row>
    <row r="5902" spans="3:17">
      <c r="C5902"/>
      <c r="D5902"/>
      <c r="E5902"/>
      <c r="F5902" s="331"/>
      <c r="G5902" s="331"/>
      <c r="K5902"/>
      <c r="L5902"/>
      <c r="O5902" s="75"/>
      <c r="P5902" s="60"/>
      <c r="Q5902" s="60"/>
    </row>
    <row r="5903" spans="3:17">
      <c r="C5903"/>
      <c r="D5903"/>
      <c r="E5903"/>
      <c r="F5903" s="331"/>
      <c r="G5903" s="331"/>
      <c r="K5903"/>
      <c r="L5903"/>
      <c r="O5903" s="75"/>
      <c r="P5903" s="60"/>
      <c r="Q5903" s="60"/>
    </row>
    <row r="5904" spans="3:17">
      <c r="C5904"/>
      <c r="D5904"/>
      <c r="E5904"/>
      <c r="F5904" s="331"/>
      <c r="G5904" s="331"/>
      <c r="K5904"/>
      <c r="L5904"/>
      <c r="O5904" s="75"/>
      <c r="P5904" s="60"/>
      <c r="Q5904" s="60"/>
    </row>
    <row r="5905" spans="3:17">
      <c r="C5905"/>
      <c r="D5905"/>
      <c r="E5905"/>
      <c r="F5905" s="331"/>
      <c r="G5905" s="331"/>
      <c r="K5905"/>
      <c r="L5905"/>
      <c r="O5905" s="75"/>
      <c r="P5905" s="60"/>
      <c r="Q5905" s="60"/>
    </row>
    <row r="5906" spans="3:17">
      <c r="C5906"/>
      <c r="D5906"/>
      <c r="E5906"/>
      <c r="F5906" s="331"/>
      <c r="G5906" s="331"/>
      <c r="K5906"/>
      <c r="L5906"/>
      <c r="O5906" s="75"/>
      <c r="P5906" s="60"/>
      <c r="Q5906" s="60"/>
    </row>
    <row r="5907" spans="3:17">
      <c r="C5907"/>
      <c r="D5907"/>
      <c r="E5907"/>
      <c r="F5907" s="331"/>
      <c r="G5907" s="331"/>
      <c r="K5907"/>
      <c r="L5907"/>
      <c r="O5907" s="75"/>
      <c r="P5907" s="60"/>
      <c r="Q5907" s="60"/>
    </row>
    <row r="5908" spans="3:17">
      <c r="C5908"/>
      <c r="D5908"/>
      <c r="E5908"/>
      <c r="F5908" s="331"/>
      <c r="G5908" s="331"/>
      <c r="K5908"/>
      <c r="L5908"/>
      <c r="O5908" s="75"/>
      <c r="P5908" s="60"/>
      <c r="Q5908" s="60"/>
    </row>
    <row r="5909" spans="3:17">
      <c r="C5909"/>
      <c r="D5909"/>
      <c r="E5909"/>
      <c r="F5909" s="331"/>
      <c r="G5909" s="331"/>
      <c r="K5909"/>
      <c r="L5909"/>
      <c r="O5909" s="75"/>
      <c r="P5909" s="60"/>
      <c r="Q5909" s="60"/>
    </row>
    <row r="5910" spans="3:17">
      <c r="C5910"/>
      <c r="D5910"/>
      <c r="E5910"/>
      <c r="F5910" s="331"/>
      <c r="G5910" s="331"/>
      <c r="K5910"/>
      <c r="L5910"/>
      <c r="O5910" s="75"/>
      <c r="P5910" s="60"/>
      <c r="Q5910" s="60"/>
    </row>
    <row r="5911" spans="3:17">
      <c r="C5911"/>
      <c r="D5911"/>
      <c r="E5911"/>
      <c r="F5911" s="331"/>
      <c r="G5911" s="331"/>
      <c r="K5911"/>
      <c r="L5911"/>
      <c r="O5911" s="75"/>
      <c r="P5911" s="60"/>
      <c r="Q5911" s="60"/>
    </row>
    <row r="5912" spans="3:17">
      <c r="C5912"/>
      <c r="D5912"/>
      <c r="E5912"/>
      <c r="F5912" s="331"/>
      <c r="G5912" s="331"/>
      <c r="K5912"/>
      <c r="L5912"/>
      <c r="O5912" s="75"/>
      <c r="P5912" s="60"/>
      <c r="Q5912" s="60"/>
    </row>
    <row r="5913" spans="3:17">
      <c r="C5913"/>
      <c r="D5913"/>
      <c r="E5913"/>
      <c r="F5913" s="331"/>
      <c r="G5913" s="331"/>
      <c r="K5913"/>
      <c r="L5913"/>
      <c r="O5913" s="75"/>
      <c r="P5913" s="60"/>
      <c r="Q5913" s="60"/>
    </row>
    <row r="5914" spans="3:17">
      <c r="C5914"/>
      <c r="D5914"/>
      <c r="E5914"/>
      <c r="F5914" s="331"/>
      <c r="G5914" s="331"/>
      <c r="K5914"/>
      <c r="L5914"/>
      <c r="O5914" s="75"/>
      <c r="P5914" s="60"/>
      <c r="Q5914" s="60"/>
    </row>
    <row r="5915" spans="3:17">
      <c r="C5915"/>
      <c r="D5915"/>
      <c r="E5915"/>
      <c r="F5915" s="331"/>
      <c r="G5915" s="331"/>
      <c r="K5915"/>
      <c r="L5915"/>
      <c r="O5915" s="75"/>
      <c r="P5915" s="60"/>
      <c r="Q5915" s="60"/>
    </row>
    <row r="5916" spans="3:17">
      <c r="C5916"/>
      <c r="D5916"/>
      <c r="E5916"/>
      <c r="F5916" s="331"/>
      <c r="G5916" s="331"/>
      <c r="K5916"/>
      <c r="L5916"/>
      <c r="O5916" s="75"/>
      <c r="P5916" s="60"/>
      <c r="Q5916" s="60"/>
    </row>
    <row r="5917" spans="3:17">
      <c r="C5917"/>
      <c r="D5917"/>
      <c r="E5917"/>
      <c r="F5917" s="331"/>
      <c r="G5917" s="331"/>
      <c r="K5917"/>
      <c r="L5917"/>
      <c r="O5917" s="75"/>
      <c r="P5917" s="60"/>
      <c r="Q5917" s="60"/>
    </row>
    <row r="5918" spans="3:17">
      <c r="C5918"/>
      <c r="D5918"/>
      <c r="E5918"/>
      <c r="F5918" s="331"/>
      <c r="G5918" s="331"/>
      <c r="K5918"/>
      <c r="L5918"/>
      <c r="O5918" s="75"/>
      <c r="P5918" s="60"/>
      <c r="Q5918" s="60"/>
    </row>
    <row r="5919" spans="3:17">
      <c r="C5919"/>
      <c r="D5919"/>
      <c r="E5919"/>
      <c r="F5919" s="331"/>
      <c r="G5919" s="331"/>
      <c r="K5919"/>
      <c r="L5919"/>
      <c r="O5919" s="75"/>
      <c r="P5919" s="60"/>
      <c r="Q5919" s="60"/>
    </row>
    <row r="5920" spans="3:17">
      <c r="C5920"/>
      <c r="D5920"/>
      <c r="E5920"/>
      <c r="F5920" s="331"/>
      <c r="G5920" s="331"/>
      <c r="K5920"/>
      <c r="L5920"/>
      <c r="O5920" s="75"/>
      <c r="P5920" s="60"/>
      <c r="Q5920" s="60"/>
    </row>
    <row r="5921" spans="3:17">
      <c r="C5921"/>
      <c r="D5921"/>
      <c r="E5921"/>
      <c r="F5921" s="331"/>
      <c r="G5921" s="331"/>
      <c r="K5921"/>
      <c r="L5921"/>
      <c r="O5921" s="75"/>
      <c r="P5921" s="60"/>
      <c r="Q5921" s="60"/>
    </row>
    <row r="5922" spans="3:17">
      <c r="C5922"/>
      <c r="D5922"/>
      <c r="E5922"/>
      <c r="F5922" s="331"/>
      <c r="G5922" s="331"/>
      <c r="K5922"/>
      <c r="L5922"/>
      <c r="O5922" s="75"/>
      <c r="P5922" s="60"/>
      <c r="Q5922" s="60"/>
    </row>
    <row r="5923" spans="3:17">
      <c r="C5923"/>
      <c r="D5923"/>
      <c r="E5923"/>
      <c r="F5923" s="331"/>
      <c r="G5923" s="331"/>
      <c r="K5923"/>
      <c r="L5923"/>
      <c r="O5923" s="75"/>
      <c r="P5923" s="60"/>
      <c r="Q5923" s="60"/>
    </row>
    <row r="5924" spans="3:17">
      <c r="C5924"/>
      <c r="D5924"/>
      <c r="E5924"/>
      <c r="F5924" s="331"/>
      <c r="G5924" s="331"/>
      <c r="K5924"/>
      <c r="L5924"/>
      <c r="O5924" s="75"/>
      <c r="P5924" s="60"/>
      <c r="Q5924" s="60"/>
    </row>
    <row r="5925" spans="3:17">
      <c r="C5925"/>
      <c r="D5925"/>
      <c r="E5925"/>
      <c r="F5925" s="331"/>
      <c r="G5925" s="331"/>
      <c r="K5925"/>
      <c r="L5925"/>
      <c r="O5925" s="75"/>
      <c r="P5925" s="60"/>
      <c r="Q5925" s="60"/>
    </row>
    <row r="5926" spans="3:17">
      <c r="C5926"/>
      <c r="D5926"/>
      <c r="E5926"/>
      <c r="F5926" s="331"/>
      <c r="G5926" s="331"/>
      <c r="K5926"/>
      <c r="L5926"/>
      <c r="O5926" s="75"/>
      <c r="P5926" s="60"/>
      <c r="Q5926" s="60"/>
    </row>
    <row r="5927" spans="3:17">
      <c r="C5927"/>
      <c r="D5927"/>
      <c r="E5927"/>
      <c r="F5927" s="331"/>
      <c r="G5927" s="331"/>
      <c r="K5927"/>
      <c r="L5927"/>
      <c r="O5927" s="75"/>
      <c r="P5927" s="60"/>
      <c r="Q5927" s="60"/>
    </row>
    <row r="5928" spans="3:17">
      <c r="C5928"/>
      <c r="D5928"/>
      <c r="E5928"/>
      <c r="F5928" s="331"/>
      <c r="G5928" s="331"/>
      <c r="K5928"/>
      <c r="L5928"/>
      <c r="O5928" s="75"/>
      <c r="P5928" s="60"/>
      <c r="Q5928" s="60"/>
    </row>
    <row r="5929" spans="3:17">
      <c r="C5929"/>
      <c r="D5929"/>
      <c r="E5929"/>
      <c r="F5929" s="331"/>
      <c r="G5929" s="331"/>
      <c r="K5929"/>
      <c r="L5929"/>
      <c r="O5929" s="75"/>
      <c r="P5929" s="60"/>
      <c r="Q5929" s="60"/>
    </row>
    <row r="5930" spans="3:17">
      <c r="C5930"/>
      <c r="D5930"/>
      <c r="E5930"/>
      <c r="F5930" s="331"/>
      <c r="G5930" s="331"/>
      <c r="K5930"/>
      <c r="L5930"/>
      <c r="O5930" s="75"/>
      <c r="P5930" s="60"/>
      <c r="Q5930" s="60"/>
    </row>
    <row r="5931" spans="3:17">
      <c r="C5931"/>
      <c r="D5931"/>
      <c r="E5931"/>
      <c r="F5931" s="331"/>
      <c r="G5931" s="331"/>
      <c r="K5931"/>
      <c r="L5931"/>
      <c r="O5931" s="75"/>
      <c r="P5931" s="60"/>
      <c r="Q5931" s="60"/>
    </row>
    <row r="5932" spans="3:17">
      <c r="C5932"/>
      <c r="D5932"/>
      <c r="E5932"/>
      <c r="F5932" s="331"/>
      <c r="G5932" s="331"/>
      <c r="K5932"/>
      <c r="L5932"/>
      <c r="O5932" s="75"/>
      <c r="P5932" s="60"/>
      <c r="Q5932" s="60"/>
    </row>
    <row r="5933" spans="3:17">
      <c r="C5933"/>
      <c r="D5933"/>
      <c r="E5933"/>
      <c r="F5933" s="331"/>
      <c r="G5933" s="331"/>
      <c r="K5933"/>
      <c r="L5933"/>
      <c r="O5933" s="75"/>
      <c r="P5933" s="60"/>
      <c r="Q5933" s="60"/>
    </row>
    <row r="5934" spans="3:17">
      <c r="C5934"/>
      <c r="D5934"/>
      <c r="E5934"/>
      <c r="F5934" s="331"/>
      <c r="G5934" s="331"/>
      <c r="K5934"/>
      <c r="L5934"/>
      <c r="O5934" s="75"/>
      <c r="P5934" s="60"/>
      <c r="Q5934" s="60"/>
    </row>
    <row r="5935" spans="3:17">
      <c r="C5935"/>
      <c r="D5935"/>
      <c r="E5935"/>
      <c r="F5935" s="331"/>
      <c r="G5935" s="331"/>
      <c r="K5935"/>
      <c r="L5935"/>
      <c r="O5935" s="75"/>
      <c r="P5935" s="60"/>
      <c r="Q5935" s="60"/>
    </row>
    <row r="5936" spans="3:17">
      <c r="C5936"/>
      <c r="D5936"/>
      <c r="E5936"/>
      <c r="F5936" s="331"/>
      <c r="G5936" s="331"/>
      <c r="K5936"/>
      <c r="L5936"/>
      <c r="O5936" s="75"/>
      <c r="P5936" s="60"/>
      <c r="Q5936" s="60"/>
    </row>
    <row r="5937" spans="3:17">
      <c r="C5937"/>
      <c r="D5937"/>
      <c r="E5937"/>
      <c r="F5937" s="331"/>
      <c r="G5937" s="331"/>
      <c r="K5937"/>
      <c r="L5937"/>
      <c r="O5937" s="75"/>
      <c r="P5937" s="60"/>
      <c r="Q5937" s="60"/>
    </row>
    <row r="5938" spans="3:17">
      <c r="C5938"/>
      <c r="D5938"/>
      <c r="E5938"/>
      <c r="F5938" s="331"/>
      <c r="G5938" s="331"/>
      <c r="K5938"/>
      <c r="L5938"/>
      <c r="O5938" s="75"/>
      <c r="P5938" s="60"/>
      <c r="Q5938" s="60"/>
    </row>
    <row r="5939" spans="3:17">
      <c r="C5939"/>
      <c r="D5939"/>
      <c r="E5939"/>
      <c r="F5939" s="331"/>
      <c r="G5939" s="331"/>
      <c r="K5939"/>
      <c r="L5939"/>
      <c r="O5939" s="75"/>
      <c r="P5939" s="60"/>
      <c r="Q5939" s="60"/>
    </row>
    <row r="5940" spans="3:17">
      <c r="C5940"/>
      <c r="D5940"/>
      <c r="E5940"/>
      <c r="F5940" s="331"/>
      <c r="G5940" s="331"/>
      <c r="K5940"/>
      <c r="L5940"/>
      <c r="O5940" s="75"/>
      <c r="P5940" s="60"/>
      <c r="Q5940" s="60"/>
    </row>
    <row r="5941" spans="3:17">
      <c r="C5941"/>
      <c r="D5941"/>
      <c r="E5941"/>
      <c r="F5941" s="331"/>
      <c r="G5941" s="331"/>
      <c r="K5941"/>
      <c r="L5941"/>
      <c r="O5941" s="75"/>
      <c r="P5941" s="60"/>
      <c r="Q5941" s="60"/>
    </row>
    <row r="5942" spans="3:17">
      <c r="C5942"/>
      <c r="D5942"/>
      <c r="E5942"/>
      <c r="F5942" s="331"/>
      <c r="G5942" s="331"/>
      <c r="K5942"/>
      <c r="L5942"/>
      <c r="O5942" s="75"/>
      <c r="P5942" s="60"/>
      <c r="Q5942" s="60"/>
    </row>
    <row r="5943" spans="3:17">
      <c r="C5943"/>
      <c r="D5943"/>
      <c r="E5943"/>
      <c r="F5943" s="331"/>
      <c r="G5943" s="331"/>
      <c r="K5943"/>
      <c r="L5943"/>
      <c r="O5943" s="75"/>
      <c r="P5943" s="60"/>
      <c r="Q5943" s="60"/>
    </row>
    <row r="5944" spans="3:17">
      <c r="C5944"/>
      <c r="D5944"/>
      <c r="E5944"/>
      <c r="F5944" s="331"/>
      <c r="G5944" s="331"/>
      <c r="K5944"/>
      <c r="L5944"/>
      <c r="O5944" s="75"/>
      <c r="P5944" s="60"/>
      <c r="Q5944" s="60"/>
    </row>
    <row r="5945" spans="3:17">
      <c r="C5945"/>
      <c r="D5945"/>
      <c r="E5945"/>
      <c r="F5945" s="331"/>
      <c r="G5945" s="331"/>
      <c r="K5945"/>
      <c r="L5945"/>
      <c r="O5945" s="75"/>
      <c r="P5945" s="60"/>
      <c r="Q5945" s="60"/>
    </row>
    <row r="5946" spans="3:17">
      <c r="C5946"/>
      <c r="D5946"/>
      <c r="E5946"/>
      <c r="F5946" s="331"/>
      <c r="G5946" s="331"/>
      <c r="K5946"/>
      <c r="L5946"/>
      <c r="O5946" s="75"/>
      <c r="P5946" s="60"/>
      <c r="Q5946" s="60"/>
    </row>
    <row r="5947" spans="3:17">
      <c r="C5947"/>
      <c r="D5947"/>
      <c r="E5947"/>
      <c r="F5947" s="331"/>
      <c r="G5947" s="331"/>
      <c r="K5947"/>
      <c r="L5947"/>
      <c r="O5947" s="75"/>
      <c r="P5947" s="60"/>
      <c r="Q5947" s="60"/>
    </row>
    <row r="5948" spans="3:17">
      <c r="C5948"/>
      <c r="D5948"/>
      <c r="E5948"/>
      <c r="F5948" s="331"/>
      <c r="G5948" s="331"/>
      <c r="K5948"/>
      <c r="L5948"/>
      <c r="O5948" s="75"/>
      <c r="P5948" s="60"/>
      <c r="Q5948" s="60"/>
    </row>
    <row r="5949" spans="3:17">
      <c r="C5949"/>
      <c r="D5949"/>
      <c r="E5949"/>
      <c r="F5949" s="331"/>
      <c r="G5949" s="331"/>
      <c r="K5949"/>
      <c r="L5949"/>
      <c r="O5949" s="75"/>
      <c r="P5949" s="60"/>
      <c r="Q5949" s="60"/>
    </row>
    <row r="5950" spans="3:17">
      <c r="C5950"/>
      <c r="D5950"/>
      <c r="E5950"/>
      <c r="F5950" s="331"/>
      <c r="G5950" s="331"/>
      <c r="K5950"/>
      <c r="L5950"/>
      <c r="O5950" s="75"/>
      <c r="P5950" s="60"/>
      <c r="Q5950" s="60"/>
    </row>
    <row r="5951" spans="3:17">
      <c r="C5951"/>
      <c r="D5951"/>
      <c r="E5951"/>
      <c r="F5951" s="331"/>
      <c r="G5951" s="331"/>
      <c r="K5951"/>
      <c r="L5951"/>
      <c r="O5951" s="75"/>
      <c r="P5951" s="60"/>
      <c r="Q5951" s="60"/>
    </row>
    <row r="5952" spans="3:17">
      <c r="C5952"/>
      <c r="D5952"/>
      <c r="E5952"/>
      <c r="F5952" s="331"/>
      <c r="G5952" s="331"/>
      <c r="K5952"/>
      <c r="L5952"/>
      <c r="O5952" s="75"/>
      <c r="P5952" s="60"/>
      <c r="Q5952" s="60"/>
    </row>
    <row r="5953" spans="3:17">
      <c r="C5953"/>
      <c r="D5953"/>
      <c r="E5953"/>
      <c r="F5953" s="331"/>
      <c r="G5953" s="331"/>
      <c r="K5953"/>
      <c r="L5953"/>
      <c r="O5953" s="75"/>
      <c r="P5953" s="60"/>
      <c r="Q5953" s="60"/>
    </row>
    <row r="5954" spans="3:17">
      <c r="C5954"/>
      <c r="D5954"/>
      <c r="E5954"/>
      <c r="F5954" s="331"/>
      <c r="G5954" s="331"/>
      <c r="K5954"/>
      <c r="L5954"/>
      <c r="O5954" s="75"/>
      <c r="P5954" s="60"/>
      <c r="Q5954" s="60"/>
    </row>
    <row r="5955" spans="3:17">
      <c r="C5955"/>
      <c r="D5955"/>
      <c r="E5955"/>
      <c r="F5955" s="331"/>
      <c r="G5955" s="331"/>
      <c r="K5955"/>
      <c r="L5955"/>
      <c r="O5955" s="75"/>
      <c r="P5955" s="60"/>
      <c r="Q5955" s="60"/>
    </row>
    <row r="5956" spans="3:17">
      <c r="C5956"/>
      <c r="D5956"/>
      <c r="E5956"/>
      <c r="F5956" s="331"/>
      <c r="G5956" s="331"/>
      <c r="K5956"/>
      <c r="L5956"/>
      <c r="O5956" s="75"/>
      <c r="P5956" s="60"/>
      <c r="Q5956" s="60"/>
    </row>
    <row r="5957" spans="3:17">
      <c r="C5957"/>
      <c r="D5957"/>
      <c r="E5957"/>
      <c r="F5957" s="331"/>
      <c r="G5957" s="331"/>
      <c r="K5957"/>
      <c r="L5957"/>
      <c r="O5957" s="75"/>
      <c r="P5957" s="60"/>
      <c r="Q5957" s="60"/>
    </row>
    <row r="5958" spans="3:17">
      <c r="C5958"/>
      <c r="D5958"/>
      <c r="E5958"/>
      <c r="F5958" s="331"/>
      <c r="G5958" s="331"/>
      <c r="K5958"/>
      <c r="L5958"/>
      <c r="O5958" s="75"/>
      <c r="P5958" s="60"/>
      <c r="Q5958" s="60"/>
    </row>
    <row r="5959" spans="3:17">
      <c r="C5959"/>
      <c r="D5959"/>
      <c r="E5959"/>
      <c r="F5959" s="331"/>
      <c r="G5959" s="331"/>
      <c r="K5959"/>
      <c r="L5959"/>
      <c r="O5959" s="75"/>
      <c r="P5959" s="60"/>
      <c r="Q5959" s="60"/>
    </row>
    <row r="5960" spans="3:17">
      <c r="C5960"/>
      <c r="D5960"/>
      <c r="E5960"/>
      <c r="F5960" s="331"/>
      <c r="G5960" s="331"/>
      <c r="K5960"/>
      <c r="L5960"/>
      <c r="O5960" s="75"/>
      <c r="P5960" s="60"/>
      <c r="Q5960" s="60"/>
    </row>
    <row r="5961" spans="3:17">
      <c r="C5961"/>
      <c r="D5961"/>
      <c r="E5961"/>
      <c r="F5961" s="331"/>
      <c r="G5961" s="331"/>
      <c r="K5961"/>
      <c r="L5961"/>
      <c r="O5961" s="75"/>
      <c r="P5961" s="60"/>
      <c r="Q5961" s="60"/>
    </row>
    <row r="5962" spans="3:17">
      <c r="C5962"/>
      <c r="D5962"/>
      <c r="E5962"/>
      <c r="F5962" s="331"/>
      <c r="G5962" s="331"/>
      <c r="K5962"/>
      <c r="L5962"/>
      <c r="O5962" s="75"/>
      <c r="P5962" s="60"/>
      <c r="Q5962" s="60"/>
    </row>
    <row r="5963" spans="3:17">
      <c r="C5963"/>
      <c r="D5963"/>
      <c r="E5963"/>
      <c r="F5963" s="331"/>
      <c r="G5963" s="331"/>
      <c r="K5963"/>
      <c r="L5963"/>
      <c r="O5963" s="75"/>
      <c r="P5963" s="60"/>
      <c r="Q5963" s="60"/>
    </row>
    <row r="5964" spans="3:17">
      <c r="C5964"/>
      <c r="D5964"/>
      <c r="E5964"/>
      <c r="F5964" s="331"/>
      <c r="G5964" s="331"/>
      <c r="K5964"/>
      <c r="L5964"/>
      <c r="O5964" s="75"/>
      <c r="P5964" s="60"/>
      <c r="Q5964" s="60"/>
    </row>
    <row r="5965" spans="3:17">
      <c r="C5965"/>
      <c r="D5965"/>
      <c r="E5965"/>
      <c r="F5965" s="331"/>
      <c r="G5965" s="331"/>
      <c r="K5965"/>
      <c r="L5965"/>
      <c r="O5965" s="75"/>
      <c r="P5965" s="60"/>
      <c r="Q5965" s="60"/>
    </row>
    <row r="5966" spans="3:17">
      <c r="C5966"/>
      <c r="D5966"/>
      <c r="E5966"/>
      <c r="F5966" s="331"/>
      <c r="G5966" s="331"/>
      <c r="K5966"/>
      <c r="L5966"/>
      <c r="O5966" s="75"/>
      <c r="P5966" s="60"/>
      <c r="Q5966" s="60"/>
    </row>
    <row r="5967" spans="3:17">
      <c r="C5967"/>
      <c r="D5967"/>
      <c r="E5967"/>
      <c r="F5967" s="331"/>
      <c r="G5967" s="331"/>
      <c r="K5967"/>
      <c r="L5967"/>
      <c r="O5967" s="75"/>
      <c r="P5967" s="60"/>
      <c r="Q5967" s="60"/>
    </row>
    <row r="5968" spans="3:17">
      <c r="C5968"/>
      <c r="D5968"/>
      <c r="E5968"/>
      <c r="F5968" s="331"/>
      <c r="G5968" s="331"/>
      <c r="K5968"/>
      <c r="L5968"/>
      <c r="O5968" s="75"/>
      <c r="P5968" s="60"/>
      <c r="Q5968" s="60"/>
    </row>
    <row r="5969" spans="3:17">
      <c r="C5969"/>
      <c r="D5969"/>
      <c r="E5969"/>
      <c r="F5969" s="331"/>
      <c r="G5969" s="331"/>
      <c r="K5969"/>
      <c r="L5969"/>
      <c r="O5969" s="75"/>
      <c r="P5969" s="60"/>
      <c r="Q5969" s="60"/>
    </row>
    <row r="5970" spans="3:17">
      <c r="C5970"/>
      <c r="D5970"/>
      <c r="E5970"/>
      <c r="F5970" s="331"/>
      <c r="G5970" s="331"/>
      <c r="K5970"/>
      <c r="L5970"/>
      <c r="O5970" s="75"/>
      <c r="P5970" s="60"/>
      <c r="Q5970" s="60"/>
    </row>
    <row r="5971" spans="3:17">
      <c r="C5971"/>
      <c r="D5971"/>
      <c r="E5971"/>
      <c r="F5971" s="331"/>
      <c r="G5971" s="331"/>
      <c r="K5971"/>
      <c r="L5971"/>
      <c r="O5971" s="75"/>
      <c r="P5971" s="60"/>
      <c r="Q5971" s="60"/>
    </row>
    <row r="5972" spans="3:17">
      <c r="C5972"/>
      <c r="D5972"/>
      <c r="E5972"/>
      <c r="F5972" s="331"/>
      <c r="G5972" s="331"/>
      <c r="K5972"/>
      <c r="L5972"/>
      <c r="O5972" s="75"/>
      <c r="P5972" s="60"/>
      <c r="Q5972" s="60"/>
    </row>
    <row r="5973" spans="3:17">
      <c r="C5973"/>
      <c r="D5973"/>
      <c r="E5973"/>
      <c r="F5973" s="331"/>
      <c r="G5973" s="331"/>
      <c r="K5973"/>
      <c r="L5973"/>
      <c r="O5973" s="75"/>
      <c r="P5973" s="60"/>
      <c r="Q5973" s="60"/>
    </row>
    <row r="5974" spans="3:17">
      <c r="C5974"/>
      <c r="D5974"/>
      <c r="E5974"/>
      <c r="F5974" s="331"/>
      <c r="G5974" s="331"/>
      <c r="K5974"/>
      <c r="L5974"/>
      <c r="O5974" s="75"/>
      <c r="P5974" s="60"/>
      <c r="Q5974" s="60"/>
    </row>
    <row r="5975" spans="3:17">
      <c r="C5975"/>
      <c r="D5975"/>
      <c r="E5975"/>
      <c r="F5975" s="331"/>
      <c r="G5975" s="331"/>
      <c r="K5975"/>
      <c r="L5975"/>
      <c r="O5975" s="75"/>
      <c r="P5975" s="60"/>
      <c r="Q5975" s="60"/>
    </row>
    <row r="5976" spans="3:17">
      <c r="C5976"/>
      <c r="D5976"/>
      <c r="E5976"/>
      <c r="F5976" s="331"/>
      <c r="G5976" s="331"/>
      <c r="K5976"/>
      <c r="L5976"/>
      <c r="O5976" s="75"/>
      <c r="P5976" s="60"/>
      <c r="Q5976" s="60"/>
    </row>
    <row r="5977" spans="3:17">
      <c r="C5977"/>
      <c r="D5977"/>
      <c r="E5977"/>
      <c r="F5977" s="331"/>
      <c r="G5977" s="331"/>
      <c r="K5977"/>
      <c r="L5977"/>
      <c r="O5977" s="75"/>
      <c r="P5977" s="60"/>
      <c r="Q5977" s="60"/>
    </row>
    <row r="5978" spans="3:17">
      <c r="C5978"/>
      <c r="D5978"/>
      <c r="E5978"/>
      <c r="F5978" s="331"/>
      <c r="G5978" s="331"/>
      <c r="K5978"/>
      <c r="L5978"/>
      <c r="O5978" s="75"/>
      <c r="P5978" s="60"/>
      <c r="Q5978" s="60"/>
    </row>
    <row r="5979" spans="3:17">
      <c r="C5979"/>
      <c r="D5979"/>
      <c r="E5979"/>
      <c r="F5979" s="331"/>
      <c r="G5979" s="331"/>
      <c r="K5979"/>
      <c r="L5979"/>
      <c r="O5979" s="75"/>
      <c r="P5979" s="60"/>
      <c r="Q5979" s="60"/>
    </row>
    <row r="5980" spans="3:17">
      <c r="C5980"/>
      <c r="D5980"/>
      <c r="E5980"/>
      <c r="F5980" s="331"/>
      <c r="G5980" s="331"/>
      <c r="K5980"/>
      <c r="L5980"/>
      <c r="O5980" s="75"/>
      <c r="P5980" s="60"/>
      <c r="Q5980" s="60"/>
    </row>
    <row r="5981" spans="3:17">
      <c r="C5981"/>
      <c r="D5981"/>
      <c r="E5981"/>
      <c r="F5981" s="331"/>
      <c r="G5981" s="331"/>
      <c r="K5981"/>
      <c r="L5981"/>
      <c r="O5981" s="75"/>
      <c r="P5981" s="60"/>
      <c r="Q5981" s="60"/>
    </row>
    <row r="5982" spans="3:17">
      <c r="C5982"/>
      <c r="D5982"/>
      <c r="E5982"/>
      <c r="F5982" s="331"/>
      <c r="G5982" s="331"/>
      <c r="K5982"/>
      <c r="L5982"/>
      <c r="O5982" s="75"/>
      <c r="P5982" s="60"/>
      <c r="Q5982" s="60"/>
    </row>
    <row r="5983" spans="3:17">
      <c r="C5983"/>
      <c r="D5983"/>
      <c r="E5983"/>
      <c r="F5983" s="331"/>
      <c r="G5983" s="331"/>
      <c r="K5983"/>
      <c r="L5983"/>
      <c r="O5983" s="75"/>
      <c r="P5983" s="60"/>
      <c r="Q5983" s="60"/>
    </row>
    <row r="5984" spans="3:17">
      <c r="C5984"/>
      <c r="D5984"/>
      <c r="E5984"/>
      <c r="F5984" s="331"/>
      <c r="G5984" s="331"/>
      <c r="K5984"/>
      <c r="L5984"/>
      <c r="O5984" s="75"/>
      <c r="P5984" s="60"/>
      <c r="Q5984" s="60"/>
    </row>
    <row r="5985" spans="3:17">
      <c r="C5985"/>
      <c r="D5985"/>
      <c r="E5985"/>
      <c r="F5985" s="331"/>
      <c r="G5985" s="331"/>
      <c r="K5985"/>
      <c r="L5985"/>
      <c r="O5985" s="75"/>
      <c r="P5985" s="60"/>
      <c r="Q5985" s="60"/>
    </row>
    <row r="5986" spans="3:17">
      <c r="C5986"/>
      <c r="D5986"/>
      <c r="E5986"/>
      <c r="F5986" s="331"/>
      <c r="G5986" s="331"/>
      <c r="K5986"/>
      <c r="L5986"/>
      <c r="O5986" s="75"/>
      <c r="P5986" s="60"/>
      <c r="Q5986" s="60"/>
    </row>
    <row r="5987" spans="3:17">
      <c r="C5987"/>
      <c r="D5987"/>
      <c r="E5987"/>
      <c r="F5987" s="331"/>
      <c r="G5987" s="331"/>
      <c r="K5987"/>
      <c r="L5987"/>
      <c r="O5987" s="75"/>
      <c r="P5987" s="60"/>
      <c r="Q5987" s="60"/>
    </row>
    <row r="5988" spans="3:17">
      <c r="C5988"/>
      <c r="D5988"/>
      <c r="E5988"/>
      <c r="F5988" s="331"/>
      <c r="G5988" s="331"/>
      <c r="K5988"/>
      <c r="L5988"/>
      <c r="O5988" s="75"/>
      <c r="P5988" s="60"/>
      <c r="Q5988" s="60"/>
    </row>
    <row r="5989" spans="3:17">
      <c r="C5989"/>
      <c r="D5989"/>
      <c r="E5989"/>
      <c r="F5989" s="331"/>
      <c r="G5989" s="331"/>
      <c r="K5989"/>
      <c r="L5989"/>
      <c r="O5989" s="75"/>
      <c r="P5989" s="60"/>
      <c r="Q5989" s="60"/>
    </row>
    <row r="5990" spans="3:17">
      <c r="C5990"/>
      <c r="D5990"/>
      <c r="E5990"/>
      <c r="F5990" s="331"/>
      <c r="G5990" s="331"/>
      <c r="K5990"/>
      <c r="L5990"/>
      <c r="O5990" s="75"/>
      <c r="P5990" s="60"/>
      <c r="Q5990" s="60"/>
    </row>
    <row r="5991" spans="3:17">
      <c r="C5991"/>
      <c r="D5991"/>
      <c r="E5991"/>
      <c r="F5991" s="331"/>
      <c r="G5991" s="331"/>
      <c r="K5991"/>
      <c r="L5991"/>
      <c r="O5991" s="75"/>
      <c r="P5991" s="60"/>
      <c r="Q5991" s="60"/>
    </row>
    <row r="5992" spans="3:17">
      <c r="C5992"/>
      <c r="D5992"/>
      <c r="E5992"/>
      <c r="F5992" s="331"/>
      <c r="G5992" s="331"/>
      <c r="K5992"/>
      <c r="L5992"/>
      <c r="O5992" s="75"/>
      <c r="P5992" s="60"/>
      <c r="Q5992" s="60"/>
    </row>
    <row r="5993" spans="3:17">
      <c r="C5993"/>
      <c r="D5993"/>
      <c r="E5993"/>
      <c r="F5993" s="331"/>
      <c r="G5993" s="331"/>
      <c r="K5993"/>
      <c r="L5993"/>
      <c r="O5993" s="75"/>
      <c r="P5993" s="60"/>
      <c r="Q5993" s="60"/>
    </row>
    <row r="5994" spans="3:17">
      <c r="C5994"/>
      <c r="D5994"/>
      <c r="E5994"/>
      <c r="F5994" s="331"/>
      <c r="G5994" s="331"/>
      <c r="K5994"/>
      <c r="L5994"/>
      <c r="O5994" s="75"/>
      <c r="P5994" s="60"/>
      <c r="Q5994" s="60"/>
    </row>
    <row r="5995" spans="3:17">
      <c r="C5995"/>
      <c r="D5995"/>
      <c r="E5995"/>
      <c r="F5995" s="331"/>
      <c r="G5995" s="331"/>
      <c r="K5995"/>
      <c r="L5995"/>
      <c r="O5995" s="75"/>
      <c r="P5995" s="60"/>
      <c r="Q5995" s="60"/>
    </row>
    <row r="5996" spans="3:17">
      <c r="C5996"/>
      <c r="D5996"/>
      <c r="E5996"/>
      <c r="F5996" s="331"/>
      <c r="G5996" s="331"/>
      <c r="K5996"/>
      <c r="L5996"/>
      <c r="O5996" s="75"/>
      <c r="P5996" s="60"/>
      <c r="Q5996" s="60"/>
    </row>
    <row r="5997" spans="3:17">
      <c r="C5997"/>
      <c r="D5997"/>
      <c r="E5997"/>
      <c r="F5997" s="331"/>
      <c r="G5997" s="331"/>
      <c r="K5997"/>
      <c r="L5997"/>
      <c r="O5997" s="75"/>
      <c r="P5997" s="60"/>
      <c r="Q5997" s="60"/>
    </row>
    <row r="5998" spans="3:17">
      <c r="C5998"/>
      <c r="D5998"/>
      <c r="E5998"/>
      <c r="F5998" s="331"/>
      <c r="G5998" s="331"/>
      <c r="K5998"/>
      <c r="L5998"/>
      <c r="O5998" s="75"/>
      <c r="P5998" s="60"/>
      <c r="Q5998" s="60"/>
    </row>
    <row r="5999" spans="3:17">
      <c r="C5999"/>
      <c r="D5999"/>
      <c r="E5999"/>
      <c r="F5999" s="331"/>
      <c r="G5999" s="331"/>
      <c r="K5999"/>
      <c r="L5999"/>
      <c r="O5999" s="75"/>
      <c r="P5999" s="60"/>
      <c r="Q5999" s="60"/>
    </row>
    <row r="6000" spans="3:17">
      <c r="C6000"/>
      <c r="D6000"/>
      <c r="E6000"/>
      <c r="F6000" s="331"/>
      <c r="G6000" s="331"/>
      <c r="K6000"/>
      <c r="L6000"/>
      <c r="O6000" s="75"/>
      <c r="P6000" s="60"/>
      <c r="Q6000" s="60"/>
    </row>
    <row r="6001" spans="3:17">
      <c r="C6001"/>
      <c r="D6001"/>
      <c r="E6001"/>
      <c r="F6001" s="331"/>
      <c r="G6001" s="331"/>
      <c r="K6001"/>
      <c r="L6001"/>
      <c r="O6001" s="75"/>
      <c r="P6001" s="60"/>
      <c r="Q6001" s="60"/>
    </row>
    <row r="6002" spans="3:17">
      <c r="C6002"/>
      <c r="D6002"/>
      <c r="E6002"/>
      <c r="F6002" s="331"/>
      <c r="G6002" s="331"/>
      <c r="K6002"/>
      <c r="L6002"/>
      <c r="O6002" s="75"/>
      <c r="P6002" s="60"/>
      <c r="Q6002" s="60"/>
    </row>
    <row r="6003" spans="3:17">
      <c r="C6003"/>
      <c r="D6003"/>
      <c r="E6003"/>
      <c r="F6003" s="331"/>
      <c r="G6003" s="331"/>
      <c r="K6003"/>
      <c r="L6003"/>
      <c r="O6003" s="75"/>
      <c r="P6003" s="60"/>
      <c r="Q6003" s="60"/>
    </row>
    <row r="6004" spans="3:17">
      <c r="C6004"/>
      <c r="D6004"/>
      <c r="E6004"/>
      <c r="F6004" s="331"/>
      <c r="G6004" s="331"/>
      <c r="K6004"/>
      <c r="L6004"/>
      <c r="O6004" s="75"/>
      <c r="P6004" s="60"/>
      <c r="Q6004" s="60"/>
    </row>
    <row r="6005" spans="3:17">
      <c r="C6005"/>
      <c r="D6005"/>
      <c r="E6005"/>
      <c r="F6005" s="331"/>
      <c r="G6005" s="331"/>
      <c r="K6005"/>
      <c r="L6005"/>
      <c r="O6005" s="75"/>
      <c r="P6005" s="60"/>
      <c r="Q6005" s="60"/>
    </row>
    <row r="6006" spans="3:17">
      <c r="C6006"/>
      <c r="D6006"/>
      <c r="E6006"/>
      <c r="F6006" s="331"/>
      <c r="G6006" s="331"/>
      <c r="K6006"/>
      <c r="L6006"/>
      <c r="O6006" s="75"/>
      <c r="P6006" s="60"/>
      <c r="Q6006" s="60"/>
    </row>
    <row r="6007" spans="3:17">
      <c r="C6007"/>
      <c r="D6007"/>
      <c r="E6007"/>
      <c r="F6007" s="331"/>
      <c r="G6007" s="331"/>
      <c r="K6007"/>
      <c r="L6007"/>
      <c r="O6007" s="75"/>
      <c r="P6007" s="60"/>
      <c r="Q6007" s="60"/>
    </row>
    <row r="6008" spans="3:17">
      <c r="C6008"/>
      <c r="D6008"/>
      <c r="E6008"/>
      <c r="F6008" s="331"/>
      <c r="G6008" s="331"/>
      <c r="K6008"/>
      <c r="L6008"/>
      <c r="O6008" s="75"/>
      <c r="P6008" s="60"/>
      <c r="Q6008" s="60"/>
    </row>
    <row r="6009" spans="3:17">
      <c r="C6009"/>
      <c r="D6009"/>
      <c r="E6009"/>
      <c r="F6009" s="331"/>
      <c r="G6009" s="331"/>
      <c r="K6009"/>
      <c r="L6009"/>
      <c r="O6009" s="75"/>
      <c r="P6009" s="60"/>
      <c r="Q6009" s="60"/>
    </row>
    <row r="6010" spans="3:17">
      <c r="C6010"/>
      <c r="D6010"/>
      <c r="E6010"/>
      <c r="F6010" s="331"/>
      <c r="G6010" s="331"/>
      <c r="K6010"/>
      <c r="L6010"/>
      <c r="O6010" s="75"/>
      <c r="P6010" s="60"/>
      <c r="Q6010" s="60"/>
    </row>
    <row r="6011" spans="3:17">
      <c r="C6011"/>
      <c r="D6011"/>
      <c r="E6011"/>
      <c r="F6011" s="331"/>
      <c r="G6011" s="331"/>
      <c r="K6011"/>
      <c r="L6011"/>
      <c r="O6011" s="75"/>
      <c r="P6011" s="60"/>
      <c r="Q6011" s="60"/>
    </row>
    <row r="6012" spans="3:17">
      <c r="C6012"/>
      <c r="D6012"/>
      <c r="E6012"/>
      <c r="F6012" s="331"/>
      <c r="G6012" s="331"/>
      <c r="K6012"/>
      <c r="L6012"/>
      <c r="O6012" s="75"/>
      <c r="P6012" s="60"/>
      <c r="Q6012" s="60"/>
    </row>
    <row r="6013" spans="3:17">
      <c r="C6013"/>
      <c r="D6013"/>
      <c r="E6013"/>
      <c r="F6013" s="331"/>
      <c r="G6013" s="331"/>
      <c r="K6013"/>
      <c r="L6013"/>
      <c r="O6013" s="75"/>
      <c r="P6013" s="60"/>
      <c r="Q6013" s="60"/>
    </row>
    <row r="6014" spans="3:17">
      <c r="C6014"/>
      <c r="D6014"/>
      <c r="E6014"/>
      <c r="F6014" s="331"/>
      <c r="G6014" s="331"/>
      <c r="K6014"/>
      <c r="L6014"/>
      <c r="O6014" s="75"/>
      <c r="P6014" s="60"/>
      <c r="Q6014" s="60"/>
    </row>
    <row r="6015" spans="3:17">
      <c r="C6015"/>
      <c r="D6015"/>
      <c r="E6015"/>
      <c r="F6015" s="331"/>
      <c r="G6015" s="331"/>
      <c r="K6015"/>
      <c r="L6015"/>
      <c r="O6015" s="75"/>
      <c r="P6015" s="60"/>
      <c r="Q6015" s="60"/>
    </row>
    <row r="6016" spans="3:17">
      <c r="C6016"/>
      <c r="D6016"/>
      <c r="E6016"/>
      <c r="F6016" s="331"/>
      <c r="G6016" s="331"/>
      <c r="K6016"/>
      <c r="L6016"/>
      <c r="O6016" s="75"/>
      <c r="P6016" s="60"/>
      <c r="Q6016" s="60"/>
    </row>
    <row r="6017" spans="3:17">
      <c r="C6017"/>
      <c r="D6017"/>
      <c r="E6017"/>
      <c r="F6017" s="331"/>
      <c r="G6017" s="331"/>
      <c r="K6017"/>
      <c r="L6017"/>
      <c r="O6017" s="75"/>
      <c r="P6017" s="60"/>
      <c r="Q6017" s="60"/>
    </row>
    <row r="6018" spans="3:17">
      <c r="C6018"/>
      <c r="D6018"/>
      <c r="E6018"/>
      <c r="F6018" s="331"/>
      <c r="G6018" s="331"/>
      <c r="K6018"/>
      <c r="L6018"/>
      <c r="O6018" s="75"/>
      <c r="P6018" s="60"/>
      <c r="Q6018" s="60"/>
    </row>
    <row r="6019" spans="3:17">
      <c r="C6019"/>
      <c r="D6019"/>
      <c r="E6019"/>
      <c r="F6019" s="331"/>
      <c r="G6019" s="331"/>
      <c r="K6019"/>
      <c r="L6019"/>
      <c r="O6019" s="75"/>
      <c r="P6019" s="60"/>
      <c r="Q6019" s="60"/>
    </row>
    <row r="6020" spans="3:17">
      <c r="C6020"/>
      <c r="D6020"/>
      <c r="E6020"/>
      <c r="F6020" s="331"/>
      <c r="G6020" s="331"/>
      <c r="K6020"/>
      <c r="L6020"/>
      <c r="O6020" s="75"/>
      <c r="P6020" s="60"/>
      <c r="Q6020" s="60"/>
    </row>
    <row r="6021" spans="3:17">
      <c r="C6021"/>
      <c r="D6021"/>
      <c r="E6021"/>
      <c r="F6021" s="331"/>
      <c r="G6021" s="331"/>
      <c r="K6021"/>
      <c r="L6021"/>
      <c r="O6021" s="75"/>
      <c r="P6021" s="60"/>
      <c r="Q6021" s="60"/>
    </row>
    <row r="6022" spans="3:17">
      <c r="C6022"/>
      <c r="D6022"/>
      <c r="E6022"/>
      <c r="F6022" s="331"/>
      <c r="G6022" s="331"/>
      <c r="K6022"/>
      <c r="L6022"/>
      <c r="O6022" s="75"/>
      <c r="P6022" s="60"/>
      <c r="Q6022" s="60"/>
    </row>
    <row r="6023" spans="3:17">
      <c r="C6023"/>
      <c r="D6023"/>
      <c r="E6023"/>
      <c r="F6023" s="331"/>
      <c r="G6023" s="331"/>
      <c r="K6023"/>
      <c r="L6023"/>
      <c r="O6023" s="75"/>
      <c r="P6023" s="60"/>
      <c r="Q6023" s="60"/>
    </row>
    <row r="6024" spans="3:17">
      <c r="C6024"/>
      <c r="D6024"/>
      <c r="E6024"/>
      <c r="F6024" s="331"/>
      <c r="G6024" s="331"/>
      <c r="K6024"/>
      <c r="L6024"/>
      <c r="O6024" s="75"/>
      <c r="P6024" s="60"/>
      <c r="Q6024" s="60"/>
    </row>
    <row r="6025" spans="3:17">
      <c r="C6025"/>
      <c r="D6025"/>
      <c r="E6025"/>
      <c r="F6025" s="331"/>
      <c r="G6025" s="331"/>
      <c r="K6025"/>
      <c r="L6025"/>
      <c r="O6025" s="75"/>
      <c r="P6025" s="60"/>
      <c r="Q6025" s="60"/>
    </row>
    <row r="6026" spans="3:17">
      <c r="C6026"/>
      <c r="D6026"/>
      <c r="E6026"/>
      <c r="F6026" s="331"/>
      <c r="G6026" s="331"/>
      <c r="K6026"/>
      <c r="L6026"/>
      <c r="O6026" s="75"/>
      <c r="P6026" s="60"/>
      <c r="Q6026" s="60"/>
    </row>
    <row r="6027" spans="3:17">
      <c r="C6027"/>
      <c r="D6027"/>
      <c r="E6027"/>
      <c r="F6027" s="331"/>
      <c r="G6027" s="331"/>
      <c r="K6027"/>
      <c r="L6027"/>
      <c r="O6027" s="75"/>
      <c r="P6027" s="60"/>
      <c r="Q6027" s="60"/>
    </row>
    <row r="6028" spans="3:17">
      <c r="C6028"/>
      <c r="D6028"/>
      <c r="E6028"/>
      <c r="F6028" s="331"/>
      <c r="G6028" s="331"/>
      <c r="K6028"/>
      <c r="L6028"/>
      <c r="O6028" s="75"/>
      <c r="P6028" s="60"/>
      <c r="Q6028" s="60"/>
    </row>
    <row r="6029" spans="3:17">
      <c r="C6029"/>
      <c r="D6029"/>
      <c r="E6029"/>
      <c r="F6029" s="331"/>
      <c r="G6029" s="331"/>
      <c r="K6029"/>
      <c r="L6029"/>
      <c r="O6029" s="75"/>
      <c r="P6029" s="60"/>
      <c r="Q6029" s="60"/>
    </row>
    <row r="6030" spans="3:17">
      <c r="C6030"/>
      <c r="D6030"/>
      <c r="E6030"/>
      <c r="F6030" s="331"/>
      <c r="G6030" s="331"/>
      <c r="K6030"/>
      <c r="L6030"/>
      <c r="O6030" s="75"/>
      <c r="P6030" s="60"/>
      <c r="Q6030" s="60"/>
    </row>
    <row r="6031" spans="3:17">
      <c r="C6031"/>
      <c r="D6031"/>
      <c r="E6031"/>
      <c r="F6031" s="331"/>
      <c r="G6031" s="331"/>
      <c r="K6031"/>
      <c r="L6031"/>
      <c r="O6031" s="75"/>
      <c r="P6031" s="60"/>
      <c r="Q6031" s="60"/>
    </row>
    <row r="6032" spans="3:17">
      <c r="C6032"/>
      <c r="D6032"/>
      <c r="E6032"/>
      <c r="F6032" s="331"/>
      <c r="G6032" s="331"/>
      <c r="K6032"/>
      <c r="L6032"/>
      <c r="O6032" s="75"/>
      <c r="P6032" s="60"/>
      <c r="Q6032" s="60"/>
    </row>
    <row r="6033" spans="3:17">
      <c r="C6033"/>
      <c r="D6033"/>
      <c r="E6033"/>
      <c r="F6033" s="331"/>
      <c r="G6033" s="331"/>
      <c r="K6033"/>
      <c r="L6033"/>
      <c r="O6033" s="75"/>
      <c r="P6033" s="60"/>
      <c r="Q6033" s="60"/>
    </row>
    <row r="6034" spans="3:17">
      <c r="C6034"/>
      <c r="D6034"/>
      <c r="E6034"/>
      <c r="F6034" s="331"/>
      <c r="G6034" s="331"/>
      <c r="K6034"/>
      <c r="L6034"/>
      <c r="O6034" s="75"/>
      <c r="P6034" s="60"/>
      <c r="Q6034" s="60"/>
    </row>
    <row r="6035" spans="3:17">
      <c r="C6035"/>
      <c r="D6035"/>
      <c r="E6035"/>
      <c r="F6035" s="331"/>
      <c r="G6035" s="331"/>
      <c r="K6035"/>
      <c r="L6035"/>
      <c r="O6035" s="75"/>
      <c r="P6035" s="60"/>
      <c r="Q6035" s="60"/>
    </row>
    <row r="6036" spans="3:17">
      <c r="C6036"/>
      <c r="D6036"/>
      <c r="E6036"/>
      <c r="F6036" s="331"/>
      <c r="G6036" s="331"/>
      <c r="K6036"/>
      <c r="L6036"/>
      <c r="O6036" s="75"/>
      <c r="P6036" s="60"/>
      <c r="Q6036" s="60"/>
    </row>
    <row r="6037" spans="3:17">
      <c r="C6037"/>
      <c r="D6037"/>
      <c r="E6037"/>
      <c r="F6037" s="331"/>
      <c r="G6037" s="331"/>
      <c r="K6037"/>
      <c r="L6037"/>
      <c r="O6037" s="75"/>
      <c r="P6037" s="60"/>
      <c r="Q6037" s="60"/>
    </row>
    <row r="6038" spans="3:17">
      <c r="C6038"/>
      <c r="D6038"/>
      <c r="E6038"/>
      <c r="F6038" s="331"/>
      <c r="G6038" s="331"/>
      <c r="K6038"/>
      <c r="L6038"/>
      <c r="O6038" s="75"/>
      <c r="P6038" s="60"/>
      <c r="Q6038" s="60"/>
    </row>
    <row r="6039" spans="3:17">
      <c r="C6039"/>
      <c r="D6039"/>
      <c r="E6039"/>
      <c r="F6039" s="331"/>
      <c r="G6039" s="331"/>
      <c r="K6039"/>
      <c r="L6039"/>
      <c r="O6039" s="75"/>
      <c r="P6039" s="60"/>
      <c r="Q6039" s="60"/>
    </row>
    <row r="6040" spans="3:17">
      <c r="C6040"/>
      <c r="D6040"/>
      <c r="E6040"/>
      <c r="F6040" s="331"/>
      <c r="G6040" s="331"/>
      <c r="K6040"/>
      <c r="L6040"/>
      <c r="O6040" s="75"/>
      <c r="P6040" s="60"/>
      <c r="Q6040" s="60"/>
    </row>
    <row r="6041" spans="3:17">
      <c r="C6041"/>
      <c r="D6041"/>
      <c r="E6041"/>
      <c r="F6041" s="331"/>
      <c r="G6041" s="331"/>
      <c r="K6041"/>
      <c r="L6041"/>
      <c r="O6041" s="75"/>
      <c r="P6041" s="60"/>
      <c r="Q6041" s="60"/>
    </row>
    <row r="6042" spans="3:17">
      <c r="C6042"/>
      <c r="D6042"/>
      <c r="E6042"/>
      <c r="F6042" s="331"/>
      <c r="G6042" s="331"/>
      <c r="K6042"/>
      <c r="L6042"/>
      <c r="O6042" s="75"/>
      <c r="P6042" s="60"/>
      <c r="Q6042" s="60"/>
    </row>
    <row r="6043" spans="3:17">
      <c r="C6043"/>
      <c r="D6043"/>
      <c r="E6043"/>
      <c r="F6043" s="331"/>
      <c r="G6043" s="331"/>
      <c r="K6043"/>
      <c r="L6043"/>
      <c r="O6043" s="75"/>
      <c r="P6043" s="60"/>
      <c r="Q6043" s="60"/>
    </row>
    <row r="6044" spans="3:17">
      <c r="C6044"/>
      <c r="D6044"/>
      <c r="E6044"/>
      <c r="F6044" s="331"/>
      <c r="G6044" s="331"/>
      <c r="K6044"/>
      <c r="L6044"/>
      <c r="O6044" s="75"/>
      <c r="P6044" s="60"/>
      <c r="Q6044" s="60"/>
    </row>
    <row r="6045" spans="3:17">
      <c r="C6045"/>
      <c r="D6045"/>
      <c r="E6045"/>
      <c r="F6045" s="331"/>
      <c r="G6045" s="331"/>
      <c r="K6045"/>
      <c r="L6045"/>
      <c r="O6045" s="75"/>
      <c r="P6045" s="60"/>
      <c r="Q6045" s="60"/>
    </row>
    <row r="6046" spans="3:17">
      <c r="C6046"/>
      <c r="D6046"/>
      <c r="E6046"/>
      <c r="F6046" s="331"/>
      <c r="G6046" s="331"/>
      <c r="K6046"/>
      <c r="L6046"/>
      <c r="O6046" s="75"/>
      <c r="P6046" s="60"/>
      <c r="Q6046" s="60"/>
    </row>
    <row r="6047" spans="3:17">
      <c r="C6047"/>
      <c r="D6047"/>
      <c r="E6047"/>
      <c r="F6047" s="331"/>
      <c r="G6047" s="331"/>
      <c r="K6047"/>
      <c r="L6047"/>
      <c r="O6047" s="75"/>
      <c r="P6047" s="60"/>
      <c r="Q6047" s="60"/>
    </row>
    <row r="6048" spans="3:17">
      <c r="C6048"/>
      <c r="D6048"/>
      <c r="E6048"/>
      <c r="F6048" s="331"/>
      <c r="G6048" s="331"/>
      <c r="K6048"/>
      <c r="L6048"/>
      <c r="O6048" s="75"/>
      <c r="P6048" s="60"/>
      <c r="Q6048" s="60"/>
    </row>
    <row r="6049" spans="3:17">
      <c r="C6049"/>
      <c r="D6049"/>
      <c r="E6049"/>
      <c r="F6049" s="331"/>
      <c r="G6049" s="331"/>
      <c r="K6049"/>
      <c r="L6049"/>
      <c r="O6049" s="75"/>
      <c r="P6049" s="60"/>
      <c r="Q6049" s="60"/>
    </row>
    <row r="6050" spans="3:17">
      <c r="C6050"/>
      <c r="D6050"/>
      <c r="E6050"/>
      <c r="F6050" s="331"/>
      <c r="G6050" s="331"/>
      <c r="K6050"/>
      <c r="L6050"/>
      <c r="O6050" s="75"/>
      <c r="P6050" s="60"/>
      <c r="Q6050" s="60"/>
    </row>
    <row r="6051" spans="3:17">
      <c r="C6051"/>
      <c r="D6051"/>
      <c r="E6051"/>
      <c r="F6051" s="331"/>
      <c r="G6051" s="331"/>
      <c r="K6051"/>
      <c r="L6051"/>
      <c r="O6051" s="75"/>
      <c r="P6051" s="60"/>
      <c r="Q6051" s="60"/>
    </row>
    <row r="6052" spans="3:17">
      <c r="C6052"/>
      <c r="D6052"/>
      <c r="E6052"/>
      <c r="F6052" s="331"/>
      <c r="G6052" s="331"/>
      <c r="K6052"/>
      <c r="L6052"/>
      <c r="O6052" s="75"/>
      <c r="P6052" s="60"/>
      <c r="Q6052" s="60"/>
    </row>
    <row r="6053" spans="3:17">
      <c r="C6053"/>
      <c r="D6053"/>
      <c r="E6053"/>
      <c r="F6053" s="331"/>
      <c r="G6053" s="331"/>
      <c r="K6053"/>
      <c r="L6053"/>
      <c r="O6053" s="75"/>
      <c r="P6053" s="60"/>
      <c r="Q6053" s="60"/>
    </row>
    <row r="6054" spans="3:17">
      <c r="C6054"/>
      <c r="D6054"/>
      <c r="E6054"/>
      <c r="F6054" s="331"/>
      <c r="G6054" s="331"/>
      <c r="K6054"/>
      <c r="L6054"/>
      <c r="O6054" s="75"/>
      <c r="P6054" s="60"/>
      <c r="Q6054" s="60"/>
    </row>
    <row r="6055" spans="3:17">
      <c r="C6055"/>
      <c r="D6055"/>
      <c r="E6055"/>
      <c r="F6055" s="331"/>
      <c r="G6055" s="331"/>
      <c r="K6055"/>
      <c r="L6055"/>
      <c r="O6055" s="75"/>
      <c r="P6055" s="60"/>
      <c r="Q6055" s="60"/>
    </row>
    <row r="6056" spans="3:17">
      <c r="C6056"/>
      <c r="D6056"/>
      <c r="E6056"/>
      <c r="F6056" s="331"/>
      <c r="G6056" s="331"/>
      <c r="K6056"/>
      <c r="L6056"/>
      <c r="O6056" s="75"/>
      <c r="P6056" s="60"/>
      <c r="Q6056" s="60"/>
    </row>
    <row r="6057" spans="3:17">
      <c r="C6057"/>
      <c r="D6057"/>
      <c r="E6057"/>
      <c r="F6057" s="331"/>
      <c r="G6057" s="331"/>
      <c r="K6057"/>
      <c r="L6057"/>
      <c r="O6057" s="75"/>
      <c r="P6057" s="60"/>
      <c r="Q6057" s="60"/>
    </row>
    <row r="6058" spans="3:17">
      <c r="C6058"/>
      <c r="D6058"/>
      <c r="E6058"/>
      <c r="F6058" s="331"/>
      <c r="G6058" s="331"/>
      <c r="K6058"/>
      <c r="L6058"/>
      <c r="O6058" s="75"/>
      <c r="P6058" s="60"/>
      <c r="Q6058" s="60"/>
    </row>
    <row r="6059" spans="3:17">
      <c r="C6059"/>
      <c r="D6059"/>
      <c r="E6059"/>
      <c r="F6059" s="331"/>
      <c r="G6059" s="331"/>
      <c r="K6059"/>
      <c r="L6059"/>
      <c r="O6059" s="75"/>
      <c r="P6059" s="60"/>
      <c r="Q6059" s="60"/>
    </row>
    <row r="6060" spans="3:17">
      <c r="C6060"/>
      <c r="D6060"/>
      <c r="E6060"/>
      <c r="F6060" s="331"/>
      <c r="G6060" s="331"/>
      <c r="K6060"/>
      <c r="L6060"/>
      <c r="O6060" s="75"/>
      <c r="P6060" s="60"/>
      <c r="Q6060" s="60"/>
    </row>
    <row r="6061" spans="3:17">
      <c r="C6061"/>
      <c r="D6061"/>
      <c r="E6061"/>
      <c r="F6061" s="331"/>
      <c r="G6061" s="331"/>
      <c r="K6061"/>
      <c r="L6061"/>
      <c r="O6061" s="75"/>
      <c r="P6061" s="60"/>
      <c r="Q6061" s="60"/>
    </row>
    <row r="6062" spans="3:17">
      <c r="C6062"/>
      <c r="D6062"/>
      <c r="E6062"/>
      <c r="F6062" s="331"/>
      <c r="G6062" s="331"/>
      <c r="K6062"/>
      <c r="L6062"/>
      <c r="O6062" s="75"/>
      <c r="P6062" s="60"/>
      <c r="Q6062" s="60"/>
    </row>
    <row r="6063" spans="3:17">
      <c r="C6063"/>
      <c r="D6063"/>
      <c r="E6063"/>
      <c r="F6063" s="331"/>
      <c r="G6063" s="331"/>
      <c r="K6063"/>
      <c r="L6063"/>
      <c r="O6063" s="75"/>
      <c r="P6063" s="60"/>
      <c r="Q6063" s="60"/>
    </row>
    <row r="6064" spans="3:17">
      <c r="C6064"/>
      <c r="D6064"/>
      <c r="E6064"/>
      <c r="F6064" s="331"/>
      <c r="G6064" s="331"/>
      <c r="K6064"/>
      <c r="L6064"/>
      <c r="O6064" s="75"/>
      <c r="P6064" s="60"/>
      <c r="Q6064" s="60"/>
    </row>
    <row r="6065" spans="3:17">
      <c r="C6065"/>
      <c r="D6065"/>
      <c r="E6065"/>
      <c r="F6065" s="331"/>
      <c r="G6065" s="331"/>
      <c r="K6065"/>
      <c r="L6065"/>
      <c r="O6065" s="75"/>
      <c r="P6065" s="60"/>
      <c r="Q6065" s="60"/>
    </row>
    <row r="6066" spans="3:17">
      <c r="C6066"/>
      <c r="D6066"/>
      <c r="E6066"/>
      <c r="F6066" s="331"/>
      <c r="G6066" s="331"/>
      <c r="K6066"/>
      <c r="L6066"/>
      <c r="O6066" s="75"/>
      <c r="P6066" s="60"/>
      <c r="Q6066" s="60"/>
    </row>
    <row r="6067" spans="3:17">
      <c r="C6067"/>
      <c r="D6067"/>
      <c r="E6067"/>
      <c r="F6067" s="331"/>
      <c r="G6067" s="331"/>
      <c r="K6067"/>
      <c r="L6067"/>
      <c r="O6067" s="75"/>
      <c r="P6067" s="60"/>
      <c r="Q6067" s="60"/>
    </row>
    <row r="6068" spans="3:17">
      <c r="C6068"/>
      <c r="D6068"/>
      <c r="E6068"/>
      <c r="F6068" s="331"/>
      <c r="G6068" s="331"/>
      <c r="K6068"/>
      <c r="L6068"/>
      <c r="O6068" s="75"/>
      <c r="P6068" s="60"/>
      <c r="Q6068" s="60"/>
    </row>
    <row r="6069" spans="3:17">
      <c r="C6069"/>
      <c r="D6069"/>
      <c r="E6069"/>
      <c r="F6069" s="331"/>
      <c r="G6069" s="331"/>
      <c r="K6069"/>
      <c r="L6069"/>
      <c r="O6069" s="75"/>
      <c r="P6069" s="60"/>
      <c r="Q6069" s="60"/>
    </row>
    <row r="6070" spans="3:17">
      <c r="C6070"/>
      <c r="D6070"/>
      <c r="E6070"/>
      <c r="F6070" s="331"/>
      <c r="G6070" s="331"/>
      <c r="K6070"/>
      <c r="L6070"/>
      <c r="O6070" s="75"/>
      <c r="P6070" s="60"/>
      <c r="Q6070" s="60"/>
    </row>
    <row r="6071" spans="3:17">
      <c r="C6071"/>
      <c r="D6071"/>
      <c r="E6071"/>
      <c r="F6071" s="331"/>
      <c r="G6071" s="331"/>
      <c r="K6071"/>
      <c r="L6071"/>
      <c r="O6071" s="75"/>
      <c r="P6071" s="60"/>
      <c r="Q6071" s="60"/>
    </row>
    <row r="6072" spans="3:17">
      <c r="C6072"/>
      <c r="D6072"/>
      <c r="E6072"/>
      <c r="F6072" s="331"/>
      <c r="G6072" s="331"/>
      <c r="K6072"/>
      <c r="L6072"/>
      <c r="O6072" s="75"/>
      <c r="P6072" s="60"/>
      <c r="Q6072" s="60"/>
    </row>
    <row r="6073" spans="3:17">
      <c r="C6073"/>
      <c r="D6073"/>
      <c r="E6073"/>
      <c r="F6073" s="331"/>
      <c r="G6073" s="331"/>
      <c r="K6073"/>
      <c r="L6073"/>
      <c r="O6073" s="75"/>
      <c r="P6073" s="60"/>
      <c r="Q6073" s="60"/>
    </row>
    <row r="6074" spans="3:17">
      <c r="C6074"/>
      <c r="D6074"/>
      <c r="E6074"/>
      <c r="F6074" s="331"/>
      <c r="G6074" s="331"/>
      <c r="K6074"/>
      <c r="L6074"/>
      <c r="O6074" s="75"/>
      <c r="P6074" s="60"/>
      <c r="Q6074" s="60"/>
    </row>
    <row r="6075" spans="3:17">
      <c r="C6075"/>
      <c r="D6075"/>
      <c r="E6075"/>
      <c r="F6075" s="331"/>
      <c r="G6075" s="331"/>
      <c r="K6075"/>
      <c r="L6075"/>
      <c r="O6075" s="75"/>
      <c r="P6075" s="60"/>
      <c r="Q6075" s="60"/>
    </row>
    <row r="6076" spans="3:17">
      <c r="C6076"/>
      <c r="D6076"/>
      <c r="E6076"/>
      <c r="F6076" s="331"/>
      <c r="G6076" s="331"/>
      <c r="K6076"/>
      <c r="L6076"/>
      <c r="O6076" s="75"/>
      <c r="P6076" s="60"/>
      <c r="Q6076" s="60"/>
    </row>
    <row r="6077" spans="3:17">
      <c r="C6077"/>
      <c r="D6077"/>
      <c r="E6077"/>
      <c r="F6077" s="331"/>
      <c r="G6077" s="331"/>
      <c r="K6077"/>
      <c r="L6077"/>
      <c r="O6077" s="75"/>
      <c r="P6077" s="60"/>
      <c r="Q6077" s="60"/>
    </row>
    <row r="6078" spans="3:17">
      <c r="C6078"/>
      <c r="D6078"/>
      <c r="E6078"/>
      <c r="F6078" s="331"/>
      <c r="G6078" s="331"/>
      <c r="K6078"/>
      <c r="L6078"/>
      <c r="O6078" s="75"/>
      <c r="P6078" s="60"/>
      <c r="Q6078" s="60"/>
    </row>
    <row r="6079" spans="3:17">
      <c r="C6079"/>
      <c r="D6079"/>
      <c r="E6079"/>
      <c r="F6079" s="331"/>
      <c r="G6079" s="331"/>
      <c r="K6079"/>
      <c r="L6079"/>
      <c r="O6079" s="75"/>
      <c r="P6079" s="60"/>
      <c r="Q6079" s="60"/>
    </row>
    <row r="6080" spans="3:17">
      <c r="C6080"/>
      <c r="D6080"/>
      <c r="E6080"/>
      <c r="F6080" s="331"/>
      <c r="G6080" s="331"/>
      <c r="K6080"/>
      <c r="L6080"/>
      <c r="O6080" s="75"/>
      <c r="P6080" s="60"/>
      <c r="Q6080" s="60"/>
    </row>
    <row r="6081" spans="3:17">
      <c r="C6081"/>
      <c r="D6081"/>
      <c r="E6081"/>
      <c r="F6081" s="331"/>
      <c r="G6081" s="331"/>
      <c r="K6081"/>
      <c r="L6081"/>
      <c r="O6081" s="75"/>
      <c r="P6081" s="60"/>
      <c r="Q6081" s="60"/>
    </row>
    <row r="6082" spans="3:17">
      <c r="C6082"/>
      <c r="D6082"/>
      <c r="E6082"/>
      <c r="F6082" s="331"/>
      <c r="G6082" s="331"/>
      <c r="K6082"/>
      <c r="L6082"/>
      <c r="O6082" s="75"/>
      <c r="P6082" s="60"/>
      <c r="Q6082" s="60"/>
    </row>
    <row r="6083" spans="3:17">
      <c r="C6083"/>
      <c r="D6083"/>
      <c r="E6083"/>
      <c r="F6083" s="331"/>
      <c r="G6083" s="331"/>
      <c r="K6083"/>
      <c r="L6083"/>
      <c r="O6083" s="75"/>
      <c r="P6083" s="60"/>
      <c r="Q6083" s="60"/>
    </row>
    <row r="6084" spans="3:17">
      <c r="C6084"/>
      <c r="D6084"/>
      <c r="E6084"/>
      <c r="F6084" s="331"/>
      <c r="G6084" s="331"/>
      <c r="K6084"/>
      <c r="L6084"/>
      <c r="O6084" s="75"/>
      <c r="P6084" s="60"/>
      <c r="Q6084" s="60"/>
    </row>
    <row r="6085" spans="3:17">
      <c r="C6085"/>
      <c r="D6085"/>
      <c r="E6085"/>
      <c r="F6085" s="331"/>
      <c r="G6085" s="331"/>
      <c r="K6085"/>
      <c r="L6085"/>
      <c r="O6085" s="75"/>
      <c r="P6085" s="60"/>
      <c r="Q6085" s="60"/>
    </row>
    <row r="6086" spans="3:17">
      <c r="C6086"/>
      <c r="D6086"/>
      <c r="E6086"/>
      <c r="F6086" s="331"/>
      <c r="G6086" s="331"/>
      <c r="K6086"/>
      <c r="L6086"/>
      <c r="O6086" s="75"/>
      <c r="P6086" s="60"/>
      <c r="Q6086" s="60"/>
    </row>
    <row r="6087" spans="3:17">
      <c r="C6087"/>
      <c r="D6087"/>
      <c r="E6087"/>
      <c r="F6087" s="331"/>
      <c r="G6087" s="331"/>
      <c r="K6087"/>
      <c r="L6087"/>
      <c r="O6087" s="75"/>
      <c r="P6087" s="60"/>
      <c r="Q6087" s="60"/>
    </row>
    <row r="6088" spans="3:17">
      <c r="C6088"/>
      <c r="D6088"/>
      <c r="E6088"/>
      <c r="F6088" s="331"/>
      <c r="G6088" s="331"/>
      <c r="K6088"/>
      <c r="L6088"/>
      <c r="O6088" s="75"/>
      <c r="P6088" s="60"/>
      <c r="Q6088" s="60"/>
    </row>
    <row r="6089" spans="3:17">
      <c r="C6089"/>
      <c r="D6089"/>
      <c r="E6089"/>
      <c r="F6089" s="331"/>
      <c r="G6089" s="331"/>
      <c r="K6089"/>
      <c r="L6089"/>
      <c r="O6089" s="75"/>
      <c r="P6089" s="60"/>
      <c r="Q6089" s="60"/>
    </row>
    <row r="6090" spans="3:17">
      <c r="C6090"/>
      <c r="D6090"/>
      <c r="E6090"/>
      <c r="F6090" s="331"/>
      <c r="G6090" s="331"/>
      <c r="K6090"/>
      <c r="L6090"/>
      <c r="O6090" s="75"/>
      <c r="P6090" s="60"/>
      <c r="Q6090" s="60"/>
    </row>
    <row r="6091" spans="3:17">
      <c r="C6091"/>
      <c r="D6091"/>
      <c r="E6091"/>
      <c r="F6091" s="331"/>
      <c r="G6091" s="331"/>
      <c r="K6091"/>
      <c r="L6091"/>
      <c r="O6091" s="75"/>
      <c r="P6091" s="60"/>
      <c r="Q6091" s="60"/>
    </row>
    <row r="6092" spans="3:17">
      <c r="C6092"/>
      <c r="D6092"/>
      <c r="E6092"/>
      <c r="F6092" s="331"/>
      <c r="G6092" s="331"/>
      <c r="K6092"/>
      <c r="L6092"/>
      <c r="O6092" s="75"/>
      <c r="P6092" s="60"/>
      <c r="Q6092" s="60"/>
    </row>
    <row r="6093" spans="3:17">
      <c r="C6093"/>
      <c r="D6093"/>
      <c r="E6093"/>
      <c r="F6093" s="331"/>
      <c r="G6093" s="331"/>
      <c r="K6093"/>
      <c r="L6093"/>
      <c r="O6093" s="75"/>
      <c r="P6093" s="60"/>
      <c r="Q6093" s="60"/>
    </row>
    <row r="6094" spans="3:17">
      <c r="C6094"/>
      <c r="D6094"/>
      <c r="E6094"/>
      <c r="F6094" s="331"/>
      <c r="G6094" s="331"/>
      <c r="K6094"/>
      <c r="L6094"/>
      <c r="O6094" s="75"/>
      <c r="P6094" s="60"/>
      <c r="Q6094" s="60"/>
    </row>
    <row r="6095" spans="3:17">
      <c r="C6095"/>
      <c r="D6095"/>
      <c r="E6095"/>
      <c r="F6095" s="331"/>
      <c r="G6095" s="331"/>
      <c r="K6095"/>
      <c r="L6095"/>
      <c r="O6095" s="75"/>
      <c r="P6095" s="60"/>
      <c r="Q6095" s="60"/>
    </row>
    <row r="6096" spans="3:17">
      <c r="C6096"/>
      <c r="D6096"/>
      <c r="E6096"/>
      <c r="F6096" s="331"/>
      <c r="G6096" s="331"/>
      <c r="K6096"/>
      <c r="L6096"/>
      <c r="O6096" s="75"/>
      <c r="P6096" s="60"/>
      <c r="Q6096" s="60"/>
    </row>
    <row r="6097" spans="3:17">
      <c r="C6097"/>
      <c r="D6097"/>
      <c r="E6097"/>
      <c r="F6097" s="331"/>
      <c r="G6097" s="331"/>
      <c r="K6097"/>
      <c r="L6097"/>
      <c r="O6097" s="75"/>
      <c r="P6097" s="60"/>
      <c r="Q6097" s="60"/>
    </row>
    <row r="6098" spans="3:17">
      <c r="C6098"/>
      <c r="D6098"/>
      <c r="E6098"/>
      <c r="F6098" s="331"/>
      <c r="G6098" s="331"/>
      <c r="K6098"/>
      <c r="L6098"/>
      <c r="O6098" s="75"/>
      <c r="P6098" s="60"/>
      <c r="Q6098" s="60"/>
    </row>
    <row r="6099" spans="3:17">
      <c r="C6099"/>
      <c r="D6099"/>
      <c r="E6099"/>
      <c r="F6099" s="331"/>
      <c r="G6099" s="331"/>
      <c r="K6099"/>
      <c r="L6099"/>
      <c r="O6099" s="75"/>
      <c r="P6099" s="60"/>
      <c r="Q6099" s="60"/>
    </row>
    <row r="6100" spans="3:17">
      <c r="C6100"/>
      <c r="D6100"/>
      <c r="E6100"/>
      <c r="F6100" s="331"/>
      <c r="G6100" s="331"/>
      <c r="K6100"/>
      <c r="L6100"/>
      <c r="O6100" s="75"/>
      <c r="P6100" s="60"/>
      <c r="Q6100" s="60"/>
    </row>
    <row r="6101" spans="3:17">
      <c r="C6101"/>
      <c r="D6101"/>
      <c r="E6101"/>
      <c r="F6101" s="331"/>
      <c r="G6101" s="331"/>
      <c r="K6101"/>
      <c r="L6101"/>
      <c r="O6101" s="75"/>
      <c r="P6101" s="60"/>
      <c r="Q6101" s="60"/>
    </row>
    <row r="6102" spans="3:17">
      <c r="C6102"/>
      <c r="D6102"/>
      <c r="E6102"/>
      <c r="F6102" s="331"/>
      <c r="G6102" s="331"/>
      <c r="K6102"/>
      <c r="L6102"/>
      <c r="O6102" s="75"/>
      <c r="P6102" s="60"/>
      <c r="Q6102" s="60"/>
    </row>
    <row r="6103" spans="3:17">
      <c r="C6103"/>
      <c r="D6103"/>
      <c r="E6103"/>
      <c r="F6103" s="331"/>
      <c r="G6103" s="331"/>
      <c r="K6103"/>
      <c r="L6103"/>
      <c r="O6103" s="75"/>
      <c r="P6103" s="60"/>
      <c r="Q6103" s="60"/>
    </row>
    <row r="6104" spans="3:17">
      <c r="C6104"/>
      <c r="D6104"/>
      <c r="E6104"/>
      <c r="F6104" s="331"/>
      <c r="G6104" s="331"/>
      <c r="K6104"/>
      <c r="L6104"/>
      <c r="O6104" s="75"/>
      <c r="P6104" s="60"/>
      <c r="Q6104" s="60"/>
    </row>
    <row r="6105" spans="3:17">
      <c r="C6105"/>
      <c r="D6105"/>
      <c r="E6105"/>
      <c r="F6105" s="331"/>
      <c r="G6105" s="331"/>
      <c r="K6105"/>
      <c r="L6105"/>
      <c r="O6105" s="75"/>
      <c r="P6105" s="60"/>
      <c r="Q6105" s="60"/>
    </row>
    <row r="6106" spans="3:17">
      <c r="C6106"/>
      <c r="D6106"/>
      <c r="E6106"/>
      <c r="F6106" s="331"/>
      <c r="G6106" s="331"/>
      <c r="K6106"/>
      <c r="L6106"/>
      <c r="O6106" s="75"/>
      <c r="P6106" s="60"/>
      <c r="Q6106" s="60"/>
    </row>
    <row r="6107" spans="3:17">
      <c r="C6107"/>
      <c r="D6107"/>
      <c r="E6107"/>
      <c r="F6107" s="331"/>
      <c r="G6107" s="331"/>
      <c r="K6107"/>
      <c r="L6107"/>
      <c r="O6107" s="75"/>
      <c r="P6107" s="60"/>
      <c r="Q6107" s="60"/>
    </row>
    <row r="6108" spans="3:17">
      <c r="C6108"/>
      <c r="D6108"/>
      <c r="E6108"/>
      <c r="F6108" s="331"/>
      <c r="G6108" s="331"/>
      <c r="K6108"/>
      <c r="L6108"/>
      <c r="O6108" s="75"/>
      <c r="P6108" s="60"/>
      <c r="Q6108" s="60"/>
    </row>
    <row r="6109" spans="3:17">
      <c r="C6109"/>
      <c r="D6109"/>
      <c r="E6109"/>
      <c r="F6109" s="331"/>
      <c r="G6109" s="331"/>
      <c r="K6109"/>
      <c r="L6109"/>
      <c r="O6109" s="75"/>
      <c r="P6109" s="60"/>
      <c r="Q6109" s="60"/>
    </row>
    <row r="6110" spans="3:17">
      <c r="C6110"/>
      <c r="D6110"/>
      <c r="E6110"/>
      <c r="F6110" s="331"/>
      <c r="G6110" s="331"/>
      <c r="K6110"/>
      <c r="L6110"/>
      <c r="O6110" s="75"/>
      <c r="P6110" s="60"/>
      <c r="Q6110" s="60"/>
    </row>
    <row r="6111" spans="3:17">
      <c r="C6111"/>
      <c r="D6111"/>
      <c r="E6111"/>
      <c r="F6111" s="331"/>
      <c r="G6111" s="331"/>
      <c r="K6111"/>
      <c r="L6111"/>
      <c r="O6111" s="75"/>
      <c r="P6111" s="60"/>
      <c r="Q6111" s="60"/>
    </row>
    <row r="6112" spans="3:17">
      <c r="C6112"/>
      <c r="D6112"/>
      <c r="E6112"/>
      <c r="F6112" s="331"/>
      <c r="G6112" s="331"/>
      <c r="K6112"/>
      <c r="L6112"/>
      <c r="O6112" s="75"/>
      <c r="P6112" s="60"/>
      <c r="Q6112" s="60"/>
    </row>
    <row r="6113" spans="3:17">
      <c r="C6113"/>
      <c r="D6113"/>
      <c r="E6113"/>
      <c r="F6113" s="331"/>
      <c r="G6113" s="331"/>
      <c r="K6113"/>
      <c r="L6113"/>
      <c r="O6113" s="75"/>
      <c r="P6113" s="60"/>
      <c r="Q6113" s="60"/>
    </row>
    <row r="6114" spans="3:17">
      <c r="C6114"/>
      <c r="D6114"/>
      <c r="E6114"/>
      <c r="F6114" s="331"/>
      <c r="G6114" s="331"/>
      <c r="K6114"/>
      <c r="L6114"/>
      <c r="O6114" s="75"/>
      <c r="P6114" s="60"/>
      <c r="Q6114" s="60"/>
    </row>
    <row r="6115" spans="3:17">
      <c r="C6115"/>
      <c r="D6115"/>
      <c r="E6115"/>
      <c r="F6115" s="331"/>
      <c r="G6115" s="331"/>
      <c r="K6115"/>
      <c r="L6115"/>
      <c r="O6115" s="75"/>
      <c r="P6115" s="60"/>
      <c r="Q6115" s="60"/>
    </row>
    <row r="6116" spans="3:17">
      <c r="C6116"/>
      <c r="D6116"/>
      <c r="E6116"/>
      <c r="F6116" s="331"/>
      <c r="G6116" s="331"/>
      <c r="K6116"/>
      <c r="L6116"/>
      <c r="O6116" s="75"/>
      <c r="P6116" s="60"/>
      <c r="Q6116" s="60"/>
    </row>
    <row r="6117" spans="3:17">
      <c r="C6117"/>
      <c r="D6117"/>
      <c r="E6117"/>
      <c r="F6117" s="331"/>
      <c r="G6117" s="331"/>
      <c r="K6117"/>
      <c r="L6117"/>
      <c r="O6117" s="75"/>
      <c r="P6117" s="60"/>
      <c r="Q6117" s="60"/>
    </row>
    <row r="6118" spans="3:17">
      <c r="C6118"/>
      <c r="D6118"/>
      <c r="E6118"/>
      <c r="F6118" s="331"/>
      <c r="G6118" s="331"/>
      <c r="K6118"/>
      <c r="L6118"/>
      <c r="O6118" s="75"/>
      <c r="P6118" s="60"/>
      <c r="Q6118" s="60"/>
    </row>
    <row r="6119" spans="3:17">
      <c r="C6119"/>
      <c r="D6119"/>
      <c r="E6119"/>
      <c r="F6119" s="331"/>
      <c r="G6119" s="331"/>
      <c r="K6119"/>
      <c r="L6119"/>
      <c r="O6119" s="75"/>
      <c r="P6119" s="60"/>
      <c r="Q6119" s="60"/>
    </row>
    <row r="6120" spans="3:17">
      <c r="C6120"/>
      <c r="D6120"/>
      <c r="E6120"/>
      <c r="F6120" s="331"/>
      <c r="G6120" s="331"/>
      <c r="K6120"/>
      <c r="L6120"/>
      <c r="O6120" s="75"/>
      <c r="P6120" s="60"/>
      <c r="Q6120" s="60"/>
    </row>
    <row r="6121" spans="3:17">
      <c r="C6121"/>
      <c r="D6121"/>
      <c r="E6121"/>
      <c r="F6121" s="331"/>
      <c r="G6121" s="331"/>
      <c r="K6121"/>
      <c r="L6121"/>
      <c r="O6121" s="75"/>
      <c r="P6121" s="60"/>
      <c r="Q6121" s="60"/>
    </row>
    <row r="6122" spans="3:17">
      <c r="C6122"/>
      <c r="D6122"/>
      <c r="E6122"/>
      <c r="F6122" s="331"/>
      <c r="G6122" s="331"/>
      <c r="K6122"/>
      <c r="L6122"/>
      <c r="O6122" s="75"/>
      <c r="P6122" s="60"/>
      <c r="Q6122" s="60"/>
    </row>
    <row r="6123" spans="3:17">
      <c r="C6123"/>
      <c r="D6123"/>
      <c r="E6123"/>
      <c r="F6123" s="331"/>
      <c r="G6123" s="331"/>
      <c r="K6123"/>
      <c r="L6123"/>
      <c r="O6123" s="75"/>
      <c r="P6123" s="60"/>
      <c r="Q6123" s="60"/>
    </row>
    <row r="6124" spans="3:17">
      <c r="C6124"/>
      <c r="D6124"/>
      <c r="E6124"/>
      <c r="F6124" s="331"/>
      <c r="G6124" s="331"/>
      <c r="K6124"/>
      <c r="L6124"/>
      <c r="O6124" s="75"/>
      <c r="P6124" s="60"/>
      <c r="Q6124" s="60"/>
    </row>
    <row r="6125" spans="3:17">
      <c r="C6125"/>
      <c r="D6125"/>
      <c r="E6125"/>
      <c r="F6125" s="331"/>
      <c r="G6125" s="331"/>
      <c r="K6125"/>
      <c r="L6125"/>
      <c r="O6125" s="75"/>
      <c r="P6125" s="60"/>
      <c r="Q6125" s="60"/>
    </row>
    <row r="6126" spans="3:17">
      <c r="C6126"/>
      <c r="D6126"/>
      <c r="E6126"/>
      <c r="F6126" s="331"/>
      <c r="G6126" s="331"/>
      <c r="K6126"/>
      <c r="L6126"/>
      <c r="O6126" s="75"/>
      <c r="P6126" s="60"/>
      <c r="Q6126" s="60"/>
    </row>
    <row r="6127" spans="3:17">
      <c r="C6127"/>
      <c r="D6127"/>
      <c r="E6127"/>
      <c r="F6127" s="331"/>
      <c r="G6127" s="331"/>
      <c r="K6127"/>
      <c r="L6127"/>
      <c r="O6127" s="75"/>
      <c r="P6127" s="60"/>
      <c r="Q6127" s="60"/>
    </row>
    <row r="6128" spans="3:17">
      <c r="C6128"/>
      <c r="D6128"/>
      <c r="E6128"/>
      <c r="F6128" s="331"/>
      <c r="G6128" s="331"/>
      <c r="K6128"/>
      <c r="L6128"/>
      <c r="O6128" s="75"/>
      <c r="P6128" s="60"/>
      <c r="Q6128" s="60"/>
    </row>
    <row r="6129" spans="3:17">
      <c r="C6129"/>
      <c r="D6129"/>
      <c r="E6129"/>
      <c r="F6129" s="331"/>
      <c r="G6129" s="331"/>
      <c r="K6129"/>
      <c r="L6129"/>
      <c r="O6129" s="75"/>
      <c r="P6129" s="60"/>
      <c r="Q6129" s="60"/>
    </row>
    <row r="6130" spans="3:17">
      <c r="C6130"/>
      <c r="D6130"/>
      <c r="E6130"/>
      <c r="F6130" s="331"/>
      <c r="G6130" s="331"/>
      <c r="K6130"/>
      <c r="L6130"/>
      <c r="O6130" s="75"/>
      <c r="P6130" s="60"/>
      <c r="Q6130" s="60"/>
    </row>
    <row r="6131" spans="3:17">
      <c r="C6131"/>
      <c r="D6131"/>
      <c r="E6131"/>
      <c r="F6131" s="331"/>
      <c r="G6131" s="331"/>
      <c r="K6131"/>
      <c r="L6131"/>
      <c r="O6131" s="75"/>
      <c r="P6131" s="60"/>
      <c r="Q6131" s="60"/>
    </row>
    <row r="6132" spans="3:17">
      <c r="C6132"/>
      <c r="D6132"/>
      <c r="E6132"/>
      <c r="F6132" s="331"/>
      <c r="G6132" s="331"/>
      <c r="K6132"/>
      <c r="L6132"/>
      <c r="O6132" s="75"/>
      <c r="P6132" s="60"/>
      <c r="Q6132" s="60"/>
    </row>
    <row r="6133" spans="3:17">
      <c r="C6133"/>
      <c r="D6133"/>
      <c r="E6133"/>
      <c r="F6133" s="331"/>
      <c r="G6133" s="331"/>
      <c r="K6133"/>
      <c r="L6133"/>
      <c r="O6133" s="75"/>
      <c r="P6133" s="60"/>
      <c r="Q6133" s="60"/>
    </row>
    <row r="6134" spans="3:17">
      <c r="C6134"/>
      <c r="D6134"/>
      <c r="E6134"/>
      <c r="F6134" s="331"/>
      <c r="G6134" s="331"/>
      <c r="K6134"/>
      <c r="L6134"/>
      <c r="O6134" s="75"/>
      <c r="P6134" s="60"/>
      <c r="Q6134" s="60"/>
    </row>
    <row r="6135" spans="3:17">
      <c r="C6135"/>
      <c r="D6135"/>
      <c r="E6135"/>
      <c r="F6135" s="331"/>
      <c r="G6135" s="331"/>
      <c r="K6135"/>
      <c r="L6135"/>
      <c r="O6135" s="75"/>
      <c r="P6135" s="60"/>
      <c r="Q6135" s="60"/>
    </row>
    <row r="6136" spans="3:17">
      <c r="C6136"/>
      <c r="D6136"/>
      <c r="E6136"/>
      <c r="F6136" s="331"/>
      <c r="G6136" s="331"/>
      <c r="K6136"/>
      <c r="L6136"/>
      <c r="O6136" s="75"/>
      <c r="P6136" s="60"/>
      <c r="Q6136" s="60"/>
    </row>
    <row r="6137" spans="3:17">
      <c r="C6137"/>
      <c r="D6137"/>
      <c r="E6137"/>
      <c r="F6137" s="331"/>
      <c r="G6137" s="331"/>
      <c r="K6137"/>
      <c r="L6137"/>
      <c r="O6137" s="75"/>
      <c r="P6137" s="60"/>
      <c r="Q6137" s="60"/>
    </row>
    <row r="6138" spans="3:17">
      <c r="C6138"/>
      <c r="D6138"/>
      <c r="E6138"/>
      <c r="F6138" s="331"/>
      <c r="G6138" s="331"/>
      <c r="K6138"/>
      <c r="L6138"/>
      <c r="O6138" s="75"/>
      <c r="P6138" s="60"/>
      <c r="Q6138" s="60"/>
    </row>
    <row r="6139" spans="3:17">
      <c r="C6139"/>
      <c r="D6139"/>
      <c r="E6139"/>
      <c r="F6139" s="331"/>
      <c r="G6139" s="331"/>
      <c r="K6139"/>
      <c r="L6139"/>
      <c r="O6139" s="75"/>
      <c r="P6139" s="60"/>
      <c r="Q6139" s="60"/>
    </row>
    <row r="6140" spans="3:17">
      <c r="C6140"/>
      <c r="D6140"/>
      <c r="E6140"/>
      <c r="F6140" s="331"/>
      <c r="G6140" s="331"/>
      <c r="K6140"/>
      <c r="L6140"/>
      <c r="O6140" s="75"/>
      <c r="P6140" s="60"/>
      <c r="Q6140" s="60"/>
    </row>
    <row r="6141" spans="3:17">
      <c r="C6141"/>
      <c r="D6141"/>
      <c r="E6141"/>
      <c r="F6141" s="331"/>
      <c r="G6141" s="331"/>
      <c r="K6141"/>
      <c r="L6141"/>
      <c r="O6141" s="75"/>
      <c r="P6141" s="60"/>
      <c r="Q6141" s="60"/>
    </row>
    <row r="6142" spans="3:17">
      <c r="C6142"/>
      <c r="D6142"/>
      <c r="E6142"/>
      <c r="F6142" s="331"/>
      <c r="G6142" s="331"/>
      <c r="K6142"/>
      <c r="L6142"/>
      <c r="O6142" s="75"/>
      <c r="P6142" s="60"/>
      <c r="Q6142" s="60"/>
    </row>
    <row r="6143" spans="3:17">
      <c r="C6143"/>
      <c r="D6143"/>
      <c r="E6143"/>
      <c r="F6143" s="331"/>
      <c r="G6143" s="331"/>
      <c r="K6143"/>
      <c r="L6143"/>
      <c r="O6143" s="75"/>
      <c r="P6143" s="60"/>
      <c r="Q6143" s="60"/>
    </row>
    <row r="6144" spans="3:17">
      <c r="C6144"/>
      <c r="D6144"/>
      <c r="E6144"/>
      <c r="F6144" s="331"/>
      <c r="G6144" s="331"/>
      <c r="K6144"/>
      <c r="L6144"/>
      <c r="O6144" s="75"/>
      <c r="P6144" s="60"/>
      <c r="Q6144" s="60"/>
    </row>
    <row r="6145" spans="3:17">
      <c r="C6145"/>
      <c r="D6145"/>
      <c r="E6145"/>
      <c r="F6145" s="331"/>
      <c r="G6145" s="331"/>
      <c r="K6145"/>
      <c r="L6145"/>
      <c r="O6145" s="75"/>
      <c r="P6145" s="60"/>
      <c r="Q6145" s="60"/>
    </row>
    <row r="6146" spans="3:17">
      <c r="C6146"/>
      <c r="D6146"/>
      <c r="E6146"/>
      <c r="F6146" s="331"/>
      <c r="G6146" s="331"/>
      <c r="K6146"/>
      <c r="L6146"/>
      <c r="O6146" s="75"/>
      <c r="P6146" s="60"/>
      <c r="Q6146" s="60"/>
    </row>
    <row r="6147" spans="3:17">
      <c r="C6147"/>
      <c r="D6147"/>
      <c r="E6147"/>
      <c r="F6147" s="331"/>
      <c r="G6147" s="331"/>
      <c r="K6147"/>
      <c r="L6147"/>
      <c r="O6147" s="75"/>
      <c r="P6147" s="60"/>
      <c r="Q6147" s="60"/>
    </row>
    <row r="6148" spans="3:17">
      <c r="C6148"/>
      <c r="D6148"/>
      <c r="E6148"/>
      <c r="F6148" s="331"/>
      <c r="G6148" s="331"/>
      <c r="K6148"/>
      <c r="L6148"/>
      <c r="O6148" s="75"/>
      <c r="P6148" s="60"/>
      <c r="Q6148" s="60"/>
    </row>
    <row r="6149" spans="3:17">
      <c r="C6149"/>
      <c r="D6149"/>
      <c r="E6149"/>
      <c r="F6149" s="331"/>
      <c r="G6149" s="331"/>
      <c r="K6149"/>
      <c r="L6149"/>
      <c r="O6149" s="75"/>
      <c r="P6149" s="60"/>
      <c r="Q6149" s="60"/>
    </row>
    <row r="6150" spans="3:17">
      <c r="C6150"/>
      <c r="D6150"/>
      <c r="E6150"/>
      <c r="F6150" s="331"/>
      <c r="G6150" s="331"/>
      <c r="K6150"/>
      <c r="L6150"/>
      <c r="O6150" s="75"/>
      <c r="P6150" s="60"/>
      <c r="Q6150" s="60"/>
    </row>
    <row r="6151" spans="3:17">
      <c r="C6151"/>
      <c r="D6151"/>
      <c r="E6151"/>
      <c r="F6151" s="331"/>
      <c r="G6151" s="331"/>
      <c r="K6151"/>
      <c r="L6151"/>
      <c r="O6151" s="75"/>
      <c r="P6151" s="60"/>
      <c r="Q6151" s="60"/>
    </row>
    <row r="6152" spans="3:17">
      <c r="C6152"/>
      <c r="D6152"/>
      <c r="E6152"/>
      <c r="F6152" s="331"/>
      <c r="G6152" s="331"/>
      <c r="K6152"/>
      <c r="L6152"/>
      <c r="O6152" s="75"/>
      <c r="P6152" s="60"/>
      <c r="Q6152" s="60"/>
    </row>
    <row r="6153" spans="3:17">
      <c r="C6153"/>
      <c r="D6153"/>
      <c r="E6153"/>
      <c r="F6153" s="331"/>
      <c r="G6153" s="331"/>
      <c r="K6153"/>
      <c r="L6153"/>
      <c r="O6153" s="75"/>
      <c r="P6153" s="60"/>
      <c r="Q6153" s="60"/>
    </row>
    <row r="6154" spans="3:17">
      <c r="C6154"/>
      <c r="D6154"/>
      <c r="E6154"/>
      <c r="F6154" s="331"/>
      <c r="G6154" s="331"/>
      <c r="K6154"/>
      <c r="L6154"/>
      <c r="O6154" s="75"/>
      <c r="P6154" s="60"/>
      <c r="Q6154" s="60"/>
    </row>
    <row r="6155" spans="3:17">
      <c r="C6155"/>
      <c r="D6155"/>
      <c r="E6155"/>
      <c r="F6155" s="331"/>
      <c r="G6155" s="331"/>
      <c r="K6155"/>
      <c r="L6155"/>
      <c r="O6155" s="75"/>
      <c r="P6155" s="60"/>
      <c r="Q6155" s="60"/>
    </row>
    <row r="6156" spans="3:17">
      <c r="C6156"/>
      <c r="D6156"/>
      <c r="E6156"/>
      <c r="F6156" s="331"/>
      <c r="G6156" s="331"/>
      <c r="K6156"/>
      <c r="L6156"/>
      <c r="O6156" s="75"/>
      <c r="P6156" s="60"/>
      <c r="Q6156" s="60"/>
    </row>
    <row r="6157" spans="3:17">
      <c r="C6157"/>
      <c r="D6157"/>
      <c r="E6157"/>
      <c r="F6157" s="331"/>
      <c r="G6157" s="331"/>
      <c r="K6157"/>
      <c r="L6157"/>
      <c r="O6157" s="75"/>
      <c r="P6157" s="60"/>
      <c r="Q6157" s="60"/>
    </row>
    <row r="6158" spans="3:17">
      <c r="C6158"/>
      <c r="D6158"/>
      <c r="E6158"/>
      <c r="F6158" s="331"/>
      <c r="G6158" s="331"/>
      <c r="K6158"/>
      <c r="L6158"/>
      <c r="O6158" s="75"/>
      <c r="P6158" s="60"/>
      <c r="Q6158" s="60"/>
    </row>
    <row r="6159" spans="3:17">
      <c r="C6159"/>
      <c r="D6159"/>
      <c r="E6159"/>
      <c r="F6159" s="331"/>
      <c r="G6159" s="331"/>
      <c r="K6159"/>
      <c r="L6159"/>
      <c r="O6159" s="75"/>
      <c r="P6159" s="60"/>
      <c r="Q6159" s="60"/>
    </row>
    <row r="6160" spans="3:17">
      <c r="C6160"/>
      <c r="D6160"/>
      <c r="E6160"/>
      <c r="F6160" s="331"/>
      <c r="G6160" s="331"/>
      <c r="K6160"/>
      <c r="L6160"/>
      <c r="O6160" s="75"/>
      <c r="P6160" s="60"/>
      <c r="Q6160" s="60"/>
    </row>
    <row r="6161" spans="3:17">
      <c r="C6161"/>
      <c r="D6161"/>
      <c r="E6161"/>
      <c r="F6161" s="331"/>
      <c r="G6161" s="331"/>
      <c r="K6161"/>
      <c r="L6161"/>
      <c r="O6161" s="75"/>
      <c r="P6161" s="60"/>
      <c r="Q6161" s="60"/>
    </row>
    <row r="6162" spans="3:17">
      <c r="C6162"/>
      <c r="D6162"/>
      <c r="E6162"/>
      <c r="F6162" s="331"/>
      <c r="G6162" s="331"/>
      <c r="K6162"/>
      <c r="L6162"/>
      <c r="O6162" s="75"/>
      <c r="P6162" s="60"/>
      <c r="Q6162" s="60"/>
    </row>
    <row r="6163" spans="3:17">
      <c r="C6163"/>
      <c r="D6163"/>
      <c r="E6163"/>
      <c r="F6163" s="331"/>
      <c r="G6163" s="331"/>
      <c r="K6163"/>
      <c r="L6163"/>
      <c r="O6163" s="75"/>
      <c r="P6163" s="60"/>
      <c r="Q6163" s="60"/>
    </row>
    <row r="6164" spans="3:17">
      <c r="C6164"/>
      <c r="D6164"/>
      <c r="E6164"/>
      <c r="F6164" s="331"/>
      <c r="G6164" s="331"/>
      <c r="K6164"/>
      <c r="L6164"/>
      <c r="O6164" s="75"/>
      <c r="P6164" s="60"/>
      <c r="Q6164" s="60"/>
    </row>
    <row r="6165" spans="3:17">
      <c r="C6165"/>
      <c r="D6165"/>
      <c r="E6165"/>
      <c r="F6165" s="331"/>
      <c r="G6165" s="331"/>
      <c r="K6165"/>
      <c r="L6165"/>
      <c r="O6165" s="75"/>
      <c r="P6165" s="60"/>
      <c r="Q6165" s="60"/>
    </row>
    <row r="6166" spans="3:17">
      <c r="C6166"/>
      <c r="D6166"/>
      <c r="E6166"/>
      <c r="F6166" s="331"/>
      <c r="G6166" s="331"/>
      <c r="K6166"/>
      <c r="L6166"/>
      <c r="O6166" s="75"/>
      <c r="P6166" s="60"/>
      <c r="Q6166" s="60"/>
    </row>
    <row r="6167" spans="3:17">
      <c r="C6167"/>
      <c r="D6167"/>
      <c r="E6167"/>
      <c r="F6167" s="331"/>
      <c r="G6167" s="331"/>
      <c r="K6167"/>
      <c r="L6167"/>
      <c r="O6167" s="75"/>
      <c r="P6167" s="60"/>
      <c r="Q6167" s="60"/>
    </row>
    <row r="6168" spans="3:17">
      <c r="C6168"/>
      <c r="D6168"/>
      <c r="E6168"/>
      <c r="F6168" s="331"/>
      <c r="G6168" s="331"/>
      <c r="K6168"/>
      <c r="L6168"/>
      <c r="O6168" s="75"/>
      <c r="P6168" s="60"/>
      <c r="Q6168" s="60"/>
    </row>
    <row r="6169" spans="3:17">
      <c r="C6169"/>
      <c r="D6169"/>
      <c r="E6169"/>
      <c r="F6169" s="331"/>
      <c r="G6169" s="331"/>
      <c r="K6169"/>
      <c r="L6169"/>
      <c r="O6169" s="75"/>
      <c r="P6169" s="60"/>
      <c r="Q6169" s="60"/>
    </row>
    <row r="6170" spans="3:17">
      <c r="C6170"/>
      <c r="D6170"/>
      <c r="E6170"/>
      <c r="F6170" s="331"/>
      <c r="G6170" s="331"/>
      <c r="K6170" s="76"/>
      <c r="L6170" s="141"/>
      <c r="O6170" s="75"/>
      <c r="P6170" s="60"/>
      <c r="Q6170" s="60"/>
    </row>
    <row r="6171" spans="3:17">
      <c r="C6171"/>
      <c r="D6171"/>
      <c r="E6171"/>
      <c r="F6171" s="331"/>
      <c r="G6171" s="331"/>
      <c r="K6171" s="76"/>
      <c r="L6171" s="141"/>
      <c r="O6171" s="75"/>
      <c r="P6171" s="60"/>
      <c r="Q6171" s="60"/>
    </row>
    <row r="6172" spans="3:17">
      <c r="C6172"/>
      <c r="D6172"/>
      <c r="E6172"/>
      <c r="F6172" s="331"/>
      <c r="G6172" s="331"/>
      <c r="K6172" s="76"/>
      <c r="L6172" s="141"/>
      <c r="O6172" s="75"/>
      <c r="P6172" s="60"/>
      <c r="Q6172" s="60"/>
    </row>
    <row r="6173" spans="3:17">
      <c r="C6173"/>
      <c r="D6173"/>
      <c r="E6173"/>
      <c r="F6173" s="331"/>
      <c r="G6173" s="331"/>
      <c r="K6173" s="76"/>
      <c r="L6173" s="141"/>
      <c r="O6173" s="75"/>
      <c r="P6173" s="60"/>
      <c r="Q6173" s="60"/>
    </row>
    <row r="6174" spans="3:17">
      <c r="C6174"/>
      <c r="D6174"/>
      <c r="E6174"/>
      <c r="F6174" s="331"/>
      <c r="G6174" s="331"/>
      <c r="K6174" s="76"/>
      <c r="L6174" s="141"/>
      <c r="O6174" s="75"/>
      <c r="P6174" s="60"/>
      <c r="Q6174" s="60"/>
    </row>
    <row r="6175" spans="3:17">
      <c r="C6175"/>
      <c r="D6175"/>
      <c r="E6175"/>
      <c r="F6175" s="331"/>
      <c r="G6175" s="331"/>
      <c r="K6175" s="76"/>
      <c r="L6175" s="141"/>
      <c r="O6175" s="75"/>
      <c r="P6175" s="60"/>
      <c r="Q6175" s="60"/>
    </row>
    <row r="6176" spans="3:17">
      <c r="C6176"/>
      <c r="D6176"/>
      <c r="E6176"/>
      <c r="F6176" s="331"/>
      <c r="G6176" s="331"/>
      <c r="K6176" s="76"/>
      <c r="L6176" s="141"/>
      <c r="O6176" s="75"/>
      <c r="P6176" s="60"/>
      <c r="Q6176" s="60"/>
    </row>
    <row r="6177" spans="3:17">
      <c r="C6177"/>
      <c r="D6177"/>
      <c r="E6177"/>
      <c r="F6177" s="331"/>
      <c r="G6177" s="331"/>
      <c r="K6177" s="76"/>
      <c r="L6177" s="141"/>
      <c r="O6177" s="75"/>
      <c r="P6177" s="60"/>
      <c r="Q6177" s="60"/>
    </row>
    <row r="6178" spans="3:17">
      <c r="C6178"/>
      <c r="D6178"/>
      <c r="E6178"/>
      <c r="F6178" s="331"/>
      <c r="G6178" s="331"/>
      <c r="K6178" s="76"/>
      <c r="L6178" s="141"/>
      <c r="O6178" s="75"/>
      <c r="P6178" s="60"/>
      <c r="Q6178" s="60"/>
    </row>
    <row r="6179" spans="3:17">
      <c r="C6179"/>
      <c r="D6179"/>
      <c r="E6179"/>
      <c r="F6179" s="331"/>
      <c r="G6179" s="331"/>
      <c r="K6179" s="76"/>
      <c r="L6179" s="141"/>
      <c r="O6179" s="75"/>
      <c r="P6179" s="60"/>
      <c r="Q6179" s="60"/>
    </row>
    <row r="6180" spans="3:17">
      <c r="C6180"/>
      <c r="D6180"/>
      <c r="E6180"/>
      <c r="F6180" s="331"/>
      <c r="G6180" s="331"/>
      <c r="K6180" s="76"/>
      <c r="L6180" s="141"/>
      <c r="O6180" s="75"/>
      <c r="P6180" s="60"/>
      <c r="Q6180" s="60"/>
    </row>
    <row r="6181" spans="3:17">
      <c r="C6181"/>
      <c r="D6181"/>
      <c r="E6181"/>
      <c r="F6181" s="331"/>
      <c r="G6181" s="331"/>
      <c r="K6181" s="76"/>
      <c r="L6181" s="141"/>
      <c r="O6181" s="75"/>
      <c r="P6181" s="60"/>
      <c r="Q6181" s="60"/>
    </row>
    <row r="6182" spans="3:17">
      <c r="C6182"/>
      <c r="D6182"/>
      <c r="E6182"/>
      <c r="F6182" s="331"/>
      <c r="G6182" s="331"/>
      <c r="K6182" s="76"/>
      <c r="L6182" s="141"/>
      <c r="O6182" s="75"/>
      <c r="P6182" s="60"/>
      <c r="Q6182" s="60"/>
    </row>
    <row r="6183" spans="3:17">
      <c r="C6183"/>
      <c r="D6183"/>
      <c r="E6183"/>
      <c r="F6183" s="331"/>
      <c r="G6183" s="331"/>
      <c r="K6183" s="76"/>
      <c r="L6183" s="141"/>
      <c r="O6183" s="75"/>
      <c r="P6183" s="60"/>
      <c r="Q6183" s="60"/>
    </row>
    <row r="6184" spans="3:17">
      <c r="C6184"/>
      <c r="D6184"/>
      <c r="E6184"/>
      <c r="F6184" s="331"/>
      <c r="G6184" s="331"/>
      <c r="K6184" s="76"/>
      <c r="L6184" s="141"/>
      <c r="O6184" s="75"/>
      <c r="P6184" s="60"/>
      <c r="Q6184" s="60"/>
    </row>
    <row r="6185" spans="3:17">
      <c r="C6185"/>
      <c r="D6185"/>
      <c r="E6185"/>
      <c r="F6185" s="331"/>
      <c r="G6185" s="331"/>
      <c r="K6185" s="76"/>
      <c r="L6185" s="141"/>
      <c r="O6185" s="75"/>
      <c r="P6185" s="60"/>
      <c r="Q6185" s="60"/>
    </row>
    <row r="6186" spans="3:17">
      <c r="C6186"/>
      <c r="D6186"/>
      <c r="E6186"/>
      <c r="F6186" s="331"/>
      <c r="G6186" s="331"/>
      <c r="K6186" s="76"/>
      <c r="L6186" s="141"/>
      <c r="O6186" s="75"/>
      <c r="P6186" s="60"/>
      <c r="Q6186" s="60"/>
    </row>
    <row r="6187" spans="3:17">
      <c r="C6187"/>
      <c r="D6187"/>
      <c r="E6187"/>
      <c r="F6187" s="331"/>
      <c r="G6187" s="331"/>
      <c r="K6187" s="76"/>
      <c r="L6187" s="141"/>
      <c r="O6187" s="75"/>
      <c r="P6187" s="60"/>
      <c r="Q6187" s="60"/>
    </row>
    <row r="6188" spans="3:17">
      <c r="C6188"/>
      <c r="D6188"/>
      <c r="E6188"/>
      <c r="F6188" s="331"/>
      <c r="G6188" s="331"/>
      <c r="K6188" s="76"/>
      <c r="L6188" s="141"/>
      <c r="O6188" s="75"/>
      <c r="P6188" s="60"/>
      <c r="Q6188" s="60"/>
    </row>
    <row r="6189" spans="3:17">
      <c r="C6189"/>
      <c r="D6189"/>
      <c r="E6189"/>
      <c r="F6189" s="331"/>
      <c r="G6189" s="331"/>
      <c r="K6189" s="76"/>
      <c r="L6189" s="141"/>
      <c r="O6189" s="75"/>
      <c r="P6189" s="60"/>
      <c r="Q6189" s="60"/>
    </row>
    <row r="6190" spans="3:17">
      <c r="C6190"/>
      <c r="D6190"/>
      <c r="E6190"/>
      <c r="F6190" s="331"/>
      <c r="G6190" s="331"/>
      <c r="K6190" s="76"/>
      <c r="L6190" s="141"/>
      <c r="O6190" s="75"/>
      <c r="P6190" s="60"/>
      <c r="Q6190" s="60"/>
    </row>
    <row r="6191" spans="3:17">
      <c r="C6191"/>
      <c r="D6191"/>
      <c r="E6191"/>
      <c r="F6191" s="331"/>
      <c r="G6191" s="331"/>
      <c r="K6191" s="76"/>
      <c r="L6191" s="141"/>
      <c r="O6191" s="75"/>
      <c r="P6191" s="60"/>
      <c r="Q6191" s="60"/>
    </row>
    <row r="6192" spans="3:17">
      <c r="C6192"/>
      <c r="D6192"/>
      <c r="E6192"/>
      <c r="F6192" s="331"/>
      <c r="G6192" s="331"/>
      <c r="K6192" s="76"/>
      <c r="L6192" s="141"/>
      <c r="O6192" s="75"/>
      <c r="P6192" s="60"/>
      <c r="Q6192" s="60"/>
    </row>
    <row r="6193" spans="3:17">
      <c r="C6193"/>
      <c r="D6193"/>
      <c r="E6193"/>
      <c r="F6193" s="331"/>
      <c r="G6193" s="331"/>
      <c r="K6193" s="76"/>
      <c r="L6193" s="141"/>
      <c r="O6193" s="75"/>
      <c r="P6193" s="60"/>
      <c r="Q6193" s="60"/>
    </row>
    <row r="6194" spans="3:17">
      <c r="C6194"/>
      <c r="D6194"/>
      <c r="E6194"/>
      <c r="F6194" s="331"/>
      <c r="G6194" s="331"/>
      <c r="K6194" s="76"/>
      <c r="L6194" s="141"/>
      <c r="O6194" s="75"/>
      <c r="P6194" s="60"/>
      <c r="Q6194" s="60"/>
    </row>
    <row r="6195" spans="3:17">
      <c r="C6195"/>
      <c r="D6195"/>
      <c r="E6195"/>
      <c r="F6195" s="331"/>
      <c r="G6195" s="331"/>
      <c r="K6195" s="76"/>
      <c r="L6195" s="141"/>
      <c r="O6195" s="75"/>
      <c r="P6195" s="60"/>
      <c r="Q6195" s="60"/>
    </row>
    <row r="6196" spans="3:17">
      <c r="C6196"/>
      <c r="D6196"/>
      <c r="E6196"/>
      <c r="F6196" s="331"/>
      <c r="G6196" s="331"/>
      <c r="K6196" s="76"/>
      <c r="L6196" s="141"/>
      <c r="O6196" s="75"/>
      <c r="P6196" s="60"/>
      <c r="Q6196" s="60"/>
    </row>
    <row r="6197" spans="3:17">
      <c r="C6197"/>
      <c r="D6197"/>
      <c r="E6197"/>
      <c r="F6197" s="331"/>
      <c r="G6197" s="331"/>
      <c r="K6197" s="76"/>
      <c r="L6197" s="141"/>
      <c r="O6197" s="75"/>
      <c r="P6197" s="60"/>
      <c r="Q6197" s="60"/>
    </row>
    <row r="6198" spans="3:17">
      <c r="C6198"/>
      <c r="D6198"/>
      <c r="E6198"/>
      <c r="F6198" s="331"/>
      <c r="G6198" s="331"/>
      <c r="K6198" s="76"/>
      <c r="L6198" s="141"/>
      <c r="O6198" s="75"/>
      <c r="P6198" s="60"/>
      <c r="Q6198" s="60"/>
    </row>
    <row r="6199" spans="3:17">
      <c r="C6199"/>
      <c r="D6199"/>
      <c r="E6199"/>
      <c r="F6199" s="331"/>
      <c r="G6199" s="331"/>
      <c r="K6199" s="76"/>
      <c r="L6199" s="141"/>
      <c r="O6199" s="75"/>
      <c r="P6199" s="60"/>
      <c r="Q6199" s="60"/>
    </row>
    <row r="6200" spans="3:17">
      <c r="C6200"/>
      <c r="D6200"/>
      <c r="E6200"/>
      <c r="F6200" s="331"/>
      <c r="G6200" s="331"/>
      <c r="K6200" s="76"/>
      <c r="L6200" s="141"/>
      <c r="O6200" s="75"/>
      <c r="P6200" s="60"/>
      <c r="Q6200" s="60"/>
    </row>
    <row r="6201" spans="3:17">
      <c r="C6201"/>
      <c r="D6201"/>
      <c r="E6201"/>
      <c r="F6201" s="331"/>
      <c r="G6201" s="331"/>
      <c r="K6201" s="76"/>
      <c r="L6201" s="141"/>
      <c r="O6201" s="75"/>
      <c r="P6201" s="60"/>
      <c r="Q6201" s="60"/>
    </row>
    <row r="6202" spans="3:17">
      <c r="C6202"/>
      <c r="D6202"/>
      <c r="E6202"/>
      <c r="F6202" s="331"/>
      <c r="G6202" s="331"/>
      <c r="K6202" s="76"/>
      <c r="L6202" s="141"/>
      <c r="O6202" s="75"/>
      <c r="P6202" s="60"/>
      <c r="Q6202" s="60"/>
    </row>
    <row r="6203" spans="3:17">
      <c r="C6203"/>
      <c r="D6203"/>
      <c r="E6203"/>
      <c r="F6203" s="331"/>
      <c r="G6203" s="331"/>
      <c r="K6203" s="76"/>
      <c r="L6203" s="141"/>
      <c r="O6203" s="75"/>
      <c r="P6203" s="60"/>
      <c r="Q6203" s="60"/>
    </row>
    <row r="6204" spans="3:17">
      <c r="C6204"/>
      <c r="D6204"/>
      <c r="E6204"/>
      <c r="F6204" s="331"/>
      <c r="G6204" s="331"/>
      <c r="K6204" s="76"/>
      <c r="L6204" s="141"/>
      <c r="O6204" s="75"/>
      <c r="P6204" s="60"/>
      <c r="Q6204" s="60"/>
    </row>
    <row r="6205" spans="3:17">
      <c r="C6205"/>
      <c r="D6205"/>
      <c r="E6205"/>
      <c r="F6205" s="331"/>
      <c r="G6205" s="331"/>
      <c r="K6205" s="76"/>
      <c r="L6205" s="141"/>
      <c r="O6205" s="75"/>
      <c r="P6205" s="60"/>
      <c r="Q6205" s="60"/>
    </row>
    <row r="6206" spans="3:17">
      <c r="C6206"/>
      <c r="D6206"/>
      <c r="E6206"/>
      <c r="F6206" s="331"/>
      <c r="G6206" s="331"/>
      <c r="K6206" s="76"/>
      <c r="L6206" s="141"/>
      <c r="O6206" s="75"/>
      <c r="P6206" s="60"/>
      <c r="Q6206" s="60"/>
    </row>
    <row r="6207" spans="3:17">
      <c r="C6207"/>
      <c r="D6207"/>
      <c r="E6207"/>
      <c r="F6207" s="331"/>
      <c r="G6207" s="331"/>
      <c r="K6207" s="76"/>
      <c r="L6207" s="141"/>
      <c r="O6207" s="75"/>
      <c r="P6207" s="60"/>
      <c r="Q6207" s="60"/>
    </row>
    <row r="6208" spans="3:17">
      <c r="C6208"/>
      <c r="D6208"/>
      <c r="E6208"/>
      <c r="F6208" s="331"/>
      <c r="G6208" s="331"/>
      <c r="K6208" s="76"/>
      <c r="L6208" s="141"/>
      <c r="O6208" s="75"/>
      <c r="P6208" s="60"/>
      <c r="Q6208" s="60"/>
    </row>
    <row r="6209" spans="3:17">
      <c r="C6209"/>
      <c r="D6209"/>
      <c r="E6209"/>
      <c r="F6209" s="331"/>
      <c r="G6209" s="331"/>
      <c r="K6209" s="76"/>
      <c r="L6209" s="141"/>
      <c r="O6209" s="75"/>
      <c r="P6209" s="60"/>
      <c r="Q6209" s="60"/>
    </row>
    <row r="6210" spans="3:17">
      <c r="C6210"/>
      <c r="D6210"/>
      <c r="E6210"/>
      <c r="F6210" s="331"/>
      <c r="G6210" s="331"/>
      <c r="K6210" s="76"/>
      <c r="L6210" s="141"/>
      <c r="O6210" s="75"/>
      <c r="P6210" s="60"/>
      <c r="Q6210" s="60"/>
    </row>
    <row r="6211" spans="3:17">
      <c r="C6211"/>
      <c r="D6211"/>
      <c r="E6211"/>
      <c r="F6211" s="331"/>
      <c r="G6211" s="331"/>
      <c r="K6211" s="76"/>
      <c r="L6211" s="141"/>
      <c r="O6211" s="75"/>
      <c r="P6211" s="60"/>
      <c r="Q6211" s="60"/>
    </row>
    <row r="6212" spans="3:17">
      <c r="C6212"/>
      <c r="D6212"/>
      <c r="E6212"/>
      <c r="F6212" s="331"/>
      <c r="G6212" s="331"/>
      <c r="K6212" s="76"/>
      <c r="L6212" s="141"/>
      <c r="O6212" s="75"/>
      <c r="P6212" s="60"/>
      <c r="Q6212" s="60"/>
    </row>
    <row r="6213" spans="3:17">
      <c r="C6213"/>
      <c r="D6213"/>
      <c r="E6213"/>
      <c r="F6213" s="331"/>
      <c r="G6213" s="331"/>
      <c r="K6213" s="76"/>
      <c r="L6213" s="141"/>
      <c r="O6213" s="75"/>
      <c r="P6213" s="60"/>
      <c r="Q6213" s="60"/>
    </row>
    <row r="6214" spans="3:17">
      <c r="C6214"/>
      <c r="D6214"/>
      <c r="E6214"/>
      <c r="F6214" s="331"/>
      <c r="G6214" s="331"/>
      <c r="K6214" s="76"/>
      <c r="L6214" s="141"/>
      <c r="O6214" s="75"/>
      <c r="P6214" s="60"/>
      <c r="Q6214" s="60"/>
    </row>
    <row r="6215" spans="3:17">
      <c r="C6215"/>
      <c r="D6215"/>
      <c r="E6215"/>
      <c r="F6215" s="331"/>
      <c r="G6215" s="331"/>
      <c r="K6215" s="76"/>
      <c r="L6215" s="141"/>
      <c r="O6215" s="75"/>
      <c r="P6215" s="60"/>
      <c r="Q6215" s="60"/>
    </row>
    <row r="6216" spans="3:17">
      <c r="C6216"/>
      <c r="D6216"/>
      <c r="E6216"/>
      <c r="F6216" s="331"/>
      <c r="G6216" s="331"/>
      <c r="K6216" s="76"/>
      <c r="L6216" s="141"/>
      <c r="O6216" s="75"/>
      <c r="P6216" s="60"/>
      <c r="Q6216" s="60"/>
    </row>
    <row r="6217" spans="3:17">
      <c r="C6217"/>
      <c r="D6217"/>
      <c r="E6217"/>
      <c r="F6217" s="331"/>
      <c r="G6217" s="331"/>
      <c r="K6217" s="76"/>
      <c r="L6217" s="141"/>
      <c r="O6217" s="75"/>
      <c r="P6217" s="60"/>
      <c r="Q6217" s="60"/>
    </row>
    <row r="6218" spans="3:17">
      <c r="C6218"/>
      <c r="D6218"/>
      <c r="E6218"/>
      <c r="F6218" s="331"/>
      <c r="G6218" s="331"/>
      <c r="K6218" s="76"/>
      <c r="L6218" s="141"/>
      <c r="O6218" s="75"/>
      <c r="P6218" s="60"/>
      <c r="Q6218" s="60"/>
    </row>
    <row r="6219" spans="3:17">
      <c r="C6219"/>
      <c r="D6219"/>
      <c r="E6219"/>
      <c r="F6219" s="331"/>
      <c r="G6219" s="331"/>
      <c r="K6219" s="76"/>
      <c r="L6219" s="141"/>
      <c r="O6219" s="75"/>
      <c r="P6219" s="60"/>
      <c r="Q6219" s="60"/>
    </row>
    <row r="6220" spans="3:17">
      <c r="C6220"/>
      <c r="D6220"/>
      <c r="E6220"/>
      <c r="F6220" s="331"/>
      <c r="G6220" s="331"/>
      <c r="K6220" s="76"/>
      <c r="L6220" s="141"/>
      <c r="O6220" s="75"/>
      <c r="P6220" s="60"/>
      <c r="Q6220" s="60"/>
    </row>
    <row r="6221" spans="3:17">
      <c r="C6221"/>
      <c r="D6221"/>
      <c r="E6221"/>
      <c r="F6221" s="331"/>
      <c r="G6221" s="331"/>
      <c r="K6221" s="76"/>
      <c r="L6221" s="141"/>
      <c r="O6221" s="75"/>
      <c r="P6221" s="60"/>
      <c r="Q6221" s="60"/>
    </row>
    <row r="6222" spans="3:17">
      <c r="C6222"/>
      <c r="D6222"/>
      <c r="E6222"/>
      <c r="F6222" s="331"/>
      <c r="G6222" s="331"/>
      <c r="K6222" s="76"/>
      <c r="L6222" s="141"/>
      <c r="O6222" s="75"/>
      <c r="P6222" s="60"/>
      <c r="Q6222" s="60"/>
    </row>
    <row r="6223" spans="3:17">
      <c r="C6223"/>
      <c r="D6223"/>
      <c r="E6223"/>
      <c r="F6223" s="331"/>
      <c r="G6223" s="331"/>
      <c r="K6223" s="76"/>
      <c r="L6223" s="141"/>
      <c r="O6223" s="75"/>
      <c r="P6223" s="60"/>
      <c r="Q6223" s="60"/>
    </row>
    <row r="6224" spans="3:17">
      <c r="C6224"/>
      <c r="D6224"/>
      <c r="E6224"/>
      <c r="F6224" s="331"/>
      <c r="G6224" s="331"/>
      <c r="K6224" s="76"/>
      <c r="L6224" s="141"/>
      <c r="O6224" s="75"/>
      <c r="P6224" s="60"/>
      <c r="Q6224" s="60"/>
    </row>
    <row r="6225" spans="3:21">
      <c r="C6225"/>
      <c r="D6225"/>
      <c r="E6225"/>
      <c r="F6225" s="331"/>
      <c r="G6225" s="331"/>
      <c r="K6225" s="76"/>
      <c r="L6225" s="141"/>
      <c r="O6225" s="75"/>
      <c r="P6225" s="60"/>
      <c r="Q6225" s="60"/>
    </row>
    <row r="6226" spans="3:21">
      <c r="C6226"/>
      <c r="D6226"/>
      <c r="E6226"/>
      <c r="F6226" s="331"/>
      <c r="G6226" s="331"/>
      <c r="K6226" s="76"/>
      <c r="L6226" s="141"/>
      <c r="O6226" s="75"/>
      <c r="P6226" s="60"/>
      <c r="Q6226" s="60"/>
    </row>
    <row r="6227" spans="3:21">
      <c r="C6227"/>
      <c r="D6227"/>
      <c r="E6227"/>
      <c r="F6227" s="331"/>
      <c r="G6227" s="331"/>
      <c r="K6227" s="76"/>
      <c r="L6227" s="141"/>
      <c r="O6227" s="75"/>
      <c r="P6227" s="60"/>
      <c r="Q6227" s="60"/>
    </row>
    <row r="6228" spans="3:21">
      <c r="C6228"/>
      <c r="D6228"/>
      <c r="E6228"/>
      <c r="F6228" s="331"/>
      <c r="G6228" s="331"/>
      <c r="K6228" s="76"/>
      <c r="L6228" s="141"/>
      <c r="O6228" s="75"/>
      <c r="P6228" s="60"/>
      <c r="Q6228" s="60"/>
    </row>
    <row r="6229" spans="3:21">
      <c r="C6229"/>
      <c r="D6229"/>
      <c r="E6229"/>
      <c r="F6229" s="331"/>
      <c r="G6229" s="331"/>
      <c r="K6229" s="76"/>
      <c r="L6229" s="141"/>
      <c r="O6229" s="75"/>
      <c r="P6229" s="60"/>
      <c r="Q6229" s="60"/>
    </row>
    <row r="6230" spans="3:21">
      <c r="C6230"/>
      <c r="D6230"/>
      <c r="E6230"/>
      <c r="F6230" s="331"/>
      <c r="G6230" s="331"/>
      <c r="K6230" s="76"/>
      <c r="L6230" s="141"/>
      <c r="O6230" s="75"/>
      <c r="P6230" s="60"/>
      <c r="Q6230" s="60"/>
    </row>
    <row r="6231" spans="3:21">
      <c r="C6231"/>
      <c r="D6231"/>
      <c r="E6231"/>
      <c r="F6231" s="331"/>
      <c r="G6231" s="331"/>
      <c r="K6231" s="76"/>
      <c r="L6231" s="141"/>
      <c r="O6231" s="75"/>
      <c r="P6231" s="60"/>
      <c r="Q6231" s="60"/>
    </row>
    <row r="6232" spans="3:21">
      <c r="C6232"/>
      <c r="D6232"/>
      <c r="E6232"/>
      <c r="F6232" s="331"/>
      <c r="G6232" s="331"/>
      <c r="K6232" s="76"/>
      <c r="L6232" s="141"/>
      <c r="O6232" s="75"/>
      <c r="P6232" s="60"/>
      <c r="Q6232" s="60"/>
    </row>
    <row r="6233" spans="3:21">
      <c r="C6233"/>
      <c r="D6233"/>
      <c r="E6233"/>
      <c r="F6233" s="331"/>
      <c r="G6233" s="331"/>
      <c r="K6233" s="76"/>
      <c r="L6233" s="141"/>
      <c r="O6233" s="75"/>
      <c r="P6233" s="60"/>
      <c r="Q6233" s="60"/>
    </row>
    <row r="6234" spans="3:21">
      <c r="C6234"/>
      <c r="D6234"/>
      <c r="E6234"/>
      <c r="F6234" s="331"/>
      <c r="G6234" s="331"/>
      <c r="K6234" s="76"/>
      <c r="L6234" s="141"/>
      <c r="O6234" s="75"/>
      <c r="P6234" s="60"/>
      <c r="Q6234" s="60"/>
    </row>
    <row r="6235" spans="3:21">
      <c r="C6235"/>
      <c r="D6235"/>
      <c r="E6235"/>
      <c r="F6235" s="331"/>
      <c r="G6235" s="331"/>
      <c r="K6235" s="76"/>
      <c r="L6235" s="141"/>
      <c r="O6235" s="75"/>
      <c r="P6235" s="60"/>
      <c r="Q6235" s="60"/>
    </row>
    <row r="6236" spans="3:21">
      <c r="C6236"/>
      <c r="D6236"/>
      <c r="E6236"/>
      <c r="F6236" s="331"/>
      <c r="G6236" s="331"/>
      <c r="K6236" s="76"/>
      <c r="L6236" s="141"/>
      <c r="O6236" s="75"/>
      <c r="P6236" s="60"/>
      <c r="Q6236" s="60"/>
    </row>
    <row r="6237" spans="3:21">
      <c r="C6237"/>
      <c r="D6237"/>
      <c r="E6237"/>
      <c r="F6237" s="331"/>
      <c r="G6237" s="331"/>
      <c r="K6237" s="76"/>
      <c r="L6237" s="141"/>
      <c r="O6237" s="75"/>
      <c r="P6237" s="60"/>
      <c r="Q6237" s="60"/>
    </row>
    <row r="6238" spans="3:21">
      <c r="C6238"/>
      <c r="D6238"/>
      <c r="E6238"/>
      <c r="F6238" s="331"/>
      <c r="G6238" s="331"/>
      <c r="H6238" s="74"/>
      <c r="I6238"/>
      <c r="J6238"/>
      <c r="K6238"/>
      <c r="L6238"/>
      <c r="O6238"/>
      <c r="P6238"/>
      <c r="Q6238"/>
      <c r="R6238"/>
      <c r="S6238"/>
      <c r="T6238"/>
      <c r="U6238" s="74"/>
    </row>
    <row r="6239" spans="3:21">
      <c r="C6239"/>
      <c r="D6239"/>
      <c r="E6239"/>
      <c r="F6239" s="331"/>
      <c r="G6239" s="331"/>
      <c r="H6239" s="74"/>
      <c r="I6239"/>
      <c r="J6239"/>
      <c r="K6239"/>
      <c r="L6239"/>
      <c r="O6239"/>
      <c r="P6239"/>
      <c r="Q6239"/>
      <c r="R6239"/>
      <c r="S6239"/>
      <c r="T6239"/>
      <c r="U6239" s="74"/>
    </row>
    <row r="6240" spans="3:21">
      <c r="C6240"/>
      <c r="D6240"/>
      <c r="E6240"/>
      <c r="F6240" s="331"/>
      <c r="G6240" s="331"/>
      <c r="H6240" s="74"/>
      <c r="I6240"/>
      <c r="J6240"/>
      <c r="K6240"/>
      <c r="L6240"/>
      <c r="O6240"/>
      <c r="P6240"/>
      <c r="Q6240"/>
      <c r="R6240"/>
      <c r="S6240"/>
      <c r="T6240"/>
      <c r="U6240" s="74"/>
    </row>
    <row r="6241" spans="2:21">
      <c r="C6241"/>
      <c r="D6241"/>
      <c r="E6241"/>
      <c r="F6241" s="331"/>
      <c r="G6241" s="331"/>
      <c r="H6241" s="74"/>
      <c r="I6241"/>
      <c r="J6241"/>
      <c r="K6241"/>
      <c r="L6241"/>
      <c r="O6241"/>
      <c r="P6241"/>
      <c r="Q6241"/>
      <c r="R6241"/>
      <c r="S6241"/>
      <c r="T6241"/>
      <c r="U6241" s="74"/>
    </row>
    <row r="6242" spans="2:21">
      <c r="C6242"/>
      <c r="D6242"/>
      <c r="E6242"/>
      <c r="F6242" s="331"/>
      <c r="G6242" s="331"/>
      <c r="H6242" s="74"/>
      <c r="I6242"/>
      <c r="J6242"/>
      <c r="K6242"/>
      <c r="L6242"/>
      <c r="O6242"/>
      <c r="P6242"/>
      <c r="Q6242"/>
      <c r="R6242"/>
      <c r="S6242"/>
      <c r="T6242"/>
      <c r="U6242" s="74"/>
    </row>
    <row r="6243" spans="2:21">
      <c r="C6243"/>
      <c r="D6243"/>
      <c r="E6243"/>
      <c r="F6243" s="331"/>
      <c r="G6243" s="331"/>
      <c r="H6243" s="74"/>
      <c r="I6243"/>
      <c r="J6243"/>
      <c r="K6243"/>
      <c r="L6243"/>
      <c r="O6243"/>
      <c r="P6243"/>
      <c r="Q6243"/>
      <c r="R6243"/>
      <c r="S6243"/>
      <c r="T6243"/>
      <c r="U6243" s="74"/>
    </row>
    <row r="6244" spans="2:21">
      <c r="C6244"/>
      <c r="D6244"/>
      <c r="E6244"/>
      <c r="F6244" s="331"/>
      <c r="G6244" s="331"/>
      <c r="H6244" s="74"/>
      <c r="I6244"/>
      <c r="J6244"/>
      <c r="K6244"/>
      <c r="L6244"/>
      <c r="O6244"/>
      <c r="P6244"/>
      <c r="Q6244"/>
      <c r="R6244"/>
      <c r="S6244"/>
      <c r="T6244"/>
      <c r="U6244" s="74"/>
    </row>
    <row r="6245" spans="2:21">
      <c r="C6245"/>
      <c r="D6245"/>
      <c r="E6245"/>
      <c r="F6245" s="331"/>
      <c r="G6245" s="331"/>
      <c r="H6245" s="74"/>
      <c r="I6245"/>
      <c r="J6245"/>
      <c r="K6245"/>
      <c r="L6245"/>
      <c r="O6245"/>
      <c r="P6245"/>
      <c r="Q6245"/>
      <c r="R6245"/>
      <c r="S6245"/>
      <c r="T6245"/>
      <c r="U6245" s="74"/>
    </row>
    <row r="6246" spans="2:21">
      <c r="C6246"/>
      <c r="D6246"/>
      <c r="E6246"/>
      <c r="F6246" s="331"/>
      <c r="G6246" s="331"/>
      <c r="H6246" s="74"/>
      <c r="I6246"/>
      <c r="J6246"/>
      <c r="K6246"/>
      <c r="L6246"/>
      <c r="O6246"/>
      <c r="P6246"/>
      <c r="Q6246"/>
      <c r="R6246"/>
      <c r="S6246"/>
      <c r="T6246"/>
      <c r="U6246" s="74"/>
    </row>
    <row r="6247" spans="2:21">
      <c r="C6247"/>
      <c r="D6247"/>
      <c r="E6247"/>
      <c r="F6247" s="331"/>
      <c r="G6247" s="331"/>
      <c r="H6247" s="74"/>
      <c r="I6247"/>
      <c r="J6247"/>
      <c r="K6247"/>
      <c r="L6247"/>
      <c r="O6247"/>
      <c r="P6247"/>
      <c r="Q6247"/>
      <c r="R6247"/>
      <c r="S6247"/>
      <c r="T6247"/>
      <c r="U6247" s="74"/>
    </row>
    <row r="6248" spans="2:21">
      <c r="C6248"/>
      <c r="D6248"/>
      <c r="E6248"/>
      <c r="F6248" s="331"/>
      <c r="G6248" s="331"/>
      <c r="H6248" s="74"/>
      <c r="I6248"/>
      <c r="J6248"/>
      <c r="K6248"/>
      <c r="L6248"/>
      <c r="O6248"/>
      <c r="P6248"/>
      <c r="Q6248"/>
      <c r="R6248"/>
      <c r="S6248"/>
      <c r="T6248"/>
      <c r="U6248" s="74"/>
    </row>
    <row r="6249" spans="2:21">
      <c r="C6249"/>
      <c r="D6249"/>
      <c r="E6249"/>
      <c r="F6249" s="331"/>
      <c r="G6249" s="331"/>
      <c r="H6249" s="74"/>
      <c r="I6249"/>
      <c r="J6249"/>
      <c r="K6249"/>
      <c r="L6249"/>
      <c r="O6249"/>
      <c r="P6249"/>
      <c r="Q6249"/>
      <c r="R6249"/>
      <c r="S6249"/>
      <c r="T6249"/>
      <c r="U6249" s="74"/>
    </row>
    <row r="6250" spans="2:21">
      <c r="B6250"/>
      <c r="C6250"/>
      <c r="D6250"/>
      <c r="E6250"/>
      <c r="F6250" s="331"/>
      <c r="G6250" s="331"/>
      <c r="H6250" s="74"/>
      <c r="I6250"/>
      <c r="J6250"/>
      <c r="K6250"/>
      <c r="L6250"/>
      <c r="O6250"/>
      <c r="P6250"/>
      <c r="Q6250"/>
      <c r="R6250"/>
      <c r="S6250"/>
      <c r="T6250"/>
      <c r="U6250" s="74"/>
    </row>
    <row r="6251" spans="2:21">
      <c r="B6251"/>
      <c r="C6251"/>
      <c r="D6251"/>
      <c r="E6251"/>
      <c r="F6251" s="331"/>
      <c r="G6251" s="331"/>
      <c r="H6251" s="74"/>
      <c r="I6251"/>
      <c r="J6251"/>
      <c r="K6251"/>
      <c r="L6251"/>
      <c r="O6251"/>
      <c r="P6251"/>
      <c r="Q6251"/>
      <c r="R6251"/>
      <c r="S6251"/>
      <c r="T6251"/>
      <c r="U6251" s="74"/>
    </row>
    <row r="6252" spans="2:21">
      <c r="B6252"/>
      <c r="C6252"/>
      <c r="D6252"/>
      <c r="E6252"/>
      <c r="F6252" s="331"/>
      <c r="G6252" s="331"/>
      <c r="H6252" s="74"/>
      <c r="I6252"/>
      <c r="J6252"/>
      <c r="K6252"/>
      <c r="L6252"/>
      <c r="O6252"/>
      <c r="P6252"/>
      <c r="Q6252"/>
      <c r="R6252"/>
      <c r="S6252"/>
      <c r="T6252"/>
      <c r="U6252" s="74"/>
    </row>
    <row r="6253" spans="2:21">
      <c r="B6253"/>
      <c r="C6253"/>
      <c r="D6253"/>
      <c r="E6253"/>
      <c r="F6253" s="331"/>
      <c r="G6253" s="331"/>
      <c r="H6253" s="74"/>
      <c r="I6253"/>
      <c r="J6253"/>
      <c r="K6253"/>
      <c r="L6253"/>
      <c r="O6253"/>
      <c r="P6253"/>
      <c r="Q6253"/>
      <c r="R6253"/>
      <c r="S6253"/>
      <c r="T6253"/>
      <c r="U6253" s="74"/>
    </row>
    <row r="6254" spans="2:21">
      <c r="B6254"/>
      <c r="C6254"/>
      <c r="D6254"/>
      <c r="E6254"/>
      <c r="F6254" s="331"/>
      <c r="G6254" s="331"/>
      <c r="H6254" s="74"/>
      <c r="I6254"/>
      <c r="J6254"/>
      <c r="K6254"/>
      <c r="L6254"/>
      <c r="O6254"/>
      <c r="P6254"/>
      <c r="Q6254"/>
      <c r="R6254"/>
      <c r="S6254"/>
      <c r="T6254"/>
      <c r="U6254" s="74"/>
    </row>
    <row r="6255" spans="2:21">
      <c r="B6255"/>
      <c r="C6255"/>
      <c r="D6255"/>
      <c r="E6255"/>
      <c r="F6255" s="331"/>
      <c r="G6255" s="331"/>
      <c r="H6255" s="74"/>
      <c r="I6255"/>
      <c r="J6255"/>
      <c r="K6255"/>
      <c r="L6255"/>
      <c r="O6255"/>
      <c r="P6255"/>
      <c r="Q6255"/>
      <c r="R6255"/>
      <c r="S6255"/>
      <c r="T6255"/>
      <c r="U6255" s="74"/>
    </row>
    <row r="6256" spans="2:21">
      <c r="B6256"/>
      <c r="C6256"/>
      <c r="D6256"/>
      <c r="E6256"/>
      <c r="F6256" s="331"/>
      <c r="G6256" s="331"/>
      <c r="H6256" s="74"/>
      <c r="I6256"/>
      <c r="J6256"/>
      <c r="K6256"/>
      <c r="L6256"/>
      <c r="O6256"/>
      <c r="P6256"/>
      <c r="Q6256"/>
      <c r="R6256"/>
      <c r="S6256"/>
      <c r="T6256"/>
      <c r="U6256" s="74"/>
    </row>
    <row r="6257" spans="2:24">
      <c r="B6257"/>
      <c r="C6257"/>
      <c r="D6257"/>
      <c r="E6257"/>
      <c r="F6257" s="331"/>
      <c r="G6257" s="331"/>
      <c r="H6257" s="74"/>
      <c r="I6257"/>
      <c r="J6257"/>
      <c r="K6257"/>
      <c r="L6257"/>
      <c r="O6257"/>
      <c r="P6257"/>
      <c r="Q6257"/>
      <c r="R6257"/>
      <c r="S6257"/>
      <c r="T6257"/>
      <c r="U6257" s="74"/>
    </row>
    <row r="6258" spans="2:24">
      <c r="B6258"/>
      <c r="C6258"/>
      <c r="D6258"/>
      <c r="E6258"/>
      <c r="F6258" s="331"/>
      <c r="G6258" s="331"/>
      <c r="H6258" s="74"/>
      <c r="I6258"/>
      <c r="J6258"/>
      <c r="K6258"/>
      <c r="L6258"/>
      <c r="O6258"/>
      <c r="P6258"/>
      <c r="Q6258"/>
      <c r="R6258"/>
      <c r="S6258"/>
      <c r="T6258"/>
      <c r="U6258" s="74"/>
    </row>
    <row r="6259" spans="2:24">
      <c r="B6259"/>
      <c r="C6259"/>
      <c r="D6259"/>
      <c r="E6259"/>
      <c r="F6259" s="331"/>
      <c r="G6259" s="331"/>
      <c r="H6259" s="74"/>
      <c r="I6259"/>
      <c r="J6259"/>
      <c r="K6259"/>
      <c r="L6259"/>
      <c r="O6259"/>
      <c r="P6259"/>
      <c r="Q6259"/>
      <c r="R6259"/>
      <c r="S6259"/>
      <c r="T6259"/>
      <c r="U6259" s="74"/>
      <c r="V6259"/>
      <c r="W6259"/>
      <c r="X6259"/>
    </row>
    <row r="6260" spans="2:24">
      <c r="B6260"/>
      <c r="C6260"/>
      <c r="D6260"/>
      <c r="E6260"/>
      <c r="F6260" s="331"/>
      <c r="G6260" s="331"/>
      <c r="H6260" s="74"/>
      <c r="I6260"/>
      <c r="J6260"/>
      <c r="K6260"/>
      <c r="L6260"/>
      <c r="O6260"/>
      <c r="P6260"/>
      <c r="Q6260"/>
      <c r="R6260"/>
      <c r="S6260"/>
      <c r="T6260"/>
      <c r="U6260" s="74"/>
      <c r="V6260"/>
      <c r="W6260"/>
      <c r="X6260"/>
    </row>
    <row r="6261" spans="2:24">
      <c r="B6261"/>
      <c r="C6261"/>
      <c r="D6261"/>
      <c r="E6261"/>
      <c r="F6261" s="331"/>
      <c r="G6261" s="331"/>
      <c r="H6261" s="74"/>
      <c r="I6261"/>
      <c r="J6261"/>
      <c r="K6261"/>
      <c r="L6261"/>
      <c r="O6261"/>
      <c r="P6261"/>
      <c r="Q6261"/>
      <c r="R6261"/>
      <c r="S6261"/>
      <c r="T6261"/>
      <c r="U6261" s="74"/>
      <c r="V6261"/>
      <c r="W6261"/>
      <c r="X6261"/>
    </row>
    <row r="6262" spans="2:24">
      <c r="B6262"/>
      <c r="C6262"/>
      <c r="D6262"/>
      <c r="E6262"/>
      <c r="F6262" s="331"/>
      <c r="G6262" s="331"/>
      <c r="H6262" s="74"/>
      <c r="I6262"/>
      <c r="J6262"/>
      <c r="K6262"/>
      <c r="L6262"/>
      <c r="O6262"/>
      <c r="P6262"/>
      <c r="Q6262"/>
      <c r="R6262"/>
      <c r="S6262"/>
      <c r="T6262"/>
      <c r="U6262" s="74"/>
      <c r="V6262"/>
      <c r="W6262"/>
      <c r="X6262"/>
    </row>
    <row r="6263" spans="2:24">
      <c r="B6263"/>
      <c r="C6263"/>
      <c r="D6263"/>
      <c r="E6263"/>
      <c r="F6263" s="331"/>
      <c r="G6263" s="331"/>
      <c r="H6263" s="74"/>
      <c r="I6263"/>
      <c r="J6263"/>
      <c r="K6263"/>
      <c r="L6263"/>
      <c r="O6263"/>
      <c r="P6263"/>
      <c r="Q6263"/>
      <c r="R6263"/>
      <c r="S6263"/>
      <c r="T6263"/>
      <c r="U6263" s="74"/>
      <c r="V6263"/>
      <c r="W6263"/>
      <c r="X6263"/>
    </row>
    <row r="6264" spans="2:24">
      <c r="C6264"/>
      <c r="D6264"/>
      <c r="E6264"/>
      <c r="F6264" s="331"/>
      <c r="G6264" s="331"/>
      <c r="V6264"/>
      <c r="W6264"/>
      <c r="X6264"/>
    </row>
    <row r="6265" spans="2:24">
      <c r="C6265"/>
      <c r="D6265"/>
      <c r="E6265"/>
      <c r="F6265" s="331"/>
      <c r="G6265" s="331"/>
      <c r="V6265"/>
      <c r="W6265"/>
      <c r="X6265"/>
    </row>
    <row r="6266" spans="2:24">
      <c r="C6266"/>
      <c r="D6266"/>
      <c r="E6266"/>
      <c r="F6266" s="331"/>
      <c r="G6266" s="331"/>
      <c r="V6266"/>
      <c r="W6266"/>
      <c r="X6266"/>
    </row>
    <row r="6267" spans="2:24">
      <c r="C6267"/>
      <c r="D6267"/>
      <c r="E6267"/>
      <c r="F6267" s="331"/>
      <c r="G6267" s="331"/>
      <c r="V6267"/>
      <c r="W6267"/>
      <c r="X6267"/>
    </row>
    <row r="6268" spans="2:24">
      <c r="C6268"/>
      <c r="D6268"/>
      <c r="E6268"/>
      <c r="F6268" s="331"/>
      <c r="G6268" s="331"/>
      <c r="V6268"/>
      <c r="W6268"/>
      <c r="X6268"/>
    </row>
    <row r="6269" spans="2:24">
      <c r="C6269"/>
      <c r="D6269"/>
      <c r="E6269"/>
      <c r="F6269" s="331"/>
      <c r="G6269" s="331"/>
      <c r="V6269"/>
      <c r="W6269"/>
      <c r="X6269"/>
    </row>
    <row r="6270" spans="2:24">
      <c r="C6270"/>
      <c r="D6270"/>
      <c r="E6270"/>
      <c r="F6270" s="331"/>
      <c r="G6270" s="331"/>
      <c r="V6270"/>
      <c r="W6270"/>
      <c r="X6270"/>
    </row>
    <row r="6271" spans="2:24">
      <c r="C6271"/>
      <c r="D6271"/>
      <c r="E6271"/>
      <c r="F6271" s="331"/>
      <c r="G6271" s="331"/>
      <c r="V6271"/>
      <c r="W6271"/>
      <c r="X6271"/>
    </row>
    <row r="6272" spans="2:24">
      <c r="C6272"/>
      <c r="D6272"/>
      <c r="E6272"/>
      <c r="F6272" s="331"/>
      <c r="G6272" s="331"/>
      <c r="V6272"/>
      <c r="W6272"/>
      <c r="X6272"/>
    </row>
    <row r="6273" spans="3:7">
      <c r="C6273"/>
      <c r="D6273"/>
      <c r="E6273"/>
      <c r="F6273" s="331"/>
      <c r="G6273" s="331"/>
    </row>
    <row r="6274" spans="3:7">
      <c r="C6274"/>
      <c r="D6274"/>
      <c r="E6274"/>
      <c r="F6274" s="331"/>
      <c r="G6274" s="331"/>
    </row>
    <row r="6275" spans="3:7">
      <c r="C6275"/>
      <c r="D6275"/>
      <c r="E6275"/>
      <c r="F6275" s="331"/>
      <c r="G6275" s="331"/>
    </row>
    <row r="6276" spans="3:7">
      <c r="C6276"/>
      <c r="D6276"/>
      <c r="E6276"/>
      <c r="F6276" s="331"/>
      <c r="G6276" s="331"/>
    </row>
    <row r="6277" spans="3:7">
      <c r="C6277"/>
      <c r="D6277"/>
      <c r="E6277"/>
      <c r="F6277" s="331"/>
      <c r="G6277" s="331"/>
    </row>
    <row r="6278" spans="3:7">
      <c r="C6278"/>
      <c r="D6278"/>
      <c r="E6278"/>
      <c r="F6278" s="331"/>
      <c r="G6278" s="331"/>
    </row>
    <row r="6279" spans="3:7">
      <c r="C6279"/>
      <c r="D6279"/>
      <c r="E6279"/>
      <c r="F6279" s="331"/>
      <c r="G6279" s="331"/>
    </row>
    <row r="6280" spans="3:7">
      <c r="C6280"/>
      <c r="D6280"/>
      <c r="E6280"/>
      <c r="F6280" s="331"/>
      <c r="G6280" s="331"/>
    </row>
    <row r="6281" spans="3:7">
      <c r="C6281"/>
      <c r="D6281"/>
      <c r="E6281"/>
      <c r="F6281" s="331"/>
      <c r="G6281" s="331"/>
    </row>
    <row r="6282" spans="3:7">
      <c r="C6282"/>
      <c r="D6282"/>
      <c r="E6282"/>
      <c r="F6282" s="331"/>
      <c r="G6282" s="331"/>
    </row>
    <row r="6283" spans="3:7">
      <c r="C6283"/>
      <c r="D6283"/>
      <c r="E6283"/>
      <c r="F6283" s="331"/>
      <c r="G6283" s="331"/>
    </row>
    <row r="6284" spans="3:7">
      <c r="C6284"/>
      <c r="D6284"/>
      <c r="E6284"/>
      <c r="F6284" s="331"/>
      <c r="G6284" s="331"/>
    </row>
    <row r="6285" spans="3:7">
      <c r="C6285"/>
      <c r="D6285"/>
      <c r="E6285"/>
      <c r="F6285" s="331"/>
      <c r="G6285" s="331"/>
    </row>
    <row r="6286" spans="3:7">
      <c r="C6286"/>
      <c r="D6286"/>
      <c r="E6286"/>
      <c r="F6286" s="331"/>
      <c r="G6286" s="331"/>
    </row>
    <row r="6287" spans="3:7">
      <c r="C6287"/>
      <c r="D6287"/>
      <c r="E6287"/>
      <c r="F6287" s="331"/>
      <c r="G6287" s="331"/>
    </row>
    <row r="6288" spans="3:7">
      <c r="C6288"/>
      <c r="D6288"/>
      <c r="E6288"/>
      <c r="F6288" s="331"/>
      <c r="G6288" s="331"/>
    </row>
    <row r="6289" spans="3:7">
      <c r="C6289"/>
      <c r="D6289"/>
      <c r="E6289"/>
      <c r="F6289" s="331"/>
      <c r="G6289" s="331"/>
    </row>
    <row r="6290" spans="3:7">
      <c r="C6290"/>
      <c r="D6290"/>
      <c r="E6290"/>
      <c r="F6290" s="331"/>
      <c r="G6290" s="331"/>
    </row>
    <row r="6291" spans="3:7">
      <c r="C6291"/>
      <c r="D6291"/>
      <c r="E6291"/>
      <c r="F6291" s="331"/>
      <c r="G6291" s="331"/>
    </row>
    <row r="6292" spans="3:7">
      <c r="C6292"/>
      <c r="D6292"/>
      <c r="E6292"/>
      <c r="F6292" s="331"/>
      <c r="G6292" s="331"/>
    </row>
    <row r="6293" spans="3:7">
      <c r="C6293"/>
      <c r="D6293"/>
      <c r="E6293"/>
      <c r="F6293" s="331"/>
      <c r="G6293" s="331"/>
    </row>
    <row r="6294" spans="3:7">
      <c r="C6294"/>
      <c r="D6294"/>
      <c r="E6294"/>
      <c r="F6294" s="331"/>
      <c r="G6294" s="331"/>
    </row>
    <row r="6295" spans="3:7">
      <c r="C6295"/>
      <c r="D6295"/>
      <c r="E6295"/>
      <c r="F6295" s="331"/>
      <c r="G6295" s="331"/>
    </row>
    <row r="6296" spans="3:7">
      <c r="C6296"/>
      <c r="D6296"/>
      <c r="E6296"/>
      <c r="F6296" s="331"/>
      <c r="G6296" s="331"/>
    </row>
    <row r="6297" spans="3:7">
      <c r="C6297"/>
      <c r="D6297"/>
      <c r="E6297"/>
      <c r="F6297" s="331"/>
      <c r="G6297" s="331"/>
    </row>
    <row r="6298" spans="3:7">
      <c r="C6298"/>
      <c r="D6298"/>
      <c r="E6298"/>
      <c r="F6298" s="331"/>
      <c r="G6298" s="331"/>
    </row>
    <row r="6299" spans="3:7">
      <c r="C6299"/>
      <c r="D6299"/>
      <c r="E6299"/>
      <c r="F6299" s="331"/>
      <c r="G6299" s="331"/>
    </row>
    <row r="6300" spans="3:7">
      <c r="C6300"/>
      <c r="D6300"/>
      <c r="E6300"/>
      <c r="F6300" s="331"/>
      <c r="G6300" s="331"/>
    </row>
    <row r="6301" spans="3:7">
      <c r="C6301"/>
      <c r="D6301"/>
      <c r="E6301"/>
      <c r="F6301" s="331"/>
      <c r="G6301" s="331"/>
    </row>
    <row r="6302" spans="3:7">
      <c r="C6302"/>
      <c r="D6302"/>
      <c r="E6302"/>
      <c r="F6302" s="331"/>
      <c r="G6302" s="331"/>
    </row>
    <row r="6303" spans="3:7">
      <c r="C6303"/>
      <c r="D6303"/>
      <c r="E6303"/>
      <c r="F6303" s="331"/>
      <c r="G6303" s="331"/>
    </row>
    <row r="6304" spans="3:7">
      <c r="C6304"/>
      <c r="D6304"/>
      <c r="E6304"/>
      <c r="F6304" s="331"/>
      <c r="G6304" s="331"/>
    </row>
    <row r="6305" spans="3:7">
      <c r="C6305"/>
      <c r="D6305"/>
      <c r="E6305"/>
      <c r="F6305" s="331"/>
      <c r="G6305" s="331"/>
    </row>
    <row r="6306" spans="3:7">
      <c r="C6306"/>
      <c r="D6306"/>
      <c r="E6306"/>
      <c r="F6306" s="331"/>
      <c r="G6306" s="331"/>
    </row>
    <row r="6307" spans="3:7">
      <c r="C6307"/>
      <c r="D6307"/>
      <c r="E6307"/>
      <c r="F6307" s="331"/>
      <c r="G6307" s="331"/>
    </row>
    <row r="6308" spans="3:7">
      <c r="C6308"/>
      <c r="D6308"/>
      <c r="E6308"/>
      <c r="F6308" s="331"/>
      <c r="G6308" s="331"/>
    </row>
    <row r="6309" spans="3:7">
      <c r="C6309"/>
      <c r="D6309"/>
      <c r="E6309"/>
      <c r="F6309" s="331"/>
      <c r="G6309" s="331"/>
    </row>
    <row r="6310" spans="3:7">
      <c r="C6310"/>
      <c r="D6310"/>
      <c r="E6310"/>
      <c r="F6310" s="331"/>
      <c r="G6310" s="331"/>
    </row>
    <row r="6311" spans="3:7">
      <c r="C6311"/>
      <c r="D6311"/>
      <c r="E6311"/>
      <c r="F6311" s="331"/>
      <c r="G6311" s="331"/>
    </row>
    <row r="6312" spans="3:7">
      <c r="C6312"/>
      <c r="D6312"/>
      <c r="E6312"/>
      <c r="F6312" s="331"/>
      <c r="G6312" s="331"/>
    </row>
    <row r="6313" spans="3:7">
      <c r="C6313"/>
      <c r="D6313"/>
      <c r="E6313"/>
      <c r="F6313" s="331"/>
      <c r="G6313" s="331"/>
    </row>
    <row r="6314" spans="3:7">
      <c r="C6314"/>
      <c r="D6314"/>
      <c r="E6314"/>
      <c r="F6314" s="331"/>
      <c r="G6314" s="331"/>
    </row>
    <row r="6315" spans="3:7">
      <c r="C6315"/>
      <c r="D6315"/>
      <c r="E6315"/>
      <c r="F6315" s="331"/>
      <c r="G6315" s="331"/>
    </row>
    <row r="6316" spans="3:7">
      <c r="C6316"/>
      <c r="D6316"/>
      <c r="E6316"/>
      <c r="F6316" s="331"/>
      <c r="G6316" s="331"/>
    </row>
    <row r="6317" spans="3:7">
      <c r="C6317"/>
      <c r="D6317"/>
      <c r="E6317"/>
      <c r="F6317" s="331"/>
      <c r="G6317" s="331"/>
    </row>
    <row r="6318" spans="3:7">
      <c r="C6318"/>
      <c r="D6318"/>
      <c r="E6318"/>
      <c r="F6318" s="331"/>
      <c r="G6318" s="331"/>
    </row>
    <row r="6319" spans="3:7">
      <c r="C6319"/>
      <c r="D6319"/>
      <c r="E6319"/>
      <c r="F6319" s="331"/>
      <c r="G6319" s="331"/>
    </row>
    <row r="6320" spans="3:7">
      <c r="C6320"/>
      <c r="D6320"/>
      <c r="E6320"/>
      <c r="F6320" s="331"/>
      <c r="G6320" s="331"/>
    </row>
    <row r="6321" spans="3:7">
      <c r="C6321"/>
      <c r="D6321"/>
      <c r="E6321"/>
      <c r="F6321" s="331"/>
      <c r="G6321" s="331"/>
    </row>
    <row r="6322" spans="3:7">
      <c r="C6322"/>
      <c r="D6322"/>
      <c r="E6322"/>
      <c r="F6322" s="331"/>
      <c r="G6322" s="331"/>
    </row>
    <row r="6323" spans="3:7">
      <c r="C6323"/>
      <c r="D6323"/>
      <c r="E6323"/>
      <c r="F6323" s="331"/>
      <c r="G6323" s="331"/>
    </row>
    <row r="6324" spans="3:7">
      <c r="C6324"/>
      <c r="D6324"/>
      <c r="E6324"/>
      <c r="F6324" s="331"/>
      <c r="G6324" s="331"/>
    </row>
    <row r="6325" spans="3:7">
      <c r="C6325"/>
      <c r="D6325"/>
      <c r="E6325"/>
      <c r="F6325" s="331"/>
      <c r="G6325" s="331"/>
    </row>
    <row r="6326" spans="3:7">
      <c r="C6326"/>
      <c r="D6326"/>
      <c r="E6326"/>
      <c r="F6326" s="331"/>
      <c r="G6326" s="331"/>
    </row>
    <row r="6327" spans="3:7">
      <c r="C6327"/>
      <c r="D6327"/>
      <c r="E6327"/>
      <c r="F6327" s="331"/>
      <c r="G6327" s="331"/>
    </row>
    <row r="6328" spans="3:7">
      <c r="C6328"/>
      <c r="D6328"/>
      <c r="E6328"/>
      <c r="F6328" s="331"/>
      <c r="G6328" s="331"/>
    </row>
    <row r="6329" spans="3:7">
      <c r="C6329"/>
      <c r="D6329"/>
      <c r="E6329"/>
      <c r="F6329" s="331"/>
      <c r="G6329" s="331"/>
    </row>
    <row r="6330" spans="3:7">
      <c r="C6330"/>
      <c r="D6330"/>
      <c r="E6330"/>
      <c r="F6330" s="331"/>
      <c r="G6330" s="331"/>
    </row>
    <row r="6331" spans="3:7">
      <c r="C6331"/>
      <c r="D6331"/>
      <c r="E6331"/>
      <c r="F6331" s="331"/>
      <c r="G6331" s="331"/>
    </row>
    <row r="6332" spans="3:7">
      <c r="C6332"/>
      <c r="D6332"/>
      <c r="E6332"/>
      <c r="F6332" s="331"/>
      <c r="G6332" s="331"/>
    </row>
    <row r="6333" spans="3:7">
      <c r="C6333"/>
      <c r="D6333"/>
      <c r="E6333"/>
      <c r="F6333" s="331"/>
      <c r="G6333" s="331"/>
    </row>
    <row r="6334" spans="3:7">
      <c r="C6334"/>
      <c r="D6334"/>
      <c r="E6334"/>
      <c r="F6334" s="331"/>
      <c r="G6334" s="331"/>
    </row>
    <row r="6335" spans="3:7">
      <c r="C6335"/>
      <c r="D6335"/>
      <c r="E6335"/>
      <c r="F6335" s="331"/>
      <c r="G6335" s="331"/>
    </row>
    <row r="6336" spans="3:7">
      <c r="C6336"/>
      <c r="D6336"/>
      <c r="E6336"/>
      <c r="F6336" s="331"/>
      <c r="G6336" s="331"/>
    </row>
    <row r="6337" spans="3:7">
      <c r="C6337"/>
      <c r="D6337"/>
      <c r="E6337"/>
      <c r="F6337" s="331"/>
      <c r="G6337" s="331"/>
    </row>
    <row r="6338" spans="3:7">
      <c r="C6338"/>
      <c r="D6338"/>
      <c r="E6338"/>
      <c r="F6338" s="331"/>
      <c r="G6338" s="331"/>
    </row>
    <row r="6339" spans="3:7">
      <c r="C6339"/>
      <c r="D6339"/>
      <c r="E6339"/>
      <c r="F6339" s="331"/>
      <c r="G6339" s="331"/>
    </row>
    <row r="6340" spans="3:7">
      <c r="C6340"/>
      <c r="D6340"/>
      <c r="E6340"/>
      <c r="F6340" s="331"/>
      <c r="G6340" s="331"/>
    </row>
    <row r="6341" spans="3:7">
      <c r="C6341"/>
      <c r="D6341"/>
      <c r="E6341"/>
      <c r="F6341" s="331"/>
      <c r="G6341" s="331"/>
    </row>
    <row r="6342" spans="3:7">
      <c r="C6342"/>
      <c r="D6342"/>
      <c r="E6342"/>
      <c r="F6342" s="331"/>
      <c r="G6342" s="331"/>
    </row>
    <row r="6343" spans="3:7">
      <c r="C6343"/>
      <c r="D6343"/>
      <c r="E6343"/>
      <c r="F6343" s="331"/>
      <c r="G6343" s="331"/>
    </row>
    <row r="6344" spans="3:7">
      <c r="C6344"/>
      <c r="D6344"/>
      <c r="E6344"/>
      <c r="F6344" s="331"/>
      <c r="G6344" s="331"/>
    </row>
    <row r="6345" spans="3:7">
      <c r="C6345"/>
      <c r="D6345"/>
      <c r="E6345"/>
      <c r="F6345" s="331"/>
      <c r="G6345" s="331"/>
    </row>
    <row r="6346" spans="3:7">
      <c r="C6346"/>
      <c r="D6346"/>
      <c r="E6346"/>
      <c r="F6346" s="331"/>
      <c r="G6346" s="331"/>
    </row>
    <row r="6347" spans="3:7">
      <c r="C6347"/>
      <c r="D6347"/>
      <c r="E6347"/>
      <c r="F6347" s="331"/>
      <c r="G6347" s="331"/>
    </row>
    <row r="6348" spans="3:7">
      <c r="C6348"/>
      <c r="D6348"/>
      <c r="E6348"/>
      <c r="F6348" s="331"/>
      <c r="G6348" s="331"/>
    </row>
    <row r="6349" spans="3:7">
      <c r="C6349"/>
      <c r="D6349"/>
      <c r="E6349"/>
      <c r="F6349" s="331"/>
      <c r="G6349" s="331"/>
    </row>
    <row r="6350" spans="3:7">
      <c r="C6350"/>
      <c r="D6350"/>
      <c r="E6350"/>
      <c r="F6350" s="331"/>
      <c r="G6350" s="331"/>
    </row>
    <row r="6351" spans="3:7">
      <c r="C6351"/>
      <c r="D6351"/>
      <c r="E6351"/>
      <c r="F6351" s="331"/>
      <c r="G6351" s="331"/>
    </row>
    <row r="6352" spans="3:7">
      <c r="C6352"/>
      <c r="D6352"/>
      <c r="E6352"/>
      <c r="F6352" s="331"/>
      <c r="G6352" s="331"/>
    </row>
    <row r="6353" spans="3:7">
      <c r="C6353"/>
      <c r="D6353"/>
      <c r="E6353"/>
      <c r="F6353" s="331"/>
      <c r="G6353" s="331"/>
    </row>
    <row r="6354" spans="3:7">
      <c r="C6354"/>
      <c r="D6354"/>
      <c r="E6354"/>
      <c r="F6354" s="331"/>
      <c r="G6354" s="331"/>
    </row>
    <row r="6355" spans="3:7">
      <c r="C6355"/>
      <c r="D6355"/>
      <c r="E6355"/>
      <c r="F6355" s="331"/>
      <c r="G6355" s="331"/>
    </row>
    <row r="6356" spans="3:7">
      <c r="C6356"/>
      <c r="D6356"/>
      <c r="E6356"/>
      <c r="F6356" s="331"/>
      <c r="G6356" s="331"/>
    </row>
    <row r="6357" spans="3:7">
      <c r="C6357"/>
      <c r="D6357"/>
      <c r="E6357"/>
      <c r="F6357" s="331"/>
      <c r="G6357" s="331"/>
    </row>
    <row r="6358" spans="3:7">
      <c r="C6358"/>
      <c r="D6358"/>
      <c r="E6358"/>
      <c r="F6358" s="331"/>
      <c r="G6358" s="331"/>
    </row>
    <row r="6359" spans="3:7">
      <c r="C6359"/>
      <c r="D6359"/>
      <c r="E6359"/>
      <c r="F6359" s="331"/>
      <c r="G6359" s="331"/>
    </row>
    <row r="6360" spans="3:7">
      <c r="C6360"/>
      <c r="D6360"/>
      <c r="E6360"/>
      <c r="F6360" s="331"/>
      <c r="G6360" s="331"/>
    </row>
    <row r="6361" spans="3:7">
      <c r="C6361"/>
      <c r="D6361"/>
      <c r="E6361"/>
      <c r="F6361" s="331"/>
      <c r="G6361" s="331"/>
    </row>
    <row r="6362" spans="3:7">
      <c r="C6362"/>
      <c r="D6362"/>
      <c r="E6362"/>
      <c r="F6362" s="331"/>
      <c r="G6362" s="331"/>
    </row>
    <row r="6363" spans="3:7">
      <c r="C6363"/>
      <c r="D6363"/>
      <c r="E6363"/>
      <c r="F6363" s="331"/>
      <c r="G6363" s="331"/>
    </row>
    <row r="6364" spans="3:7">
      <c r="C6364"/>
      <c r="D6364"/>
      <c r="E6364"/>
      <c r="F6364" s="331"/>
      <c r="G6364" s="331"/>
    </row>
    <row r="6365" spans="3:7">
      <c r="C6365"/>
      <c r="D6365"/>
      <c r="E6365"/>
      <c r="F6365" s="331"/>
      <c r="G6365" s="331"/>
    </row>
    <row r="6366" spans="3:7">
      <c r="C6366"/>
      <c r="D6366"/>
      <c r="E6366"/>
      <c r="F6366" s="331"/>
      <c r="G6366" s="331"/>
    </row>
    <row r="6367" spans="3:7">
      <c r="C6367"/>
      <c r="D6367"/>
      <c r="E6367"/>
      <c r="F6367" s="331"/>
      <c r="G6367" s="331"/>
    </row>
    <row r="6368" spans="3:7">
      <c r="C6368"/>
      <c r="D6368"/>
      <c r="E6368"/>
      <c r="F6368" s="331"/>
      <c r="G6368" s="331"/>
    </row>
    <row r="6369" spans="3:7">
      <c r="C6369"/>
      <c r="D6369"/>
      <c r="E6369"/>
      <c r="F6369" s="331"/>
      <c r="G6369" s="331"/>
    </row>
    <row r="6370" spans="3:7">
      <c r="C6370"/>
      <c r="D6370"/>
      <c r="E6370"/>
      <c r="F6370" s="331"/>
      <c r="G6370" s="331"/>
    </row>
    <row r="6371" spans="3:7">
      <c r="C6371"/>
      <c r="D6371"/>
      <c r="E6371"/>
      <c r="F6371" s="331"/>
      <c r="G6371" s="331"/>
    </row>
    <row r="6372" spans="3:7">
      <c r="C6372"/>
      <c r="D6372"/>
      <c r="E6372"/>
      <c r="F6372" s="331"/>
      <c r="G6372" s="331"/>
    </row>
    <row r="6373" spans="3:7">
      <c r="C6373"/>
      <c r="D6373"/>
      <c r="E6373"/>
      <c r="F6373" s="331"/>
      <c r="G6373" s="331"/>
    </row>
    <row r="6374" spans="3:7">
      <c r="C6374"/>
      <c r="D6374"/>
      <c r="E6374"/>
      <c r="F6374" s="331"/>
      <c r="G6374" s="331"/>
    </row>
    <row r="6375" spans="3:7">
      <c r="C6375"/>
      <c r="D6375"/>
      <c r="E6375"/>
      <c r="F6375" s="331"/>
      <c r="G6375" s="331"/>
    </row>
    <row r="6376" spans="3:7">
      <c r="C6376"/>
      <c r="D6376"/>
      <c r="E6376"/>
      <c r="F6376" s="331"/>
      <c r="G6376" s="331"/>
    </row>
    <row r="6377" spans="3:7">
      <c r="C6377"/>
      <c r="D6377"/>
      <c r="E6377"/>
      <c r="F6377" s="331"/>
      <c r="G6377" s="331"/>
    </row>
    <row r="6378" spans="3:7">
      <c r="C6378"/>
      <c r="D6378"/>
      <c r="E6378"/>
      <c r="F6378" s="331"/>
      <c r="G6378" s="331"/>
    </row>
    <row r="6379" spans="3:7">
      <c r="C6379"/>
      <c r="D6379"/>
      <c r="E6379"/>
      <c r="F6379" s="331"/>
      <c r="G6379" s="331"/>
    </row>
    <row r="6380" spans="3:7">
      <c r="C6380"/>
      <c r="D6380"/>
      <c r="E6380"/>
      <c r="F6380" s="331"/>
      <c r="G6380" s="331"/>
    </row>
    <row r="6381" spans="3:7">
      <c r="C6381"/>
      <c r="D6381"/>
      <c r="E6381"/>
      <c r="F6381" s="331"/>
      <c r="G6381" s="331"/>
    </row>
    <row r="6382" spans="3:7">
      <c r="C6382"/>
      <c r="D6382"/>
      <c r="E6382"/>
      <c r="F6382" s="331"/>
      <c r="G6382" s="331"/>
    </row>
    <row r="6383" spans="3:7">
      <c r="C6383"/>
      <c r="D6383"/>
      <c r="E6383"/>
      <c r="F6383" s="331"/>
      <c r="G6383" s="331"/>
    </row>
    <row r="6384" spans="3:7">
      <c r="C6384"/>
      <c r="D6384"/>
      <c r="E6384"/>
      <c r="F6384" s="331"/>
      <c r="G6384" s="331"/>
    </row>
    <row r="6385" spans="3:7">
      <c r="C6385"/>
      <c r="D6385"/>
      <c r="E6385"/>
      <c r="F6385" s="331"/>
      <c r="G6385" s="331"/>
    </row>
    <row r="6386" spans="3:7">
      <c r="C6386"/>
      <c r="D6386"/>
      <c r="E6386"/>
      <c r="F6386" s="331"/>
      <c r="G6386" s="331"/>
    </row>
    <row r="6387" spans="3:7">
      <c r="C6387"/>
      <c r="D6387"/>
      <c r="E6387"/>
      <c r="F6387" s="331"/>
      <c r="G6387" s="331"/>
    </row>
    <row r="6388" spans="3:7">
      <c r="C6388"/>
      <c r="D6388"/>
      <c r="E6388"/>
      <c r="F6388" s="331"/>
      <c r="G6388" s="331"/>
    </row>
    <row r="6389" spans="3:7">
      <c r="C6389"/>
      <c r="D6389"/>
      <c r="E6389"/>
      <c r="F6389" s="331"/>
      <c r="G6389" s="331"/>
    </row>
    <row r="6390" spans="3:7">
      <c r="C6390"/>
      <c r="D6390"/>
      <c r="E6390"/>
      <c r="F6390" s="331"/>
      <c r="G6390" s="331"/>
    </row>
    <row r="6391" spans="3:7">
      <c r="C6391"/>
      <c r="D6391"/>
      <c r="E6391"/>
      <c r="F6391" s="331"/>
      <c r="G6391" s="331"/>
    </row>
    <row r="6392" spans="3:7">
      <c r="C6392"/>
      <c r="D6392"/>
      <c r="E6392"/>
      <c r="F6392" s="331"/>
      <c r="G6392" s="331"/>
    </row>
    <row r="6393" spans="3:7">
      <c r="C6393"/>
      <c r="D6393"/>
      <c r="E6393"/>
      <c r="F6393" s="331"/>
      <c r="G6393" s="331"/>
    </row>
    <row r="6394" spans="3:7">
      <c r="C6394"/>
      <c r="D6394"/>
      <c r="E6394"/>
      <c r="F6394" s="331"/>
      <c r="G6394" s="331"/>
    </row>
    <row r="6395" spans="3:7">
      <c r="C6395"/>
      <c r="D6395"/>
      <c r="E6395"/>
      <c r="F6395" s="331"/>
      <c r="G6395" s="331"/>
    </row>
    <row r="6396" spans="3:7">
      <c r="C6396"/>
      <c r="D6396"/>
      <c r="E6396"/>
      <c r="F6396" s="331"/>
      <c r="G6396" s="331"/>
    </row>
    <row r="6397" spans="3:7">
      <c r="C6397"/>
      <c r="D6397"/>
      <c r="E6397"/>
      <c r="F6397" s="331"/>
      <c r="G6397" s="331"/>
    </row>
    <row r="6398" spans="3:7">
      <c r="C6398"/>
      <c r="D6398"/>
      <c r="E6398"/>
      <c r="F6398" s="331"/>
      <c r="G6398" s="331"/>
    </row>
    <row r="6399" spans="3:7">
      <c r="C6399"/>
      <c r="D6399"/>
      <c r="E6399"/>
      <c r="F6399" s="331"/>
      <c r="G6399" s="331"/>
    </row>
    <row r="6400" spans="3:7">
      <c r="C6400"/>
      <c r="D6400"/>
      <c r="E6400"/>
      <c r="F6400" s="331"/>
      <c r="G6400" s="331"/>
    </row>
    <row r="6401" spans="3:7">
      <c r="C6401"/>
      <c r="D6401"/>
      <c r="E6401"/>
      <c r="F6401" s="331"/>
      <c r="G6401" s="331"/>
    </row>
    <row r="6402" spans="3:7">
      <c r="C6402"/>
      <c r="D6402"/>
      <c r="E6402"/>
      <c r="F6402" s="331"/>
      <c r="G6402" s="331"/>
    </row>
    <row r="6403" spans="3:7">
      <c r="C6403"/>
      <c r="D6403"/>
      <c r="E6403"/>
      <c r="F6403" s="331"/>
      <c r="G6403" s="331"/>
    </row>
    <row r="6404" spans="3:7">
      <c r="C6404"/>
      <c r="D6404"/>
      <c r="E6404"/>
      <c r="F6404" s="331"/>
      <c r="G6404" s="331"/>
    </row>
    <row r="6405" spans="3:7">
      <c r="C6405"/>
      <c r="D6405"/>
      <c r="E6405"/>
      <c r="F6405" s="331"/>
      <c r="G6405" s="331"/>
    </row>
    <row r="6406" spans="3:7">
      <c r="C6406"/>
      <c r="D6406"/>
      <c r="E6406"/>
      <c r="F6406" s="331"/>
      <c r="G6406" s="331"/>
    </row>
    <row r="6407" spans="3:7">
      <c r="C6407"/>
      <c r="D6407"/>
      <c r="E6407"/>
      <c r="F6407" s="331"/>
      <c r="G6407" s="331"/>
    </row>
    <row r="6408" spans="3:7">
      <c r="C6408"/>
      <c r="D6408"/>
      <c r="E6408"/>
      <c r="F6408" s="331"/>
      <c r="G6408" s="331"/>
    </row>
    <row r="6409" spans="3:7">
      <c r="C6409"/>
      <c r="D6409"/>
      <c r="E6409"/>
      <c r="F6409" s="331"/>
      <c r="G6409" s="331"/>
    </row>
    <row r="6410" spans="3:7">
      <c r="C6410"/>
      <c r="D6410"/>
      <c r="E6410"/>
      <c r="F6410" s="331"/>
      <c r="G6410" s="331"/>
    </row>
    <row r="6411" spans="3:7">
      <c r="C6411"/>
      <c r="D6411"/>
      <c r="E6411"/>
      <c r="F6411" s="331"/>
      <c r="G6411" s="331"/>
    </row>
    <row r="6412" spans="3:7">
      <c r="C6412"/>
      <c r="D6412"/>
      <c r="E6412"/>
      <c r="F6412" s="331"/>
      <c r="G6412" s="331"/>
    </row>
    <row r="6413" spans="3:7">
      <c r="C6413"/>
      <c r="D6413"/>
      <c r="E6413"/>
      <c r="F6413" s="331"/>
      <c r="G6413" s="331"/>
    </row>
    <row r="6414" spans="3:7">
      <c r="C6414"/>
      <c r="D6414"/>
      <c r="E6414"/>
      <c r="F6414" s="331"/>
      <c r="G6414" s="331"/>
    </row>
    <row r="6415" spans="3:7">
      <c r="C6415"/>
      <c r="D6415"/>
      <c r="E6415"/>
      <c r="F6415" s="331"/>
      <c r="G6415" s="331"/>
    </row>
    <row r="6416" spans="3:7">
      <c r="C6416"/>
      <c r="D6416"/>
      <c r="E6416"/>
      <c r="F6416" s="331"/>
      <c r="G6416" s="331"/>
    </row>
    <row r="6417" spans="3:7">
      <c r="C6417"/>
      <c r="D6417"/>
      <c r="E6417"/>
      <c r="F6417" s="331"/>
      <c r="G6417" s="331"/>
    </row>
    <row r="6418" spans="3:7">
      <c r="C6418"/>
      <c r="D6418"/>
      <c r="E6418"/>
      <c r="F6418" s="331"/>
      <c r="G6418" s="331"/>
    </row>
    <row r="6419" spans="3:7">
      <c r="C6419"/>
      <c r="D6419"/>
      <c r="E6419"/>
      <c r="F6419" s="331"/>
      <c r="G6419" s="331"/>
    </row>
    <row r="6420" spans="3:7">
      <c r="C6420"/>
      <c r="D6420"/>
      <c r="E6420"/>
      <c r="F6420" s="331"/>
      <c r="G6420" s="331"/>
    </row>
    <row r="6421" spans="3:7">
      <c r="C6421"/>
      <c r="D6421"/>
      <c r="E6421"/>
      <c r="F6421" s="331"/>
      <c r="G6421" s="331"/>
    </row>
    <row r="6422" spans="3:7">
      <c r="C6422"/>
      <c r="D6422"/>
      <c r="E6422"/>
      <c r="F6422" s="331"/>
      <c r="G6422" s="331"/>
    </row>
    <row r="6423" spans="3:7">
      <c r="C6423"/>
      <c r="D6423"/>
      <c r="E6423"/>
      <c r="F6423" s="331"/>
      <c r="G6423" s="331"/>
    </row>
    <row r="6424" spans="3:7">
      <c r="C6424"/>
      <c r="D6424"/>
      <c r="E6424"/>
      <c r="F6424" s="331"/>
      <c r="G6424" s="331"/>
    </row>
    <row r="6425" spans="3:7">
      <c r="C6425"/>
      <c r="D6425"/>
      <c r="E6425"/>
      <c r="F6425" s="331"/>
      <c r="G6425" s="331"/>
    </row>
    <row r="6426" spans="3:7">
      <c r="C6426"/>
      <c r="D6426"/>
      <c r="E6426"/>
      <c r="F6426" s="331"/>
      <c r="G6426" s="331"/>
    </row>
    <row r="6427" spans="3:7">
      <c r="C6427"/>
      <c r="D6427"/>
      <c r="E6427"/>
      <c r="F6427" s="331"/>
      <c r="G6427" s="331"/>
    </row>
    <row r="6428" spans="3:7">
      <c r="C6428"/>
      <c r="D6428"/>
      <c r="E6428"/>
      <c r="F6428" s="331"/>
      <c r="G6428" s="331"/>
    </row>
    <row r="6429" spans="3:7">
      <c r="C6429"/>
      <c r="D6429"/>
      <c r="E6429"/>
      <c r="F6429" s="331"/>
      <c r="G6429" s="331"/>
    </row>
    <row r="6430" spans="3:7">
      <c r="C6430"/>
      <c r="D6430"/>
      <c r="E6430"/>
      <c r="F6430" s="331"/>
      <c r="G6430" s="331"/>
    </row>
    <row r="6431" spans="3:7">
      <c r="C6431"/>
      <c r="D6431"/>
      <c r="E6431"/>
      <c r="F6431" s="331"/>
      <c r="G6431" s="331"/>
    </row>
    <row r="6432" spans="3:7">
      <c r="C6432"/>
      <c r="D6432"/>
      <c r="E6432"/>
      <c r="F6432" s="331"/>
      <c r="G6432" s="331"/>
    </row>
    <row r="6433" spans="3:7">
      <c r="C6433"/>
      <c r="D6433"/>
      <c r="E6433"/>
      <c r="F6433" s="331"/>
      <c r="G6433" s="331"/>
    </row>
    <row r="6434" spans="3:7">
      <c r="C6434"/>
      <c r="D6434"/>
      <c r="E6434"/>
      <c r="F6434" s="331"/>
      <c r="G6434" s="331"/>
    </row>
    <row r="6435" spans="3:7">
      <c r="C6435"/>
      <c r="D6435"/>
      <c r="E6435"/>
      <c r="F6435" s="331"/>
      <c r="G6435" s="331"/>
    </row>
    <row r="6436" spans="3:7">
      <c r="C6436"/>
      <c r="D6436"/>
      <c r="E6436"/>
      <c r="F6436" s="331"/>
      <c r="G6436" s="331"/>
    </row>
    <row r="6437" spans="3:7">
      <c r="C6437"/>
      <c r="D6437"/>
      <c r="E6437"/>
      <c r="F6437" s="331"/>
      <c r="G6437" s="331"/>
    </row>
    <row r="6438" spans="3:7">
      <c r="C6438"/>
      <c r="D6438"/>
      <c r="E6438"/>
      <c r="F6438" s="331"/>
      <c r="G6438" s="331"/>
    </row>
    <row r="6439" spans="3:7">
      <c r="C6439"/>
      <c r="D6439"/>
      <c r="E6439"/>
      <c r="F6439" s="331"/>
      <c r="G6439" s="331"/>
    </row>
    <row r="6440" spans="3:7">
      <c r="C6440"/>
      <c r="D6440"/>
      <c r="E6440"/>
      <c r="F6440" s="331"/>
      <c r="G6440" s="331"/>
    </row>
    <row r="6441" spans="3:7">
      <c r="C6441"/>
      <c r="D6441"/>
      <c r="E6441"/>
      <c r="F6441" s="331"/>
      <c r="G6441" s="331"/>
    </row>
    <row r="6442" spans="3:7">
      <c r="C6442"/>
      <c r="D6442"/>
      <c r="E6442"/>
      <c r="F6442" s="331"/>
      <c r="G6442" s="331"/>
    </row>
    <row r="6443" spans="3:7">
      <c r="C6443"/>
      <c r="D6443"/>
      <c r="E6443"/>
      <c r="F6443" s="331"/>
      <c r="G6443" s="331"/>
    </row>
    <row r="6444" spans="3:7">
      <c r="C6444"/>
      <c r="D6444"/>
      <c r="E6444"/>
      <c r="F6444" s="331"/>
      <c r="G6444" s="331"/>
    </row>
    <row r="6445" spans="3:7">
      <c r="C6445"/>
      <c r="D6445"/>
      <c r="E6445"/>
      <c r="F6445" s="331"/>
      <c r="G6445" s="331"/>
    </row>
    <row r="6446" spans="3:7">
      <c r="C6446"/>
      <c r="D6446"/>
      <c r="E6446"/>
      <c r="F6446" s="331"/>
      <c r="G6446" s="331"/>
    </row>
    <row r="6447" spans="3:7">
      <c r="C6447"/>
      <c r="D6447"/>
      <c r="E6447"/>
      <c r="F6447" s="331"/>
      <c r="G6447" s="331"/>
    </row>
    <row r="6448" spans="3:7">
      <c r="C6448"/>
      <c r="D6448"/>
      <c r="E6448"/>
      <c r="F6448" s="331"/>
      <c r="G6448" s="331"/>
    </row>
    <row r="6449" spans="3:7">
      <c r="C6449"/>
      <c r="D6449"/>
      <c r="E6449"/>
      <c r="F6449" s="331"/>
      <c r="G6449" s="331"/>
    </row>
    <row r="6450" spans="3:7">
      <c r="C6450"/>
      <c r="D6450"/>
      <c r="E6450"/>
      <c r="F6450" s="331"/>
      <c r="G6450" s="331"/>
    </row>
    <row r="6451" spans="3:7">
      <c r="C6451"/>
      <c r="D6451"/>
      <c r="E6451"/>
      <c r="F6451" s="331"/>
      <c r="G6451" s="331"/>
    </row>
    <row r="6452" spans="3:7">
      <c r="C6452"/>
      <c r="D6452"/>
      <c r="E6452"/>
      <c r="F6452" s="331"/>
      <c r="G6452" s="331"/>
    </row>
    <row r="6453" spans="3:7">
      <c r="C6453"/>
      <c r="D6453"/>
      <c r="E6453"/>
      <c r="F6453" s="331"/>
      <c r="G6453" s="331"/>
    </row>
    <row r="6454" spans="3:7">
      <c r="C6454"/>
      <c r="D6454"/>
      <c r="E6454"/>
      <c r="F6454" s="331"/>
      <c r="G6454" s="331"/>
    </row>
    <row r="6455" spans="3:7">
      <c r="C6455"/>
      <c r="D6455"/>
      <c r="E6455"/>
      <c r="F6455" s="331"/>
      <c r="G6455" s="331"/>
    </row>
    <row r="6456" spans="3:7">
      <c r="C6456"/>
      <c r="D6456"/>
      <c r="E6456"/>
      <c r="F6456" s="331"/>
      <c r="G6456" s="331"/>
    </row>
    <row r="6457" spans="3:7">
      <c r="C6457"/>
      <c r="D6457"/>
      <c r="E6457"/>
      <c r="F6457" s="331"/>
      <c r="G6457" s="331"/>
    </row>
    <row r="6458" spans="3:7">
      <c r="C6458"/>
      <c r="D6458"/>
      <c r="E6458"/>
      <c r="F6458" s="331"/>
      <c r="G6458" s="331"/>
    </row>
    <row r="6459" spans="3:7">
      <c r="C6459"/>
      <c r="D6459"/>
      <c r="E6459"/>
      <c r="F6459" s="331"/>
      <c r="G6459" s="331"/>
    </row>
    <row r="6460" spans="3:7">
      <c r="C6460"/>
      <c r="D6460"/>
      <c r="E6460"/>
      <c r="F6460" s="331"/>
      <c r="G6460" s="331"/>
    </row>
    <row r="6461" spans="3:7">
      <c r="C6461"/>
      <c r="D6461"/>
      <c r="E6461"/>
      <c r="F6461" s="331"/>
      <c r="G6461" s="331"/>
    </row>
    <row r="6462" spans="3:7">
      <c r="C6462"/>
      <c r="D6462"/>
      <c r="E6462"/>
      <c r="F6462" s="331"/>
      <c r="G6462" s="331"/>
    </row>
    <row r="6463" spans="3:7">
      <c r="C6463"/>
      <c r="D6463"/>
      <c r="E6463"/>
      <c r="F6463" s="331"/>
      <c r="G6463" s="331"/>
    </row>
    <row r="6464" spans="3:7">
      <c r="C6464"/>
      <c r="D6464"/>
      <c r="E6464"/>
      <c r="F6464" s="331"/>
      <c r="G6464" s="331"/>
    </row>
    <row r="6465" spans="3:7">
      <c r="C6465"/>
      <c r="D6465"/>
      <c r="E6465"/>
      <c r="F6465" s="331"/>
      <c r="G6465" s="331"/>
    </row>
    <row r="6466" spans="3:7">
      <c r="C6466"/>
      <c r="D6466"/>
      <c r="E6466"/>
      <c r="F6466" s="331"/>
      <c r="G6466" s="331"/>
    </row>
    <row r="6467" spans="3:7">
      <c r="C6467"/>
      <c r="D6467"/>
      <c r="E6467"/>
      <c r="F6467" s="331"/>
      <c r="G6467" s="331"/>
    </row>
    <row r="6468" spans="3:7">
      <c r="C6468"/>
      <c r="D6468"/>
      <c r="E6468"/>
      <c r="F6468" s="331"/>
      <c r="G6468" s="331"/>
    </row>
    <row r="6469" spans="3:7">
      <c r="C6469"/>
      <c r="D6469"/>
      <c r="E6469"/>
      <c r="F6469" s="331"/>
      <c r="G6469" s="331"/>
    </row>
    <row r="6470" spans="3:7">
      <c r="C6470"/>
      <c r="D6470"/>
      <c r="E6470"/>
      <c r="F6470" s="331"/>
      <c r="G6470" s="331"/>
    </row>
    <row r="6471" spans="3:7">
      <c r="C6471"/>
      <c r="D6471"/>
      <c r="E6471"/>
      <c r="F6471" s="331"/>
      <c r="G6471" s="331"/>
    </row>
    <row r="6472" spans="3:7">
      <c r="C6472"/>
      <c r="D6472"/>
      <c r="E6472"/>
      <c r="F6472" s="331"/>
      <c r="G6472" s="331"/>
    </row>
    <row r="6473" spans="3:7">
      <c r="C6473"/>
      <c r="D6473"/>
      <c r="E6473"/>
      <c r="F6473" s="331"/>
      <c r="G6473" s="331"/>
    </row>
    <row r="6474" spans="3:7">
      <c r="C6474"/>
      <c r="D6474"/>
      <c r="E6474"/>
      <c r="F6474" s="331"/>
      <c r="G6474" s="331"/>
    </row>
    <row r="6475" spans="3:7">
      <c r="C6475"/>
      <c r="D6475"/>
      <c r="E6475"/>
      <c r="F6475" s="331"/>
      <c r="G6475" s="331"/>
    </row>
    <row r="6476" spans="3:7">
      <c r="C6476"/>
      <c r="D6476"/>
      <c r="E6476"/>
      <c r="F6476" s="331"/>
      <c r="G6476" s="331"/>
    </row>
    <row r="6477" spans="3:7">
      <c r="C6477"/>
      <c r="D6477"/>
      <c r="E6477"/>
      <c r="F6477" s="331"/>
      <c r="G6477" s="331"/>
    </row>
    <row r="6478" spans="3:7">
      <c r="C6478"/>
      <c r="D6478"/>
      <c r="E6478"/>
      <c r="F6478" s="331"/>
      <c r="G6478" s="331"/>
    </row>
    <row r="6479" spans="3:7">
      <c r="C6479"/>
      <c r="D6479"/>
      <c r="E6479"/>
      <c r="F6479" s="331"/>
      <c r="G6479" s="331"/>
    </row>
    <row r="6480" spans="3:7">
      <c r="C6480"/>
      <c r="D6480"/>
      <c r="E6480"/>
      <c r="F6480" s="331"/>
      <c r="G6480" s="331"/>
    </row>
    <row r="6481" spans="3:7">
      <c r="C6481"/>
      <c r="D6481"/>
      <c r="E6481"/>
      <c r="F6481" s="331"/>
      <c r="G6481" s="331"/>
    </row>
    <row r="6482" spans="3:7">
      <c r="C6482"/>
      <c r="D6482"/>
      <c r="E6482"/>
      <c r="F6482" s="331"/>
      <c r="G6482" s="331"/>
    </row>
    <row r="6483" spans="3:7">
      <c r="C6483"/>
      <c r="D6483"/>
      <c r="E6483"/>
      <c r="F6483" s="331"/>
      <c r="G6483" s="331"/>
    </row>
    <row r="6484" spans="3:7">
      <c r="C6484"/>
      <c r="D6484"/>
      <c r="E6484"/>
      <c r="F6484" s="331"/>
      <c r="G6484" s="331"/>
    </row>
    <row r="6485" spans="3:7">
      <c r="C6485"/>
      <c r="D6485"/>
      <c r="E6485"/>
      <c r="F6485" s="331"/>
      <c r="G6485" s="331"/>
    </row>
    <row r="6486" spans="3:7">
      <c r="C6486"/>
      <c r="D6486"/>
      <c r="E6486"/>
      <c r="F6486" s="331"/>
      <c r="G6486" s="331"/>
    </row>
    <row r="6487" spans="3:7">
      <c r="C6487"/>
      <c r="D6487"/>
      <c r="E6487"/>
      <c r="F6487" s="331"/>
      <c r="G6487" s="331"/>
    </row>
    <row r="6488" spans="3:7">
      <c r="C6488"/>
      <c r="D6488"/>
      <c r="E6488"/>
      <c r="F6488" s="331"/>
      <c r="G6488" s="331"/>
    </row>
    <row r="6489" spans="3:7">
      <c r="C6489"/>
      <c r="D6489"/>
      <c r="E6489"/>
      <c r="F6489" s="331"/>
      <c r="G6489" s="331"/>
    </row>
    <row r="6490" spans="3:7">
      <c r="C6490"/>
      <c r="D6490"/>
      <c r="E6490"/>
      <c r="F6490" s="331"/>
      <c r="G6490" s="331"/>
    </row>
    <row r="6491" spans="3:7">
      <c r="C6491"/>
      <c r="D6491"/>
      <c r="E6491"/>
      <c r="F6491" s="331"/>
      <c r="G6491" s="331"/>
    </row>
    <row r="6492" spans="3:7">
      <c r="C6492"/>
      <c r="D6492"/>
      <c r="E6492"/>
      <c r="F6492" s="331"/>
      <c r="G6492" s="331"/>
    </row>
    <row r="6493" spans="3:7">
      <c r="C6493"/>
      <c r="D6493"/>
      <c r="E6493"/>
      <c r="F6493" s="331"/>
      <c r="G6493" s="331"/>
    </row>
    <row r="6494" spans="3:7">
      <c r="C6494"/>
      <c r="D6494"/>
      <c r="E6494"/>
      <c r="F6494" s="331"/>
      <c r="G6494" s="331"/>
    </row>
    <row r="6495" spans="3:7">
      <c r="C6495"/>
      <c r="D6495"/>
      <c r="E6495"/>
      <c r="F6495" s="331"/>
      <c r="G6495" s="331"/>
    </row>
    <row r="6496" spans="3:7">
      <c r="C6496"/>
      <c r="D6496"/>
      <c r="E6496"/>
      <c r="F6496" s="331"/>
      <c r="G6496" s="331"/>
    </row>
    <row r="6497" spans="3:7">
      <c r="C6497"/>
      <c r="D6497"/>
      <c r="E6497"/>
      <c r="F6497" s="331"/>
      <c r="G6497" s="331"/>
    </row>
    <row r="6498" spans="3:7">
      <c r="C6498"/>
      <c r="D6498"/>
      <c r="E6498"/>
      <c r="F6498" s="331"/>
      <c r="G6498" s="331"/>
    </row>
    <row r="6499" spans="3:7">
      <c r="C6499"/>
      <c r="D6499"/>
      <c r="E6499"/>
      <c r="F6499" s="331"/>
      <c r="G6499" s="331"/>
    </row>
    <row r="6500" spans="3:7">
      <c r="C6500"/>
      <c r="D6500"/>
      <c r="E6500"/>
      <c r="F6500" s="331"/>
      <c r="G6500" s="331"/>
    </row>
    <row r="6501" spans="3:7">
      <c r="C6501"/>
      <c r="D6501"/>
      <c r="E6501"/>
      <c r="F6501" s="331"/>
      <c r="G6501" s="331"/>
    </row>
    <row r="6502" spans="3:7">
      <c r="C6502"/>
      <c r="D6502"/>
      <c r="E6502"/>
      <c r="F6502" s="331"/>
      <c r="G6502" s="331"/>
    </row>
    <row r="6503" spans="3:7">
      <c r="C6503"/>
      <c r="D6503"/>
      <c r="E6503"/>
      <c r="F6503" s="331"/>
      <c r="G6503" s="331"/>
    </row>
    <row r="6504" spans="3:7">
      <c r="C6504"/>
      <c r="D6504"/>
      <c r="E6504"/>
      <c r="F6504" s="331"/>
      <c r="G6504" s="331"/>
    </row>
    <row r="6505" spans="3:7">
      <c r="C6505"/>
      <c r="D6505"/>
      <c r="E6505"/>
      <c r="F6505" s="331"/>
      <c r="G6505" s="331"/>
    </row>
    <row r="6506" spans="3:7">
      <c r="C6506"/>
      <c r="D6506"/>
      <c r="E6506"/>
      <c r="F6506" s="331"/>
      <c r="G6506" s="331"/>
    </row>
    <row r="6507" spans="3:7">
      <c r="C6507"/>
      <c r="D6507"/>
      <c r="E6507"/>
      <c r="F6507" s="331"/>
      <c r="G6507" s="331"/>
    </row>
    <row r="6508" spans="3:7">
      <c r="C6508"/>
      <c r="D6508"/>
      <c r="E6508"/>
      <c r="F6508" s="331"/>
      <c r="G6508" s="331"/>
    </row>
    <row r="6509" spans="3:7">
      <c r="C6509"/>
      <c r="D6509"/>
      <c r="E6509"/>
      <c r="F6509" s="331"/>
      <c r="G6509" s="331"/>
    </row>
    <row r="6510" spans="3:7">
      <c r="C6510"/>
      <c r="D6510"/>
      <c r="E6510"/>
      <c r="F6510" s="331"/>
      <c r="G6510" s="331"/>
    </row>
    <row r="6511" spans="3:7">
      <c r="C6511"/>
      <c r="D6511"/>
      <c r="E6511"/>
      <c r="F6511" s="331"/>
      <c r="G6511" s="331"/>
    </row>
    <row r="6512" spans="3:7">
      <c r="C6512"/>
      <c r="D6512"/>
      <c r="E6512"/>
      <c r="F6512" s="331"/>
      <c r="G6512" s="331"/>
    </row>
    <row r="6513" spans="3:7">
      <c r="C6513"/>
      <c r="D6513"/>
      <c r="E6513"/>
      <c r="F6513" s="331"/>
      <c r="G6513" s="331"/>
    </row>
    <row r="6514" spans="3:7">
      <c r="C6514"/>
      <c r="D6514"/>
      <c r="E6514"/>
      <c r="F6514" s="331"/>
      <c r="G6514" s="331"/>
    </row>
    <row r="6515" spans="3:7">
      <c r="C6515"/>
      <c r="D6515"/>
      <c r="E6515"/>
      <c r="F6515" s="331"/>
      <c r="G6515" s="331"/>
    </row>
    <row r="6516" spans="3:7">
      <c r="C6516"/>
      <c r="D6516"/>
      <c r="E6516"/>
      <c r="F6516" s="331"/>
      <c r="G6516" s="331"/>
    </row>
    <row r="6517" spans="3:7">
      <c r="C6517"/>
      <c r="D6517"/>
      <c r="E6517"/>
      <c r="F6517" s="331"/>
      <c r="G6517" s="331"/>
    </row>
    <row r="6518" spans="3:7">
      <c r="C6518"/>
      <c r="D6518"/>
      <c r="E6518"/>
      <c r="F6518" s="331"/>
      <c r="G6518" s="331"/>
    </row>
    <row r="6519" spans="3:7">
      <c r="C6519"/>
      <c r="D6519"/>
      <c r="E6519"/>
      <c r="F6519" s="331"/>
      <c r="G6519" s="331"/>
    </row>
    <row r="6520" spans="3:7">
      <c r="C6520"/>
      <c r="D6520"/>
      <c r="E6520"/>
      <c r="F6520" s="331"/>
      <c r="G6520" s="331"/>
    </row>
    <row r="6521" spans="3:7">
      <c r="C6521"/>
      <c r="D6521"/>
      <c r="E6521"/>
      <c r="F6521" s="331"/>
      <c r="G6521" s="331"/>
    </row>
    <row r="6522" spans="3:7">
      <c r="C6522"/>
      <c r="D6522"/>
      <c r="E6522"/>
      <c r="F6522" s="331"/>
      <c r="G6522" s="331"/>
    </row>
    <row r="6523" spans="3:7">
      <c r="C6523"/>
      <c r="D6523"/>
      <c r="E6523"/>
      <c r="F6523" s="331"/>
      <c r="G6523" s="331"/>
    </row>
    <row r="6524" spans="3:7">
      <c r="C6524"/>
      <c r="D6524"/>
      <c r="E6524"/>
      <c r="F6524" s="331"/>
      <c r="G6524" s="331"/>
    </row>
    <row r="6525" spans="3:7">
      <c r="C6525"/>
      <c r="D6525"/>
      <c r="E6525"/>
      <c r="F6525" s="331"/>
      <c r="G6525" s="331"/>
    </row>
    <row r="6526" spans="3:7">
      <c r="C6526"/>
      <c r="D6526"/>
      <c r="E6526"/>
      <c r="F6526" s="331"/>
      <c r="G6526" s="331"/>
    </row>
    <row r="6527" spans="3:7">
      <c r="C6527"/>
      <c r="D6527"/>
      <c r="E6527"/>
      <c r="F6527" s="331"/>
      <c r="G6527" s="331"/>
    </row>
    <row r="6528" spans="3:7">
      <c r="C6528"/>
      <c r="D6528"/>
      <c r="E6528"/>
      <c r="F6528" s="331"/>
      <c r="G6528" s="331"/>
    </row>
    <row r="6529" spans="3:7">
      <c r="C6529"/>
      <c r="D6529"/>
      <c r="E6529"/>
      <c r="F6529" s="331"/>
      <c r="G6529" s="331"/>
    </row>
    <row r="6530" spans="3:7">
      <c r="C6530"/>
      <c r="D6530"/>
      <c r="E6530"/>
      <c r="F6530" s="331"/>
      <c r="G6530" s="331"/>
    </row>
    <row r="6531" spans="3:7">
      <c r="C6531"/>
      <c r="D6531"/>
      <c r="E6531"/>
      <c r="F6531" s="331"/>
      <c r="G6531" s="331"/>
    </row>
    <row r="6532" spans="3:7">
      <c r="C6532"/>
      <c r="D6532"/>
      <c r="E6532"/>
      <c r="F6532" s="331"/>
      <c r="G6532" s="331"/>
    </row>
    <row r="6533" spans="3:7">
      <c r="C6533"/>
      <c r="D6533"/>
      <c r="E6533"/>
      <c r="F6533" s="331"/>
      <c r="G6533" s="331"/>
    </row>
    <row r="6534" spans="3:7">
      <c r="C6534"/>
      <c r="D6534"/>
      <c r="E6534"/>
      <c r="F6534" s="331"/>
      <c r="G6534" s="331"/>
    </row>
    <row r="6535" spans="3:7">
      <c r="C6535"/>
      <c r="D6535"/>
      <c r="E6535"/>
      <c r="F6535" s="331"/>
      <c r="G6535" s="331"/>
    </row>
    <row r="6536" spans="3:7">
      <c r="C6536"/>
      <c r="D6536"/>
      <c r="E6536"/>
      <c r="F6536" s="331"/>
      <c r="G6536" s="331"/>
    </row>
    <row r="6537" spans="3:7">
      <c r="C6537"/>
      <c r="D6537"/>
      <c r="E6537"/>
      <c r="F6537" s="331"/>
      <c r="G6537" s="331"/>
    </row>
    <row r="6538" spans="3:7">
      <c r="C6538"/>
      <c r="D6538"/>
      <c r="E6538"/>
      <c r="F6538" s="331"/>
      <c r="G6538" s="331"/>
    </row>
    <row r="6539" spans="3:7">
      <c r="C6539"/>
      <c r="D6539"/>
      <c r="E6539"/>
      <c r="F6539" s="331"/>
      <c r="G6539" s="331"/>
    </row>
    <row r="6540" spans="3:7">
      <c r="C6540"/>
      <c r="D6540"/>
      <c r="E6540"/>
      <c r="F6540" s="331"/>
      <c r="G6540" s="331"/>
    </row>
    <row r="6541" spans="3:7">
      <c r="C6541"/>
      <c r="D6541"/>
      <c r="E6541"/>
      <c r="F6541" s="331"/>
      <c r="G6541" s="331"/>
    </row>
    <row r="6542" spans="3:7">
      <c r="C6542"/>
      <c r="D6542"/>
      <c r="E6542"/>
      <c r="F6542" s="331"/>
      <c r="G6542" s="331"/>
    </row>
    <row r="6543" spans="3:7">
      <c r="C6543"/>
      <c r="D6543"/>
      <c r="E6543"/>
      <c r="F6543" s="331"/>
      <c r="G6543" s="331"/>
    </row>
    <row r="6544" spans="3:7">
      <c r="C6544"/>
      <c r="D6544"/>
      <c r="E6544"/>
      <c r="F6544" s="331"/>
      <c r="G6544" s="331"/>
    </row>
    <row r="6545" spans="3:7">
      <c r="C6545"/>
      <c r="D6545"/>
      <c r="E6545"/>
      <c r="F6545" s="331"/>
      <c r="G6545" s="331"/>
    </row>
    <row r="6546" spans="3:7">
      <c r="C6546"/>
      <c r="D6546"/>
      <c r="E6546"/>
      <c r="F6546" s="331"/>
      <c r="G6546" s="331"/>
    </row>
    <row r="6547" spans="3:7">
      <c r="C6547"/>
      <c r="D6547"/>
      <c r="E6547"/>
      <c r="F6547" s="331"/>
      <c r="G6547" s="331"/>
    </row>
    <row r="6548" spans="3:7">
      <c r="C6548"/>
      <c r="D6548"/>
      <c r="E6548"/>
      <c r="F6548" s="331"/>
      <c r="G6548" s="331"/>
    </row>
    <row r="6549" spans="3:7">
      <c r="C6549"/>
      <c r="D6549"/>
      <c r="E6549"/>
      <c r="F6549" s="331"/>
      <c r="G6549" s="331"/>
    </row>
    <row r="6550" spans="3:7">
      <c r="C6550"/>
      <c r="D6550"/>
      <c r="E6550"/>
      <c r="F6550" s="331"/>
      <c r="G6550" s="331"/>
    </row>
    <row r="6551" spans="3:7">
      <c r="C6551"/>
      <c r="D6551"/>
      <c r="E6551"/>
      <c r="F6551" s="331"/>
      <c r="G6551" s="331"/>
    </row>
    <row r="6552" spans="3:7">
      <c r="C6552"/>
      <c r="D6552"/>
      <c r="E6552"/>
      <c r="F6552" s="331"/>
      <c r="G6552" s="331"/>
    </row>
    <row r="6553" spans="3:7">
      <c r="C6553"/>
      <c r="D6553"/>
      <c r="E6553"/>
      <c r="F6553" s="331"/>
      <c r="G6553" s="331"/>
    </row>
    <row r="6554" spans="3:7">
      <c r="C6554"/>
      <c r="D6554"/>
      <c r="E6554"/>
      <c r="F6554" s="331"/>
      <c r="G6554" s="331"/>
    </row>
    <row r="6555" spans="3:7">
      <c r="C6555"/>
      <c r="D6555"/>
      <c r="E6555"/>
      <c r="F6555" s="331"/>
      <c r="G6555" s="331"/>
    </row>
    <row r="6556" spans="3:7">
      <c r="C6556"/>
      <c r="D6556"/>
      <c r="E6556"/>
      <c r="F6556" s="331"/>
      <c r="G6556" s="331"/>
    </row>
    <row r="6557" spans="3:7">
      <c r="C6557"/>
      <c r="D6557"/>
      <c r="E6557"/>
      <c r="F6557" s="331"/>
      <c r="G6557" s="331"/>
    </row>
    <row r="6558" spans="3:7">
      <c r="C6558"/>
      <c r="D6558"/>
      <c r="E6558"/>
      <c r="F6558" s="331"/>
      <c r="G6558" s="331"/>
    </row>
    <row r="6559" spans="3:7">
      <c r="C6559"/>
      <c r="D6559"/>
      <c r="E6559"/>
      <c r="F6559" s="331"/>
      <c r="G6559" s="331"/>
    </row>
    <row r="6560" spans="3:7">
      <c r="C6560"/>
      <c r="D6560"/>
      <c r="E6560"/>
      <c r="F6560" s="331"/>
      <c r="G6560" s="331"/>
    </row>
    <row r="6561" spans="3:7">
      <c r="C6561"/>
      <c r="D6561"/>
      <c r="E6561"/>
      <c r="F6561" s="331"/>
      <c r="G6561" s="331"/>
    </row>
    <row r="6562" spans="3:7">
      <c r="C6562"/>
      <c r="D6562"/>
      <c r="E6562"/>
      <c r="F6562" s="331"/>
      <c r="G6562" s="331"/>
    </row>
    <row r="6563" spans="3:7">
      <c r="C6563"/>
      <c r="D6563"/>
      <c r="E6563"/>
      <c r="F6563" s="331"/>
      <c r="G6563" s="331"/>
    </row>
    <row r="6564" spans="3:7">
      <c r="C6564"/>
      <c r="D6564"/>
      <c r="E6564"/>
      <c r="F6564" s="331"/>
      <c r="G6564" s="331"/>
    </row>
    <row r="6565" spans="3:7">
      <c r="C6565"/>
      <c r="D6565"/>
      <c r="E6565"/>
      <c r="F6565" s="331"/>
      <c r="G6565" s="331"/>
    </row>
    <row r="6566" spans="3:7">
      <c r="C6566"/>
      <c r="D6566"/>
      <c r="E6566"/>
      <c r="F6566" s="331"/>
      <c r="G6566" s="331"/>
    </row>
    <row r="6567" spans="3:7">
      <c r="C6567"/>
      <c r="D6567"/>
      <c r="E6567"/>
      <c r="F6567" s="331"/>
      <c r="G6567" s="331"/>
    </row>
    <row r="6568" spans="3:7">
      <c r="C6568"/>
      <c r="D6568"/>
      <c r="E6568"/>
      <c r="F6568" s="331"/>
      <c r="G6568" s="331"/>
    </row>
    <row r="6569" spans="3:7">
      <c r="C6569"/>
      <c r="D6569"/>
      <c r="E6569"/>
      <c r="F6569" s="331"/>
      <c r="G6569" s="331"/>
    </row>
    <row r="6570" spans="3:7">
      <c r="C6570"/>
      <c r="D6570"/>
      <c r="E6570"/>
      <c r="F6570" s="331"/>
      <c r="G6570" s="331"/>
    </row>
    <row r="6571" spans="3:7">
      <c r="C6571"/>
      <c r="D6571"/>
      <c r="E6571"/>
      <c r="F6571" s="331"/>
      <c r="G6571" s="331"/>
    </row>
    <row r="6572" spans="3:7">
      <c r="C6572"/>
      <c r="D6572"/>
      <c r="E6572"/>
      <c r="F6572" s="331"/>
      <c r="G6572" s="331"/>
    </row>
    <row r="6573" spans="3:7">
      <c r="C6573"/>
      <c r="D6573"/>
      <c r="E6573"/>
      <c r="F6573" s="331"/>
      <c r="G6573" s="331"/>
    </row>
    <row r="6574" spans="3:7">
      <c r="C6574"/>
      <c r="D6574"/>
      <c r="E6574"/>
      <c r="F6574" s="331"/>
      <c r="G6574" s="331"/>
    </row>
    <row r="6575" spans="3:7">
      <c r="C6575"/>
      <c r="D6575"/>
      <c r="E6575"/>
      <c r="F6575" s="331"/>
      <c r="G6575" s="331"/>
    </row>
    <row r="6576" spans="3:7">
      <c r="C6576"/>
      <c r="D6576"/>
      <c r="E6576"/>
      <c r="F6576" s="331"/>
      <c r="G6576" s="331"/>
    </row>
    <row r="6577" spans="3:7">
      <c r="C6577"/>
      <c r="D6577"/>
      <c r="E6577"/>
      <c r="F6577" s="331"/>
      <c r="G6577" s="331"/>
    </row>
    <row r="6578" spans="3:7">
      <c r="C6578"/>
      <c r="D6578"/>
      <c r="E6578"/>
      <c r="F6578" s="331"/>
      <c r="G6578" s="331"/>
    </row>
    <row r="6579" spans="3:7">
      <c r="C6579"/>
      <c r="D6579"/>
      <c r="E6579"/>
      <c r="F6579" s="331"/>
      <c r="G6579" s="331"/>
    </row>
    <row r="6580" spans="3:7">
      <c r="C6580"/>
      <c r="D6580"/>
      <c r="E6580"/>
      <c r="F6580" s="331"/>
      <c r="G6580" s="331"/>
    </row>
    <row r="6581" spans="3:7">
      <c r="C6581"/>
      <c r="D6581"/>
      <c r="E6581"/>
      <c r="F6581" s="331"/>
      <c r="G6581" s="331"/>
    </row>
    <row r="6582" spans="3:7">
      <c r="C6582"/>
      <c r="D6582"/>
      <c r="E6582"/>
      <c r="F6582" s="331"/>
      <c r="G6582" s="331"/>
    </row>
    <row r="6583" spans="3:7">
      <c r="C6583"/>
      <c r="D6583"/>
      <c r="E6583"/>
      <c r="F6583" s="331"/>
      <c r="G6583" s="331"/>
    </row>
    <row r="6584" spans="3:7">
      <c r="C6584"/>
      <c r="D6584"/>
      <c r="E6584"/>
      <c r="F6584" s="331"/>
      <c r="G6584" s="331"/>
    </row>
    <row r="6585" spans="3:7">
      <c r="C6585"/>
      <c r="D6585"/>
      <c r="E6585"/>
      <c r="F6585" s="331"/>
      <c r="G6585" s="331"/>
    </row>
    <row r="6586" spans="3:7">
      <c r="C6586"/>
      <c r="D6586"/>
      <c r="E6586"/>
      <c r="F6586" s="331"/>
      <c r="G6586" s="331"/>
    </row>
    <row r="6587" spans="3:7">
      <c r="C6587"/>
      <c r="D6587"/>
      <c r="E6587"/>
      <c r="F6587" s="331"/>
      <c r="G6587" s="331"/>
    </row>
    <row r="6588" spans="3:7">
      <c r="C6588"/>
      <c r="D6588"/>
      <c r="E6588"/>
      <c r="F6588" s="331"/>
      <c r="G6588" s="331"/>
    </row>
    <row r="6589" spans="3:7">
      <c r="C6589"/>
      <c r="D6589"/>
      <c r="E6589"/>
      <c r="F6589" s="331"/>
      <c r="G6589" s="331"/>
    </row>
    <row r="6590" spans="3:7">
      <c r="C6590"/>
      <c r="D6590"/>
      <c r="E6590"/>
      <c r="F6590" s="331"/>
      <c r="G6590" s="331"/>
    </row>
    <row r="6591" spans="3:7">
      <c r="C6591"/>
      <c r="D6591"/>
      <c r="E6591"/>
      <c r="F6591" s="331"/>
      <c r="G6591" s="331"/>
    </row>
    <row r="6592" spans="3:7">
      <c r="C6592"/>
      <c r="D6592"/>
      <c r="E6592"/>
      <c r="F6592" s="331"/>
      <c r="G6592" s="331"/>
    </row>
    <row r="6593" spans="3:7">
      <c r="C6593"/>
      <c r="D6593"/>
      <c r="E6593"/>
      <c r="F6593" s="331"/>
      <c r="G6593" s="331"/>
    </row>
    <row r="6594" spans="3:7">
      <c r="C6594"/>
      <c r="D6594"/>
      <c r="E6594"/>
      <c r="F6594" s="331"/>
      <c r="G6594" s="331"/>
    </row>
    <row r="6595" spans="3:7">
      <c r="C6595"/>
      <c r="D6595"/>
      <c r="E6595"/>
      <c r="F6595" s="331"/>
      <c r="G6595" s="331"/>
    </row>
    <row r="6596" spans="3:7">
      <c r="C6596"/>
      <c r="D6596"/>
      <c r="E6596"/>
      <c r="F6596" s="331"/>
      <c r="G6596" s="331"/>
    </row>
    <row r="6597" spans="3:7">
      <c r="C6597"/>
      <c r="D6597"/>
      <c r="E6597"/>
      <c r="F6597" s="331"/>
      <c r="G6597" s="331"/>
    </row>
    <row r="6598" spans="3:7">
      <c r="C6598"/>
      <c r="D6598"/>
      <c r="E6598"/>
      <c r="F6598" s="331"/>
      <c r="G6598" s="331"/>
    </row>
    <row r="6599" spans="3:7">
      <c r="C6599"/>
      <c r="D6599"/>
      <c r="E6599"/>
      <c r="F6599" s="331"/>
      <c r="G6599" s="331"/>
    </row>
    <row r="6600" spans="3:7">
      <c r="C6600"/>
      <c r="D6600"/>
      <c r="E6600"/>
      <c r="F6600" s="331"/>
      <c r="G6600" s="331"/>
    </row>
    <row r="6601" spans="3:7">
      <c r="C6601"/>
      <c r="D6601"/>
      <c r="E6601"/>
      <c r="F6601" s="331"/>
      <c r="G6601" s="331"/>
    </row>
    <row r="6602" spans="3:7">
      <c r="C6602"/>
      <c r="D6602"/>
      <c r="E6602"/>
      <c r="F6602" s="331"/>
      <c r="G6602" s="331"/>
    </row>
    <row r="6603" spans="3:7">
      <c r="C6603"/>
      <c r="D6603"/>
      <c r="E6603"/>
      <c r="F6603" s="331"/>
      <c r="G6603" s="331"/>
    </row>
    <row r="6604" spans="3:7">
      <c r="C6604"/>
      <c r="D6604"/>
      <c r="E6604"/>
      <c r="F6604" s="331"/>
      <c r="G6604" s="331"/>
    </row>
    <row r="6605" spans="3:7">
      <c r="C6605"/>
      <c r="D6605"/>
      <c r="E6605"/>
      <c r="F6605" s="331"/>
      <c r="G6605" s="331"/>
    </row>
    <row r="6606" spans="3:7">
      <c r="C6606"/>
      <c r="D6606"/>
      <c r="E6606"/>
      <c r="F6606" s="331"/>
      <c r="G6606" s="331"/>
    </row>
    <row r="6607" spans="3:7">
      <c r="C6607"/>
      <c r="D6607"/>
      <c r="E6607"/>
      <c r="F6607" s="331"/>
      <c r="G6607" s="331"/>
    </row>
    <row r="6608" spans="3:7">
      <c r="C6608"/>
      <c r="D6608"/>
      <c r="E6608"/>
      <c r="F6608" s="331"/>
      <c r="G6608" s="331"/>
    </row>
    <row r="6609" spans="3:7">
      <c r="C6609"/>
      <c r="D6609"/>
      <c r="E6609"/>
      <c r="F6609" s="331"/>
      <c r="G6609" s="331"/>
    </row>
    <row r="6610" spans="3:7">
      <c r="C6610"/>
      <c r="D6610"/>
      <c r="E6610"/>
      <c r="F6610" s="331"/>
      <c r="G6610" s="331"/>
    </row>
    <row r="6611" spans="3:7">
      <c r="C6611"/>
      <c r="D6611"/>
      <c r="E6611"/>
      <c r="F6611" s="331"/>
      <c r="G6611" s="331"/>
    </row>
    <row r="6612" spans="3:7">
      <c r="C6612"/>
      <c r="D6612"/>
      <c r="E6612"/>
      <c r="F6612" s="331"/>
      <c r="G6612" s="331"/>
    </row>
    <row r="6613" spans="3:7">
      <c r="C6613"/>
      <c r="D6613"/>
      <c r="E6613"/>
      <c r="F6613" s="331"/>
      <c r="G6613" s="331"/>
    </row>
    <row r="6614" spans="3:7">
      <c r="C6614"/>
      <c r="D6614"/>
      <c r="E6614"/>
      <c r="F6614" s="331"/>
      <c r="G6614" s="331"/>
    </row>
    <row r="6615" spans="3:7">
      <c r="C6615"/>
      <c r="D6615"/>
      <c r="E6615"/>
      <c r="F6615" s="331"/>
      <c r="G6615" s="331"/>
    </row>
    <row r="6616" spans="3:7">
      <c r="C6616"/>
      <c r="D6616"/>
      <c r="E6616"/>
      <c r="F6616" s="331"/>
      <c r="G6616" s="331"/>
    </row>
    <row r="6617" spans="3:7">
      <c r="C6617"/>
      <c r="D6617"/>
      <c r="E6617"/>
      <c r="F6617" s="331"/>
      <c r="G6617" s="331"/>
    </row>
    <row r="6618" spans="3:7">
      <c r="C6618"/>
      <c r="D6618"/>
      <c r="E6618"/>
      <c r="F6618" s="331"/>
      <c r="G6618" s="331"/>
    </row>
    <row r="6619" spans="3:7">
      <c r="C6619"/>
      <c r="D6619"/>
      <c r="E6619"/>
      <c r="F6619" s="331"/>
      <c r="G6619" s="331"/>
    </row>
    <row r="6620" spans="3:7">
      <c r="C6620"/>
      <c r="D6620"/>
      <c r="E6620"/>
      <c r="F6620" s="331"/>
      <c r="G6620" s="331"/>
    </row>
    <row r="6621" spans="3:7">
      <c r="C6621"/>
      <c r="D6621"/>
      <c r="E6621"/>
      <c r="F6621" s="331"/>
      <c r="G6621" s="331"/>
    </row>
    <row r="6622" spans="3:7">
      <c r="C6622"/>
      <c r="D6622"/>
      <c r="E6622"/>
      <c r="F6622" s="331"/>
      <c r="G6622" s="331"/>
    </row>
    <row r="6623" spans="3:7">
      <c r="C6623"/>
      <c r="D6623"/>
      <c r="E6623"/>
      <c r="F6623" s="331"/>
      <c r="G6623" s="331"/>
    </row>
    <row r="6624" spans="3:7">
      <c r="C6624"/>
      <c r="D6624"/>
      <c r="E6624"/>
      <c r="F6624" s="331"/>
      <c r="G6624" s="331"/>
    </row>
    <row r="6625" spans="3:7">
      <c r="C6625"/>
      <c r="D6625"/>
      <c r="E6625"/>
      <c r="F6625" s="331"/>
      <c r="G6625" s="331"/>
    </row>
    <row r="6626" spans="3:7">
      <c r="C6626"/>
      <c r="D6626"/>
      <c r="E6626"/>
      <c r="F6626" s="331"/>
      <c r="G6626" s="331"/>
    </row>
    <row r="6627" spans="3:7">
      <c r="C6627"/>
      <c r="D6627"/>
      <c r="E6627"/>
      <c r="F6627" s="331"/>
      <c r="G6627" s="331"/>
    </row>
    <row r="6628" spans="3:7">
      <c r="C6628"/>
      <c r="D6628"/>
      <c r="E6628"/>
      <c r="F6628" s="331"/>
      <c r="G6628" s="331"/>
    </row>
    <row r="6629" spans="3:7">
      <c r="C6629"/>
      <c r="D6629"/>
      <c r="E6629"/>
      <c r="F6629" s="331"/>
      <c r="G6629" s="331"/>
    </row>
    <row r="6630" spans="3:7">
      <c r="C6630"/>
      <c r="D6630"/>
      <c r="E6630"/>
      <c r="F6630" s="331"/>
      <c r="G6630" s="331"/>
    </row>
    <row r="6631" spans="3:7">
      <c r="C6631"/>
      <c r="D6631"/>
      <c r="E6631"/>
      <c r="F6631" s="331"/>
      <c r="G6631" s="331"/>
    </row>
    <row r="6632" spans="3:7">
      <c r="C6632"/>
      <c r="D6632"/>
      <c r="E6632"/>
      <c r="F6632" s="331"/>
      <c r="G6632" s="331"/>
    </row>
    <row r="6633" spans="3:7">
      <c r="C6633"/>
      <c r="D6633"/>
      <c r="E6633"/>
      <c r="F6633" s="331"/>
      <c r="G6633" s="331"/>
    </row>
    <row r="6634" spans="3:7">
      <c r="C6634"/>
      <c r="D6634"/>
      <c r="E6634"/>
      <c r="F6634" s="331"/>
      <c r="G6634" s="331"/>
    </row>
    <row r="6635" spans="3:7">
      <c r="C6635"/>
      <c r="D6635"/>
      <c r="E6635"/>
      <c r="F6635" s="331"/>
      <c r="G6635" s="331"/>
    </row>
    <row r="6636" spans="3:7">
      <c r="C6636"/>
      <c r="D6636"/>
      <c r="E6636"/>
      <c r="F6636" s="331"/>
      <c r="G6636" s="331"/>
    </row>
    <row r="6637" spans="3:7">
      <c r="C6637"/>
      <c r="D6637"/>
      <c r="E6637"/>
      <c r="F6637" s="331"/>
      <c r="G6637" s="331"/>
    </row>
    <row r="6638" spans="3:7">
      <c r="C6638"/>
      <c r="D6638"/>
      <c r="E6638"/>
      <c r="F6638" s="331"/>
      <c r="G6638" s="331"/>
    </row>
    <row r="6639" spans="3:7">
      <c r="C6639"/>
      <c r="D6639"/>
      <c r="E6639"/>
      <c r="F6639" s="331"/>
      <c r="G6639" s="331"/>
    </row>
    <row r="6640" spans="3:7">
      <c r="C6640"/>
      <c r="D6640"/>
      <c r="E6640"/>
      <c r="F6640" s="331"/>
      <c r="G6640" s="331"/>
    </row>
    <row r="6641" spans="3:17">
      <c r="C6641"/>
      <c r="D6641"/>
      <c r="E6641"/>
      <c r="F6641" s="331"/>
      <c r="G6641" s="331"/>
    </row>
    <row r="6642" spans="3:17">
      <c r="C6642"/>
      <c r="D6642"/>
      <c r="E6642"/>
      <c r="F6642" s="331"/>
      <c r="G6642" s="331"/>
    </row>
    <row r="6643" spans="3:17">
      <c r="C6643"/>
      <c r="D6643"/>
      <c r="E6643"/>
      <c r="F6643" s="331"/>
      <c r="G6643" s="331"/>
    </row>
    <row r="6644" spans="3:17">
      <c r="C6644"/>
      <c r="D6644"/>
      <c r="E6644"/>
      <c r="F6644" s="331"/>
      <c r="G6644" s="331"/>
    </row>
    <row r="6645" spans="3:17">
      <c r="C6645"/>
      <c r="D6645"/>
      <c r="E6645"/>
      <c r="F6645" s="331"/>
      <c r="G6645" s="331"/>
    </row>
    <row r="6646" spans="3:17">
      <c r="C6646"/>
      <c r="D6646"/>
      <c r="E6646"/>
      <c r="F6646" s="331"/>
      <c r="G6646" s="331"/>
    </row>
    <row r="6647" spans="3:17">
      <c r="C6647"/>
      <c r="D6647"/>
      <c r="E6647"/>
      <c r="F6647" s="331"/>
      <c r="G6647" s="331"/>
    </row>
    <row r="6648" spans="3:17">
      <c r="C6648"/>
      <c r="D6648"/>
      <c r="E6648"/>
      <c r="F6648" s="331"/>
      <c r="G6648" s="331"/>
    </row>
    <row r="6649" spans="3:17">
      <c r="C6649"/>
      <c r="D6649"/>
      <c r="E6649"/>
      <c r="F6649" s="331"/>
      <c r="G6649" s="331"/>
    </row>
    <row r="6650" spans="3:17">
      <c r="C6650"/>
      <c r="D6650"/>
      <c r="E6650"/>
      <c r="F6650" s="331"/>
      <c r="G6650" s="331"/>
    </row>
    <row r="6651" spans="3:17">
      <c r="C6651"/>
      <c r="D6651"/>
      <c r="E6651"/>
      <c r="F6651" s="331"/>
      <c r="G6651" s="331"/>
    </row>
    <row r="6652" spans="3:17">
      <c r="C6652"/>
      <c r="D6652"/>
      <c r="E6652"/>
      <c r="F6652" s="331"/>
      <c r="G6652" s="331"/>
    </row>
    <row r="6653" spans="3:17">
      <c r="C6653"/>
      <c r="D6653"/>
      <c r="E6653"/>
      <c r="F6653" s="331"/>
      <c r="G6653" s="331"/>
      <c r="K6653"/>
      <c r="L6653"/>
      <c r="O6653"/>
      <c r="P6653"/>
      <c r="Q6653"/>
    </row>
    <row r="6654" spans="3:17">
      <c r="C6654"/>
      <c r="D6654"/>
      <c r="E6654"/>
      <c r="F6654" s="331"/>
      <c r="G6654" s="331"/>
      <c r="K6654"/>
      <c r="L6654"/>
      <c r="O6654"/>
      <c r="P6654"/>
      <c r="Q6654"/>
    </row>
    <row r="6655" spans="3:17">
      <c r="C6655"/>
      <c r="D6655"/>
      <c r="E6655"/>
      <c r="F6655" s="331"/>
      <c r="G6655" s="331"/>
      <c r="K6655"/>
      <c r="L6655"/>
      <c r="O6655"/>
      <c r="P6655"/>
      <c r="Q6655"/>
    </row>
    <row r="6656" spans="3:17">
      <c r="C6656"/>
      <c r="D6656"/>
      <c r="E6656"/>
      <c r="F6656" s="331"/>
      <c r="G6656" s="331"/>
      <c r="K6656"/>
      <c r="L6656"/>
      <c r="O6656"/>
      <c r="P6656"/>
      <c r="Q6656"/>
    </row>
    <row r="6657" spans="3:17">
      <c r="C6657"/>
      <c r="D6657"/>
      <c r="E6657"/>
      <c r="F6657" s="331"/>
      <c r="G6657" s="331"/>
      <c r="K6657"/>
      <c r="L6657"/>
      <c r="O6657"/>
      <c r="P6657"/>
      <c r="Q6657"/>
    </row>
    <row r="6658" spans="3:17">
      <c r="C6658"/>
      <c r="D6658"/>
      <c r="E6658"/>
      <c r="F6658" s="331"/>
      <c r="G6658" s="331"/>
      <c r="K6658"/>
      <c r="L6658"/>
      <c r="O6658"/>
      <c r="P6658"/>
      <c r="Q6658"/>
    </row>
    <row r="6659" spans="3:17">
      <c r="C6659"/>
      <c r="D6659"/>
      <c r="E6659"/>
      <c r="F6659" s="331"/>
      <c r="G6659" s="331"/>
      <c r="K6659"/>
      <c r="L6659"/>
      <c r="O6659"/>
      <c r="P6659"/>
      <c r="Q6659"/>
    </row>
    <row r="6660" spans="3:17">
      <c r="C6660"/>
      <c r="D6660"/>
      <c r="E6660"/>
      <c r="F6660" s="331"/>
      <c r="G6660" s="331"/>
      <c r="K6660"/>
      <c r="L6660"/>
      <c r="O6660"/>
      <c r="P6660"/>
      <c r="Q6660"/>
    </row>
    <row r="6661" spans="3:17">
      <c r="C6661"/>
      <c r="D6661"/>
      <c r="E6661"/>
      <c r="F6661" s="331"/>
      <c r="G6661" s="331"/>
      <c r="K6661"/>
      <c r="L6661"/>
      <c r="O6661"/>
      <c r="P6661"/>
      <c r="Q6661"/>
    </row>
    <row r="6662" spans="3:17">
      <c r="C6662"/>
      <c r="D6662"/>
      <c r="E6662"/>
      <c r="F6662" s="331"/>
      <c r="G6662" s="331"/>
      <c r="K6662"/>
      <c r="L6662"/>
      <c r="O6662"/>
      <c r="P6662"/>
      <c r="Q6662"/>
    </row>
    <row r="6663" spans="3:17">
      <c r="C6663"/>
      <c r="D6663"/>
      <c r="E6663"/>
      <c r="F6663" s="331"/>
      <c r="G6663" s="331"/>
      <c r="K6663"/>
      <c r="L6663"/>
      <c r="O6663"/>
      <c r="P6663"/>
      <c r="Q6663"/>
    </row>
    <row r="6664" spans="3:17">
      <c r="C6664"/>
      <c r="D6664"/>
      <c r="E6664"/>
      <c r="F6664" s="331"/>
      <c r="G6664" s="331"/>
      <c r="K6664"/>
      <c r="L6664"/>
      <c r="O6664"/>
      <c r="P6664"/>
      <c r="Q6664"/>
    </row>
    <row r="6665" spans="3:17">
      <c r="C6665"/>
      <c r="D6665"/>
      <c r="E6665"/>
      <c r="F6665" s="331"/>
      <c r="G6665" s="331"/>
      <c r="K6665"/>
      <c r="L6665"/>
      <c r="O6665"/>
      <c r="P6665"/>
      <c r="Q6665"/>
    </row>
    <row r="6666" spans="3:17">
      <c r="C6666"/>
      <c r="D6666"/>
      <c r="E6666"/>
      <c r="F6666" s="331"/>
      <c r="G6666" s="331"/>
      <c r="K6666"/>
      <c r="L6666"/>
      <c r="O6666"/>
      <c r="P6666"/>
      <c r="Q6666"/>
    </row>
    <row r="6667" spans="3:17">
      <c r="C6667"/>
      <c r="D6667"/>
      <c r="E6667"/>
      <c r="F6667" s="331"/>
      <c r="G6667" s="331"/>
      <c r="K6667"/>
      <c r="L6667"/>
      <c r="O6667"/>
      <c r="P6667"/>
      <c r="Q6667"/>
    </row>
    <row r="6668" spans="3:17">
      <c r="C6668"/>
      <c r="D6668"/>
      <c r="E6668"/>
      <c r="F6668" s="331"/>
      <c r="G6668" s="331"/>
      <c r="K6668"/>
      <c r="L6668"/>
      <c r="O6668"/>
      <c r="P6668"/>
      <c r="Q6668"/>
    </row>
    <row r="6669" spans="3:17">
      <c r="C6669"/>
      <c r="D6669"/>
      <c r="E6669"/>
      <c r="F6669" s="331"/>
      <c r="G6669" s="331"/>
      <c r="K6669"/>
      <c r="L6669"/>
      <c r="O6669"/>
      <c r="P6669"/>
      <c r="Q6669"/>
    </row>
    <row r="6670" spans="3:17">
      <c r="C6670"/>
      <c r="D6670"/>
      <c r="E6670"/>
      <c r="F6670" s="331"/>
      <c r="G6670" s="331"/>
      <c r="K6670"/>
      <c r="L6670"/>
      <c r="O6670"/>
      <c r="P6670"/>
      <c r="Q6670"/>
    </row>
    <row r="6671" spans="3:17">
      <c r="C6671"/>
      <c r="D6671"/>
      <c r="E6671"/>
      <c r="F6671" s="331"/>
      <c r="G6671" s="331"/>
      <c r="K6671"/>
      <c r="L6671"/>
      <c r="O6671"/>
      <c r="P6671"/>
      <c r="Q6671"/>
    </row>
    <row r="6672" spans="3:17">
      <c r="C6672"/>
      <c r="D6672"/>
      <c r="E6672"/>
      <c r="F6672" s="331"/>
      <c r="G6672" s="331"/>
      <c r="K6672"/>
      <c r="L6672"/>
      <c r="O6672"/>
      <c r="P6672"/>
      <c r="Q6672"/>
    </row>
    <row r="6673" spans="3:17">
      <c r="C6673"/>
      <c r="D6673"/>
      <c r="E6673"/>
      <c r="F6673" s="331"/>
      <c r="G6673" s="331"/>
      <c r="K6673"/>
      <c r="L6673"/>
      <c r="O6673"/>
      <c r="P6673"/>
      <c r="Q6673"/>
    </row>
    <row r="6674" spans="3:17">
      <c r="C6674"/>
      <c r="D6674"/>
      <c r="E6674"/>
      <c r="F6674" s="331"/>
      <c r="G6674" s="331"/>
      <c r="K6674"/>
      <c r="L6674"/>
      <c r="O6674"/>
      <c r="P6674"/>
      <c r="Q6674"/>
    </row>
    <row r="6675" spans="3:17">
      <c r="C6675"/>
      <c r="D6675"/>
      <c r="E6675"/>
      <c r="F6675" s="331"/>
      <c r="G6675" s="331"/>
      <c r="K6675"/>
      <c r="L6675"/>
      <c r="O6675"/>
      <c r="P6675"/>
      <c r="Q6675"/>
    </row>
    <row r="6676" spans="3:17">
      <c r="C6676"/>
      <c r="D6676"/>
      <c r="E6676"/>
      <c r="F6676" s="331"/>
      <c r="G6676" s="331"/>
      <c r="K6676"/>
      <c r="L6676"/>
      <c r="O6676"/>
      <c r="P6676"/>
      <c r="Q6676"/>
    </row>
    <row r="6677" spans="3:17">
      <c r="C6677"/>
      <c r="D6677"/>
      <c r="E6677"/>
      <c r="F6677" s="331"/>
      <c r="G6677" s="331"/>
      <c r="K6677"/>
      <c r="L6677"/>
      <c r="O6677"/>
      <c r="P6677"/>
      <c r="Q6677"/>
    </row>
    <row r="6678" spans="3:17">
      <c r="C6678"/>
      <c r="D6678"/>
      <c r="E6678"/>
      <c r="F6678" s="331"/>
      <c r="G6678" s="331"/>
      <c r="K6678"/>
      <c r="L6678"/>
      <c r="O6678"/>
      <c r="P6678"/>
      <c r="Q6678"/>
    </row>
    <row r="6679" spans="3:17">
      <c r="C6679"/>
      <c r="D6679"/>
      <c r="E6679"/>
      <c r="F6679" s="331"/>
      <c r="G6679" s="331"/>
      <c r="K6679"/>
      <c r="L6679"/>
      <c r="O6679"/>
      <c r="P6679"/>
      <c r="Q6679"/>
    </row>
    <row r="6680" spans="3:17">
      <c r="C6680"/>
      <c r="D6680"/>
      <c r="E6680"/>
      <c r="F6680" s="331"/>
      <c r="G6680" s="331"/>
      <c r="K6680"/>
      <c r="L6680"/>
      <c r="O6680"/>
      <c r="P6680"/>
      <c r="Q6680"/>
    </row>
    <row r="6681" spans="3:17">
      <c r="C6681"/>
      <c r="D6681"/>
      <c r="E6681"/>
      <c r="F6681" s="331"/>
      <c r="G6681" s="331"/>
      <c r="K6681"/>
      <c r="L6681"/>
      <c r="O6681"/>
      <c r="P6681"/>
      <c r="Q6681"/>
    </row>
    <row r="6682" spans="3:17">
      <c r="C6682"/>
      <c r="D6682"/>
      <c r="E6682"/>
      <c r="F6682" s="331"/>
      <c r="G6682" s="331"/>
      <c r="K6682"/>
      <c r="L6682"/>
      <c r="O6682"/>
      <c r="P6682"/>
      <c r="Q6682"/>
    </row>
    <row r="6683" spans="3:17">
      <c r="C6683"/>
      <c r="D6683"/>
      <c r="E6683"/>
      <c r="F6683" s="331"/>
      <c r="G6683" s="331"/>
      <c r="K6683"/>
      <c r="L6683"/>
      <c r="O6683"/>
      <c r="P6683"/>
      <c r="Q6683"/>
    </row>
    <row r="6684" spans="3:17">
      <c r="C6684"/>
      <c r="D6684"/>
      <c r="E6684"/>
      <c r="F6684" s="331"/>
      <c r="G6684" s="331"/>
      <c r="K6684"/>
      <c r="L6684"/>
      <c r="O6684"/>
      <c r="P6684"/>
      <c r="Q6684"/>
    </row>
    <row r="6685" spans="3:17">
      <c r="C6685"/>
      <c r="D6685"/>
      <c r="E6685"/>
      <c r="F6685" s="331"/>
      <c r="G6685" s="331"/>
      <c r="K6685"/>
      <c r="L6685"/>
      <c r="O6685"/>
      <c r="P6685"/>
      <c r="Q6685"/>
    </row>
    <row r="6686" spans="3:17">
      <c r="C6686"/>
      <c r="D6686"/>
      <c r="E6686"/>
      <c r="F6686" s="331"/>
      <c r="G6686" s="331"/>
      <c r="K6686"/>
      <c r="L6686"/>
      <c r="O6686"/>
      <c r="P6686"/>
      <c r="Q6686"/>
    </row>
    <row r="6687" spans="3:17">
      <c r="C6687"/>
      <c r="D6687"/>
      <c r="E6687"/>
      <c r="F6687" s="331"/>
      <c r="G6687" s="331"/>
      <c r="K6687"/>
      <c r="L6687"/>
      <c r="O6687"/>
      <c r="P6687"/>
      <c r="Q6687"/>
    </row>
    <row r="6688" spans="3:17">
      <c r="C6688"/>
      <c r="D6688"/>
      <c r="E6688"/>
      <c r="F6688" s="331"/>
      <c r="G6688" s="331"/>
      <c r="K6688"/>
      <c r="L6688"/>
      <c r="O6688"/>
      <c r="P6688"/>
      <c r="Q6688"/>
    </row>
    <row r="6689" spans="3:17">
      <c r="C6689"/>
      <c r="D6689"/>
      <c r="E6689"/>
      <c r="F6689" s="331"/>
      <c r="G6689" s="331"/>
      <c r="K6689"/>
      <c r="L6689"/>
      <c r="O6689"/>
      <c r="P6689"/>
      <c r="Q6689"/>
    </row>
    <row r="6690" spans="3:17">
      <c r="C6690"/>
      <c r="D6690"/>
      <c r="E6690"/>
      <c r="F6690" s="331"/>
      <c r="G6690" s="331"/>
      <c r="K6690"/>
      <c r="L6690"/>
      <c r="O6690"/>
      <c r="P6690"/>
      <c r="Q6690"/>
    </row>
    <row r="6691" spans="3:17">
      <c r="C6691"/>
      <c r="D6691"/>
      <c r="E6691"/>
      <c r="F6691" s="331"/>
      <c r="G6691" s="331"/>
      <c r="K6691"/>
      <c r="L6691"/>
      <c r="O6691"/>
      <c r="P6691"/>
      <c r="Q6691"/>
    </row>
    <row r="6692" spans="3:17">
      <c r="C6692"/>
      <c r="D6692"/>
      <c r="E6692"/>
      <c r="F6692" s="331"/>
      <c r="G6692" s="331"/>
      <c r="K6692"/>
      <c r="L6692"/>
      <c r="O6692"/>
      <c r="P6692"/>
      <c r="Q6692"/>
    </row>
    <row r="6693" spans="3:17">
      <c r="C6693"/>
      <c r="D6693"/>
      <c r="E6693"/>
      <c r="F6693" s="331"/>
      <c r="G6693" s="331"/>
      <c r="K6693"/>
      <c r="L6693"/>
      <c r="O6693"/>
      <c r="P6693"/>
      <c r="Q6693"/>
    </row>
    <row r="6694" spans="3:17">
      <c r="C6694"/>
      <c r="D6694"/>
      <c r="E6694"/>
      <c r="F6694" s="331"/>
      <c r="G6694" s="331"/>
      <c r="K6694"/>
      <c r="L6694"/>
      <c r="O6694"/>
      <c r="P6694"/>
      <c r="Q6694"/>
    </row>
    <row r="6695" spans="3:17">
      <c r="C6695"/>
      <c r="D6695"/>
      <c r="E6695"/>
      <c r="F6695" s="331"/>
      <c r="G6695" s="331"/>
      <c r="K6695"/>
      <c r="L6695"/>
      <c r="O6695"/>
      <c r="P6695"/>
      <c r="Q6695"/>
    </row>
    <row r="6696" spans="3:17">
      <c r="C6696"/>
      <c r="D6696"/>
      <c r="E6696"/>
      <c r="F6696" s="331"/>
      <c r="G6696" s="331"/>
      <c r="K6696"/>
      <c r="L6696"/>
      <c r="O6696"/>
      <c r="P6696"/>
      <c r="Q6696"/>
    </row>
    <row r="6697" spans="3:17">
      <c r="C6697"/>
      <c r="D6697"/>
      <c r="E6697"/>
      <c r="F6697" s="331"/>
      <c r="G6697" s="331"/>
      <c r="K6697"/>
      <c r="L6697"/>
      <c r="O6697"/>
      <c r="P6697"/>
      <c r="Q6697"/>
    </row>
    <row r="6698" spans="3:17">
      <c r="C6698"/>
      <c r="D6698"/>
      <c r="E6698"/>
      <c r="F6698" s="331"/>
      <c r="G6698" s="331"/>
      <c r="K6698"/>
      <c r="L6698"/>
      <c r="O6698"/>
      <c r="P6698"/>
      <c r="Q6698"/>
    </row>
    <row r="6699" spans="3:17">
      <c r="C6699"/>
      <c r="D6699"/>
      <c r="E6699"/>
      <c r="F6699" s="331"/>
      <c r="G6699" s="331"/>
      <c r="K6699"/>
      <c r="L6699"/>
      <c r="O6699"/>
      <c r="P6699"/>
      <c r="Q6699"/>
    </row>
    <row r="6700" spans="3:17">
      <c r="C6700"/>
      <c r="D6700"/>
      <c r="E6700"/>
      <c r="F6700" s="331"/>
      <c r="G6700" s="331"/>
      <c r="K6700"/>
      <c r="L6700"/>
      <c r="O6700"/>
      <c r="P6700"/>
      <c r="Q6700"/>
    </row>
    <row r="6701" spans="3:17">
      <c r="C6701"/>
      <c r="D6701"/>
      <c r="E6701"/>
      <c r="F6701" s="331"/>
      <c r="G6701" s="331"/>
      <c r="K6701"/>
      <c r="L6701"/>
      <c r="O6701"/>
      <c r="P6701"/>
      <c r="Q6701"/>
    </row>
    <row r="6702" spans="3:17">
      <c r="C6702"/>
      <c r="D6702"/>
      <c r="E6702"/>
      <c r="F6702" s="331"/>
      <c r="G6702" s="331"/>
      <c r="K6702"/>
      <c r="L6702"/>
      <c r="O6702"/>
      <c r="P6702"/>
      <c r="Q6702"/>
    </row>
    <row r="6703" spans="3:17">
      <c r="C6703"/>
      <c r="D6703"/>
      <c r="E6703"/>
      <c r="F6703" s="331"/>
      <c r="G6703" s="331"/>
      <c r="K6703"/>
      <c r="L6703"/>
      <c r="O6703"/>
      <c r="P6703"/>
      <c r="Q6703"/>
    </row>
    <row r="6704" spans="3:17">
      <c r="C6704"/>
      <c r="D6704"/>
      <c r="E6704"/>
      <c r="F6704" s="331"/>
      <c r="G6704" s="331"/>
      <c r="K6704"/>
      <c r="L6704"/>
      <c r="O6704"/>
      <c r="P6704"/>
      <c r="Q6704"/>
    </row>
    <row r="6705" spans="3:17">
      <c r="C6705"/>
      <c r="D6705"/>
      <c r="E6705"/>
      <c r="F6705" s="331"/>
      <c r="G6705" s="331"/>
      <c r="K6705"/>
      <c r="L6705"/>
      <c r="O6705"/>
      <c r="P6705"/>
      <c r="Q6705"/>
    </row>
    <row r="6706" spans="3:17">
      <c r="C6706"/>
      <c r="D6706"/>
      <c r="E6706"/>
      <c r="F6706" s="331"/>
      <c r="G6706" s="331"/>
      <c r="K6706"/>
      <c r="L6706"/>
      <c r="O6706"/>
      <c r="P6706"/>
      <c r="Q6706"/>
    </row>
    <row r="6707" spans="3:17">
      <c r="C6707"/>
      <c r="D6707"/>
      <c r="E6707"/>
      <c r="F6707" s="331"/>
      <c r="G6707" s="331"/>
      <c r="K6707"/>
      <c r="L6707"/>
      <c r="O6707"/>
      <c r="P6707"/>
      <c r="Q6707"/>
    </row>
    <row r="6708" spans="3:17">
      <c r="C6708"/>
      <c r="D6708"/>
      <c r="E6708"/>
      <c r="F6708" s="331"/>
      <c r="G6708" s="331"/>
      <c r="K6708"/>
      <c r="L6708"/>
      <c r="O6708"/>
      <c r="P6708"/>
      <c r="Q6708"/>
    </row>
    <row r="6709" spans="3:17">
      <c r="C6709"/>
      <c r="D6709"/>
      <c r="E6709"/>
      <c r="F6709" s="331"/>
      <c r="G6709" s="331"/>
      <c r="K6709"/>
      <c r="L6709"/>
      <c r="O6709"/>
      <c r="P6709"/>
      <c r="Q6709"/>
    </row>
    <row r="6710" spans="3:17">
      <c r="C6710"/>
      <c r="D6710"/>
      <c r="E6710"/>
      <c r="F6710" s="331"/>
      <c r="G6710" s="331"/>
      <c r="K6710"/>
      <c r="L6710"/>
      <c r="O6710"/>
      <c r="P6710"/>
      <c r="Q6710"/>
    </row>
    <row r="6711" spans="3:17">
      <c r="C6711"/>
      <c r="D6711"/>
      <c r="E6711"/>
      <c r="F6711" s="331"/>
      <c r="G6711" s="331"/>
      <c r="K6711"/>
      <c r="L6711"/>
      <c r="O6711"/>
      <c r="P6711"/>
      <c r="Q6711"/>
    </row>
    <row r="6712" spans="3:17">
      <c r="C6712"/>
      <c r="D6712"/>
      <c r="E6712"/>
      <c r="F6712" s="331"/>
      <c r="G6712" s="331"/>
      <c r="K6712"/>
      <c r="L6712"/>
      <c r="O6712"/>
      <c r="P6712"/>
      <c r="Q6712"/>
    </row>
    <row r="6713" spans="3:17">
      <c r="C6713"/>
      <c r="D6713"/>
      <c r="E6713"/>
      <c r="F6713" s="331"/>
      <c r="G6713" s="331"/>
      <c r="K6713"/>
      <c r="L6713"/>
      <c r="O6713"/>
      <c r="P6713"/>
      <c r="Q6713"/>
    </row>
    <row r="6714" spans="3:17">
      <c r="C6714"/>
      <c r="D6714"/>
      <c r="E6714"/>
      <c r="F6714" s="331"/>
      <c r="G6714" s="331"/>
      <c r="K6714"/>
      <c r="L6714"/>
      <c r="O6714"/>
      <c r="P6714"/>
      <c r="Q6714"/>
    </row>
    <row r="6715" spans="3:17">
      <c r="C6715"/>
      <c r="D6715"/>
      <c r="E6715"/>
      <c r="F6715" s="331"/>
      <c r="G6715" s="331"/>
      <c r="K6715"/>
      <c r="L6715"/>
      <c r="O6715"/>
      <c r="P6715"/>
      <c r="Q6715"/>
    </row>
    <row r="6716" spans="3:17">
      <c r="C6716"/>
      <c r="D6716"/>
      <c r="E6716"/>
      <c r="F6716" s="331"/>
      <c r="G6716" s="331"/>
      <c r="K6716"/>
      <c r="L6716"/>
      <c r="O6716"/>
      <c r="P6716"/>
      <c r="Q6716"/>
    </row>
    <row r="6717" spans="3:17">
      <c r="C6717"/>
      <c r="D6717"/>
      <c r="E6717"/>
      <c r="F6717" s="331"/>
      <c r="G6717" s="331"/>
      <c r="K6717"/>
      <c r="L6717"/>
      <c r="O6717"/>
      <c r="P6717"/>
      <c r="Q6717"/>
    </row>
    <row r="6718" spans="3:17">
      <c r="C6718"/>
      <c r="D6718"/>
      <c r="E6718"/>
      <c r="F6718" s="331"/>
      <c r="G6718" s="331"/>
      <c r="K6718"/>
      <c r="L6718"/>
      <c r="O6718"/>
      <c r="P6718"/>
      <c r="Q6718"/>
    </row>
    <row r="6719" spans="3:17">
      <c r="C6719"/>
      <c r="D6719"/>
      <c r="E6719"/>
      <c r="F6719" s="331"/>
      <c r="G6719" s="331"/>
      <c r="K6719"/>
      <c r="L6719"/>
      <c r="O6719"/>
      <c r="P6719"/>
      <c r="Q6719"/>
    </row>
    <row r="6720" spans="3:17">
      <c r="C6720"/>
      <c r="D6720"/>
      <c r="E6720"/>
      <c r="F6720" s="331"/>
      <c r="G6720" s="331"/>
      <c r="K6720"/>
      <c r="L6720"/>
      <c r="O6720"/>
      <c r="P6720"/>
      <c r="Q6720"/>
    </row>
    <row r="6721" spans="3:17">
      <c r="C6721"/>
      <c r="D6721"/>
      <c r="E6721"/>
      <c r="F6721" s="331"/>
      <c r="G6721" s="331"/>
      <c r="K6721"/>
      <c r="L6721"/>
      <c r="O6721"/>
      <c r="P6721"/>
      <c r="Q6721"/>
    </row>
    <row r="6722" spans="3:17">
      <c r="C6722"/>
      <c r="D6722"/>
      <c r="E6722"/>
      <c r="F6722" s="331"/>
      <c r="G6722" s="331"/>
      <c r="K6722"/>
      <c r="L6722"/>
      <c r="O6722"/>
      <c r="P6722"/>
      <c r="Q6722"/>
    </row>
    <row r="6723" spans="3:17">
      <c r="C6723"/>
      <c r="D6723"/>
      <c r="E6723"/>
      <c r="F6723" s="331"/>
      <c r="G6723" s="331"/>
      <c r="K6723"/>
      <c r="L6723"/>
      <c r="O6723"/>
      <c r="P6723"/>
      <c r="Q6723"/>
    </row>
    <row r="6724" spans="3:17">
      <c r="C6724"/>
      <c r="D6724"/>
      <c r="E6724"/>
      <c r="F6724" s="331"/>
      <c r="G6724" s="331"/>
      <c r="K6724"/>
      <c r="L6724"/>
      <c r="O6724"/>
      <c r="P6724"/>
      <c r="Q6724"/>
    </row>
    <row r="6725" spans="3:17">
      <c r="C6725"/>
      <c r="D6725"/>
      <c r="E6725"/>
      <c r="F6725" s="331"/>
      <c r="G6725" s="331"/>
      <c r="K6725"/>
      <c r="L6725"/>
      <c r="O6725"/>
      <c r="P6725"/>
      <c r="Q6725"/>
    </row>
    <row r="6726" spans="3:17">
      <c r="C6726"/>
      <c r="D6726"/>
      <c r="E6726"/>
      <c r="F6726" s="331"/>
      <c r="G6726" s="331"/>
      <c r="K6726"/>
      <c r="L6726"/>
      <c r="O6726"/>
      <c r="P6726"/>
      <c r="Q6726"/>
    </row>
    <row r="6727" spans="3:17">
      <c r="C6727"/>
      <c r="D6727"/>
      <c r="E6727"/>
      <c r="F6727" s="331"/>
      <c r="G6727" s="331"/>
      <c r="K6727"/>
      <c r="L6727"/>
      <c r="O6727"/>
      <c r="P6727"/>
      <c r="Q6727"/>
    </row>
    <row r="6728" spans="3:17">
      <c r="C6728"/>
      <c r="D6728"/>
      <c r="E6728"/>
      <c r="F6728" s="331"/>
      <c r="G6728" s="331"/>
      <c r="K6728"/>
      <c r="L6728"/>
      <c r="O6728"/>
      <c r="P6728"/>
      <c r="Q6728"/>
    </row>
    <row r="6729" spans="3:17">
      <c r="C6729"/>
      <c r="D6729"/>
      <c r="E6729"/>
      <c r="F6729" s="331"/>
      <c r="G6729" s="331"/>
      <c r="K6729"/>
      <c r="L6729"/>
      <c r="O6729"/>
      <c r="P6729"/>
      <c r="Q6729"/>
    </row>
    <row r="6730" spans="3:17">
      <c r="C6730"/>
      <c r="D6730"/>
      <c r="E6730"/>
      <c r="F6730" s="331"/>
      <c r="G6730" s="331"/>
      <c r="K6730"/>
      <c r="L6730"/>
      <c r="O6730"/>
      <c r="P6730"/>
      <c r="Q6730"/>
    </row>
    <row r="6731" spans="3:17">
      <c r="C6731"/>
      <c r="D6731"/>
      <c r="E6731"/>
      <c r="F6731" s="331"/>
      <c r="G6731" s="331"/>
      <c r="K6731"/>
      <c r="L6731"/>
      <c r="O6731"/>
      <c r="P6731"/>
      <c r="Q6731"/>
    </row>
    <row r="6732" spans="3:17">
      <c r="C6732"/>
      <c r="D6732"/>
      <c r="E6732"/>
      <c r="F6732" s="331"/>
      <c r="G6732" s="331"/>
      <c r="K6732"/>
      <c r="L6732"/>
      <c r="O6732"/>
      <c r="P6732"/>
      <c r="Q6732"/>
    </row>
    <row r="6733" spans="3:17">
      <c r="C6733"/>
      <c r="D6733"/>
      <c r="E6733"/>
      <c r="F6733" s="331"/>
      <c r="G6733" s="331"/>
      <c r="K6733"/>
      <c r="L6733"/>
      <c r="O6733"/>
      <c r="P6733"/>
      <c r="Q6733"/>
    </row>
    <row r="6734" spans="3:17">
      <c r="C6734"/>
      <c r="D6734"/>
      <c r="E6734"/>
      <c r="F6734" s="331"/>
      <c r="G6734" s="331"/>
      <c r="K6734"/>
      <c r="L6734"/>
      <c r="O6734"/>
      <c r="P6734"/>
      <c r="Q6734"/>
    </row>
    <row r="6735" spans="3:17">
      <c r="C6735"/>
      <c r="D6735"/>
      <c r="E6735"/>
      <c r="F6735" s="331"/>
      <c r="G6735" s="331"/>
      <c r="K6735"/>
      <c r="L6735"/>
      <c r="O6735"/>
      <c r="P6735"/>
      <c r="Q6735"/>
    </row>
    <row r="6736" spans="3:17">
      <c r="C6736"/>
      <c r="D6736"/>
      <c r="E6736"/>
      <c r="F6736" s="331"/>
      <c r="G6736" s="331"/>
      <c r="K6736"/>
      <c r="L6736"/>
      <c r="O6736"/>
      <c r="P6736"/>
      <c r="Q6736"/>
    </row>
    <row r="6737" spans="3:17">
      <c r="C6737"/>
      <c r="D6737"/>
      <c r="E6737"/>
      <c r="F6737" s="331"/>
      <c r="G6737" s="331"/>
      <c r="K6737"/>
      <c r="L6737"/>
      <c r="O6737"/>
      <c r="P6737"/>
      <c r="Q6737"/>
    </row>
    <row r="6738" spans="3:17">
      <c r="C6738"/>
      <c r="D6738"/>
      <c r="E6738"/>
      <c r="F6738" s="331"/>
      <c r="G6738" s="331"/>
      <c r="K6738"/>
      <c r="L6738"/>
      <c r="O6738"/>
      <c r="P6738"/>
      <c r="Q6738"/>
    </row>
    <row r="6739" spans="3:17">
      <c r="C6739"/>
      <c r="D6739"/>
      <c r="E6739"/>
      <c r="F6739" s="331"/>
      <c r="G6739" s="331"/>
      <c r="K6739"/>
      <c r="L6739"/>
      <c r="O6739"/>
      <c r="P6739"/>
      <c r="Q6739"/>
    </row>
    <row r="6740" spans="3:17">
      <c r="C6740"/>
      <c r="D6740"/>
      <c r="E6740"/>
      <c r="F6740" s="331"/>
      <c r="G6740" s="331"/>
      <c r="K6740"/>
      <c r="L6740"/>
      <c r="O6740"/>
      <c r="P6740"/>
      <c r="Q6740"/>
    </row>
    <row r="6741" spans="3:17">
      <c r="C6741"/>
      <c r="D6741"/>
      <c r="E6741"/>
      <c r="F6741" s="331"/>
      <c r="G6741" s="331"/>
      <c r="K6741"/>
      <c r="L6741"/>
      <c r="O6741"/>
      <c r="P6741"/>
      <c r="Q6741"/>
    </row>
    <row r="6742" spans="3:17">
      <c r="C6742"/>
      <c r="D6742"/>
      <c r="E6742"/>
      <c r="F6742" s="331"/>
      <c r="G6742" s="331"/>
      <c r="K6742"/>
      <c r="L6742"/>
      <c r="O6742"/>
      <c r="P6742"/>
      <c r="Q6742"/>
    </row>
    <row r="6743" spans="3:17">
      <c r="C6743"/>
      <c r="D6743"/>
      <c r="E6743"/>
      <c r="F6743" s="331"/>
      <c r="G6743" s="331"/>
      <c r="K6743"/>
      <c r="L6743"/>
      <c r="O6743"/>
      <c r="P6743"/>
      <c r="Q6743"/>
    </row>
    <row r="6744" spans="3:17">
      <c r="C6744"/>
      <c r="D6744"/>
      <c r="E6744"/>
      <c r="F6744" s="331"/>
      <c r="G6744" s="331"/>
      <c r="K6744"/>
      <c r="L6744"/>
      <c r="O6744"/>
      <c r="P6744"/>
      <c r="Q6744"/>
    </row>
    <row r="6745" spans="3:17">
      <c r="C6745"/>
      <c r="D6745"/>
      <c r="E6745"/>
      <c r="F6745" s="331"/>
      <c r="G6745" s="331"/>
      <c r="K6745"/>
      <c r="L6745"/>
      <c r="O6745"/>
      <c r="P6745"/>
      <c r="Q6745"/>
    </row>
    <row r="6746" spans="3:17">
      <c r="C6746"/>
      <c r="D6746"/>
      <c r="E6746"/>
      <c r="F6746" s="331"/>
      <c r="G6746" s="331"/>
      <c r="K6746"/>
      <c r="L6746"/>
      <c r="O6746"/>
      <c r="P6746"/>
      <c r="Q6746"/>
    </row>
    <row r="6747" spans="3:17">
      <c r="C6747"/>
      <c r="D6747"/>
      <c r="E6747"/>
      <c r="F6747" s="331"/>
      <c r="G6747" s="331"/>
      <c r="K6747"/>
      <c r="L6747"/>
      <c r="O6747"/>
      <c r="P6747"/>
      <c r="Q6747"/>
    </row>
    <row r="6748" spans="3:17">
      <c r="C6748"/>
      <c r="D6748"/>
      <c r="E6748"/>
      <c r="F6748" s="331"/>
      <c r="G6748" s="331"/>
      <c r="K6748"/>
      <c r="L6748"/>
      <c r="O6748"/>
      <c r="P6748"/>
      <c r="Q6748"/>
    </row>
    <row r="6749" spans="3:17">
      <c r="C6749"/>
      <c r="D6749"/>
      <c r="E6749"/>
      <c r="F6749" s="331"/>
      <c r="G6749" s="331"/>
      <c r="K6749"/>
      <c r="L6749"/>
      <c r="O6749"/>
      <c r="P6749"/>
      <c r="Q6749"/>
    </row>
    <row r="6750" spans="3:17">
      <c r="C6750"/>
      <c r="D6750"/>
      <c r="E6750"/>
      <c r="F6750" s="331"/>
      <c r="G6750" s="331"/>
      <c r="K6750"/>
      <c r="L6750"/>
      <c r="O6750"/>
      <c r="P6750"/>
      <c r="Q6750"/>
    </row>
    <row r="6751" spans="3:17">
      <c r="C6751"/>
      <c r="D6751"/>
      <c r="E6751"/>
      <c r="F6751" s="331"/>
      <c r="G6751" s="331"/>
      <c r="K6751"/>
      <c r="L6751"/>
      <c r="O6751"/>
      <c r="P6751"/>
      <c r="Q6751"/>
    </row>
    <row r="6752" spans="3:17">
      <c r="C6752"/>
      <c r="D6752"/>
      <c r="E6752"/>
      <c r="F6752" s="331"/>
      <c r="G6752" s="331"/>
      <c r="K6752"/>
      <c r="L6752"/>
      <c r="O6752"/>
      <c r="P6752"/>
      <c r="Q6752"/>
    </row>
    <row r="6753" spans="3:17">
      <c r="C6753"/>
      <c r="D6753"/>
      <c r="E6753"/>
      <c r="F6753" s="331"/>
      <c r="G6753" s="331"/>
      <c r="K6753"/>
      <c r="L6753"/>
      <c r="O6753"/>
      <c r="P6753"/>
      <c r="Q6753"/>
    </row>
    <row r="6754" spans="3:17">
      <c r="C6754"/>
      <c r="D6754"/>
      <c r="E6754"/>
      <c r="F6754" s="331"/>
      <c r="G6754" s="331"/>
      <c r="K6754"/>
      <c r="L6754"/>
      <c r="O6754"/>
      <c r="P6754"/>
      <c r="Q6754"/>
    </row>
    <row r="6755" spans="3:17">
      <c r="C6755"/>
      <c r="D6755"/>
      <c r="E6755"/>
      <c r="F6755" s="331"/>
      <c r="G6755" s="331"/>
      <c r="K6755"/>
      <c r="L6755"/>
      <c r="O6755"/>
      <c r="P6755"/>
      <c r="Q6755"/>
    </row>
    <row r="6756" spans="3:17">
      <c r="C6756"/>
      <c r="D6756"/>
      <c r="E6756"/>
      <c r="F6756" s="331"/>
      <c r="G6756" s="331"/>
      <c r="K6756"/>
      <c r="L6756"/>
      <c r="O6756"/>
      <c r="P6756"/>
      <c r="Q6756"/>
    </row>
    <row r="6757" spans="3:17">
      <c r="C6757"/>
      <c r="D6757"/>
      <c r="E6757"/>
      <c r="F6757" s="331"/>
      <c r="G6757" s="331"/>
      <c r="K6757"/>
      <c r="L6757"/>
      <c r="O6757"/>
      <c r="P6757"/>
      <c r="Q6757"/>
    </row>
    <row r="6758" spans="3:17">
      <c r="C6758"/>
      <c r="D6758"/>
      <c r="E6758"/>
      <c r="F6758" s="331"/>
      <c r="G6758" s="331"/>
      <c r="K6758"/>
      <c r="L6758"/>
      <c r="O6758"/>
      <c r="P6758"/>
      <c r="Q6758"/>
    </row>
    <row r="6759" spans="3:17">
      <c r="C6759"/>
      <c r="D6759"/>
      <c r="E6759"/>
      <c r="F6759" s="331"/>
      <c r="G6759" s="331"/>
      <c r="K6759"/>
      <c r="L6759"/>
      <c r="O6759"/>
      <c r="P6759"/>
      <c r="Q6759"/>
    </row>
    <row r="6760" spans="3:17">
      <c r="C6760"/>
      <c r="D6760"/>
      <c r="E6760"/>
      <c r="F6760" s="331"/>
      <c r="G6760" s="331"/>
      <c r="K6760"/>
      <c r="L6760"/>
      <c r="O6760"/>
      <c r="P6760"/>
      <c r="Q6760"/>
    </row>
    <row r="6761" spans="3:17">
      <c r="C6761"/>
      <c r="D6761"/>
      <c r="E6761"/>
      <c r="F6761" s="331"/>
      <c r="G6761" s="331"/>
      <c r="K6761"/>
      <c r="L6761"/>
      <c r="O6761"/>
      <c r="P6761"/>
      <c r="Q6761"/>
    </row>
    <row r="6762" spans="3:17">
      <c r="C6762"/>
      <c r="D6762"/>
      <c r="E6762"/>
      <c r="F6762" s="331"/>
      <c r="G6762" s="331"/>
      <c r="K6762"/>
      <c r="L6762"/>
      <c r="O6762"/>
      <c r="P6762"/>
      <c r="Q6762"/>
    </row>
    <row r="6763" spans="3:17">
      <c r="C6763"/>
      <c r="D6763"/>
      <c r="E6763"/>
      <c r="F6763" s="331"/>
      <c r="G6763" s="331"/>
      <c r="K6763"/>
      <c r="L6763"/>
      <c r="O6763"/>
      <c r="P6763"/>
      <c r="Q6763"/>
    </row>
    <row r="6764" spans="3:17">
      <c r="C6764"/>
      <c r="D6764"/>
      <c r="E6764"/>
      <c r="F6764" s="331"/>
      <c r="G6764" s="331"/>
      <c r="K6764"/>
      <c r="L6764"/>
      <c r="O6764"/>
      <c r="P6764"/>
      <c r="Q6764"/>
    </row>
    <row r="6765" spans="3:17">
      <c r="C6765"/>
      <c r="D6765"/>
      <c r="E6765"/>
      <c r="F6765" s="331"/>
      <c r="G6765" s="331"/>
      <c r="K6765"/>
      <c r="L6765"/>
      <c r="O6765"/>
      <c r="P6765"/>
      <c r="Q6765"/>
    </row>
    <row r="6766" spans="3:17">
      <c r="C6766"/>
      <c r="D6766"/>
      <c r="E6766"/>
      <c r="F6766" s="331"/>
      <c r="G6766" s="331"/>
      <c r="K6766"/>
      <c r="L6766"/>
      <c r="O6766"/>
      <c r="P6766"/>
      <c r="Q6766"/>
    </row>
    <row r="6767" spans="3:17">
      <c r="C6767"/>
      <c r="D6767"/>
      <c r="E6767"/>
      <c r="F6767" s="331"/>
      <c r="G6767" s="331"/>
      <c r="K6767"/>
      <c r="L6767"/>
      <c r="O6767"/>
      <c r="P6767"/>
      <c r="Q6767"/>
    </row>
    <row r="6768" spans="3:17">
      <c r="C6768"/>
      <c r="D6768"/>
      <c r="E6768"/>
      <c r="F6768" s="331"/>
      <c r="G6768" s="331"/>
      <c r="K6768"/>
      <c r="L6768"/>
      <c r="O6768"/>
      <c r="P6768"/>
      <c r="Q6768"/>
    </row>
    <row r="6769" spans="3:17">
      <c r="C6769"/>
      <c r="D6769"/>
      <c r="E6769"/>
      <c r="F6769" s="331"/>
      <c r="G6769" s="331"/>
      <c r="K6769"/>
      <c r="L6769"/>
      <c r="O6769"/>
      <c r="P6769"/>
      <c r="Q6769"/>
    </row>
    <row r="6770" spans="3:17">
      <c r="C6770"/>
      <c r="D6770"/>
      <c r="E6770"/>
      <c r="F6770" s="331"/>
      <c r="G6770" s="331"/>
      <c r="K6770"/>
      <c r="L6770"/>
      <c r="O6770"/>
      <c r="P6770"/>
      <c r="Q6770"/>
    </row>
    <row r="6771" spans="3:17">
      <c r="C6771"/>
      <c r="D6771"/>
      <c r="E6771"/>
      <c r="F6771" s="331"/>
      <c r="G6771" s="331"/>
      <c r="K6771"/>
      <c r="L6771"/>
      <c r="O6771"/>
      <c r="P6771"/>
      <c r="Q6771"/>
    </row>
    <row r="6772" spans="3:17">
      <c r="C6772"/>
      <c r="D6772"/>
      <c r="E6772"/>
      <c r="F6772" s="331"/>
      <c r="G6772" s="331"/>
      <c r="K6772"/>
      <c r="L6772"/>
      <c r="O6772"/>
      <c r="P6772"/>
      <c r="Q6772"/>
    </row>
    <row r="6773" spans="3:17">
      <c r="C6773"/>
      <c r="D6773"/>
      <c r="E6773"/>
      <c r="F6773" s="331"/>
      <c r="G6773" s="331"/>
      <c r="K6773"/>
      <c r="L6773"/>
      <c r="O6773"/>
      <c r="P6773"/>
      <c r="Q6773"/>
    </row>
    <row r="6774" spans="3:17">
      <c r="C6774"/>
      <c r="D6774"/>
      <c r="E6774"/>
      <c r="F6774" s="331"/>
      <c r="G6774" s="331"/>
      <c r="K6774"/>
      <c r="L6774"/>
      <c r="O6774"/>
      <c r="P6774"/>
      <c r="Q6774"/>
    </row>
    <row r="6775" spans="3:17">
      <c r="C6775"/>
      <c r="D6775"/>
      <c r="E6775"/>
      <c r="F6775" s="331"/>
      <c r="G6775" s="331"/>
      <c r="K6775"/>
      <c r="L6775"/>
      <c r="O6775"/>
      <c r="P6775"/>
      <c r="Q6775"/>
    </row>
    <row r="6776" spans="3:17">
      <c r="C6776"/>
      <c r="D6776"/>
      <c r="E6776"/>
      <c r="F6776" s="331"/>
      <c r="G6776" s="331"/>
      <c r="K6776"/>
      <c r="L6776"/>
      <c r="O6776"/>
      <c r="P6776"/>
      <c r="Q6776"/>
    </row>
    <row r="6777" spans="3:17">
      <c r="C6777"/>
      <c r="D6777"/>
      <c r="E6777"/>
      <c r="F6777" s="331"/>
      <c r="G6777" s="331"/>
      <c r="K6777"/>
      <c r="L6777"/>
      <c r="O6777"/>
      <c r="P6777"/>
      <c r="Q6777"/>
    </row>
    <row r="6778" spans="3:17">
      <c r="C6778"/>
      <c r="D6778"/>
      <c r="E6778"/>
      <c r="F6778" s="331"/>
      <c r="G6778" s="331"/>
      <c r="J6778"/>
      <c r="K6778"/>
      <c r="L6778"/>
      <c r="O6778"/>
      <c r="P6778"/>
      <c r="Q6778"/>
    </row>
    <row r="6779" spans="3:17">
      <c r="C6779"/>
      <c r="D6779"/>
      <c r="E6779"/>
      <c r="F6779" s="331"/>
      <c r="G6779" s="331"/>
      <c r="J6779"/>
      <c r="K6779"/>
      <c r="L6779"/>
      <c r="O6779"/>
      <c r="P6779"/>
      <c r="Q6779"/>
    </row>
    <row r="6780" spans="3:17">
      <c r="C6780"/>
      <c r="D6780"/>
      <c r="E6780"/>
      <c r="F6780" s="331"/>
      <c r="G6780" s="331"/>
      <c r="J6780"/>
      <c r="K6780"/>
      <c r="L6780"/>
      <c r="O6780"/>
      <c r="P6780"/>
      <c r="Q6780"/>
    </row>
    <row r="6781" spans="3:17">
      <c r="C6781"/>
      <c r="D6781"/>
      <c r="E6781"/>
      <c r="F6781" s="331"/>
      <c r="G6781" s="331"/>
      <c r="J6781"/>
      <c r="K6781"/>
      <c r="L6781"/>
      <c r="O6781"/>
      <c r="P6781"/>
      <c r="Q6781"/>
    </row>
    <row r="6782" spans="3:17">
      <c r="C6782"/>
      <c r="D6782"/>
      <c r="E6782"/>
      <c r="F6782" s="331"/>
      <c r="G6782" s="331"/>
      <c r="J6782"/>
      <c r="K6782"/>
      <c r="L6782"/>
      <c r="O6782"/>
      <c r="P6782"/>
      <c r="Q6782"/>
    </row>
    <row r="6783" spans="3:17">
      <c r="C6783"/>
      <c r="D6783"/>
      <c r="E6783"/>
      <c r="F6783" s="331"/>
      <c r="G6783" s="331"/>
      <c r="J6783"/>
      <c r="K6783"/>
      <c r="L6783"/>
      <c r="O6783"/>
      <c r="P6783"/>
      <c r="Q6783"/>
    </row>
    <row r="6784" spans="3:17">
      <c r="C6784"/>
      <c r="D6784"/>
      <c r="E6784"/>
      <c r="F6784" s="331"/>
      <c r="G6784" s="331"/>
      <c r="J6784"/>
      <c r="K6784"/>
      <c r="L6784"/>
      <c r="O6784"/>
      <c r="P6784"/>
      <c r="Q6784"/>
    </row>
    <row r="6785" spans="3:17">
      <c r="C6785"/>
      <c r="D6785"/>
      <c r="E6785"/>
      <c r="F6785" s="331"/>
      <c r="G6785" s="331"/>
      <c r="J6785"/>
      <c r="K6785"/>
      <c r="L6785"/>
      <c r="O6785"/>
      <c r="P6785"/>
      <c r="Q6785"/>
    </row>
    <row r="6786" spans="3:17">
      <c r="C6786"/>
      <c r="D6786"/>
      <c r="E6786"/>
      <c r="F6786" s="331"/>
      <c r="G6786" s="331"/>
      <c r="J6786"/>
      <c r="K6786"/>
      <c r="L6786"/>
      <c r="O6786"/>
      <c r="P6786"/>
      <c r="Q6786"/>
    </row>
    <row r="6787" spans="3:17">
      <c r="C6787"/>
      <c r="D6787"/>
      <c r="E6787"/>
      <c r="F6787" s="331"/>
      <c r="G6787" s="331"/>
      <c r="J6787"/>
      <c r="K6787"/>
      <c r="L6787"/>
      <c r="O6787"/>
      <c r="P6787"/>
      <c r="Q6787"/>
    </row>
    <row r="6788" spans="3:17">
      <c r="C6788"/>
      <c r="D6788"/>
      <c r="E6788"/>
      <c r="F6788" s="331"/>
      <c r="G6788" s="331"/>
      <c r="J6788"/>
      <c r="K6788"/>
      <c r="L6788"/>
      <c r="O6788"/>
      <c r="P6788"/>
      <c r="Q6788"/>
    </row>
    <row r="6789" spans="3:17">
      <c r="C6789"/>
      <c r="D6789"/>
      <c r="E6789"/>
      <c r="F6789" s="331"/>
      <c r="G6789" s="331"/>
      <c r="J6789"/>
      <c r="K6789"/>
      <c r="L6789"/>
      <c r="O6789"/>
      <c r="P6789"/>
      <c r="Q6789"/>
    </row>
    <row r="6790" spans="3:17">
      <c r="C6790"/>
      <c r="D6790"/>
      <c r="E6790"/>
      <c r="F6790" s="331"/>
      <c r="G6790" s="331"/>
      <c r="J6790"/>
      <c r="K6790"/>
      <c r="L6790"/>
      <c r="O6790"/>
      <c r="P6790"/>
      <c r="Q6790"/>
    </row>
    <row r="6791" spans="3:17">
      <c r="C6791"/>
      <c r="D6791"/>
      <c r="E6791"/>
      <c r="F6791" s="331"/>
      <c r="G6791" s="331"/>
      <c r="J6791"/>
      <c r="K6791"/>
      <c r="L6791"/>
      <c r="O6791"/>
      <c r="P6791"/>
      <c r="Q6791"/>
    </row>
    <row r="6792" spans="3:17">
      <c r="C6792"/>
      <c r="D6792"/>
      <c r="E6792"/>
      <c r="F6792" s="331"/>
      <c r="G6792" s="331"/>
      <c r="J6792"/>
      <c r="K6792"/>
      <c r="L6792"/>
      <c r="O6792"/>
      <c r="P6792"/>
      <c r="Q6792"/>
    </row>
    <row r="6793" spans="3:17">
      <c r="C6793"/>
      <c r="D6793"/>
      <c r="E6793"/>
      <c r="F6793" s="331"/>
      <c r="G6793" s="331"/>
      <c r="J6793"/>
      <c r="K6793"/>
      <c r="L6793"/>
      <c r="O6793"/>
      <c r="P6793"/>
      <c r="Q6793"/>
    </row>
    <row r="6794" spans="3:17">
      <c r="C6794"/>
      <c r="D6794"/>
      <c r="E6794"/>
      <c r="F6794" s="331"/>
      <c r="G6794" s="331"/>
      <c r="J6794"/>
      <c r="K6794"/>
      <c r="L6794"/>
      <c r="O6794"/>
      <c r="P6794"/>
      <c r="Q6794"/>
    </row>
    <row r="6795" spans="3:17">
      <c r="C6795"/>
      <c r="D6795"/>
      <c r="E6795"/>
      <c r="F6795" s="331"/>
      <c r="G6795" s="331"/>
      <c r="J6795"/>
      <c r="K6795"/>
      <c r="L6795"/>
      <c r="O6795"/>
      <c r="P6795"/>
      <c r="Q6795"/>
    </row>
    <row r="6796" spans="3:17">
      <c r="C6796"/>
      <c r="D6796"/>
      <c r="E6796"/>
      <c r="F6796" s="331"/>
      <c r="G6796" s="331"/>
      <c r="J6796"/>
      <c r="K6796"/>
      <c r="L6796"/>
      <c r="O6796"/>
      <c r="P6796"/>
      <c r="Q6796"/>
    </row>
    <row r="6797" spans="3:17">
      <c r="C6797"/>
      <c r="D6797"/>
      <c r="E6797"/>
      <c r="F6797" s="331"/>
      <c r="G6797" s="331"/>
      <c r="J6797"/>
      <c r="K6797"/>
      <c r="L6797"/>
      <c r="O6797"/>
      <c r="P6797"/>
      <c r="Q6797"/>
    </row>
    <row r="6798" spans="3:17">
      <c r="C6798"/>
      <c r="D6798"/>
      <c r="E6798"/>
      <c r="F6798" s="331"/>
      <c r="G6798" s="331"/>
      <c r="J6798"/>
      <c r="K6798"/>
      <c r="L6798"/>
      <c r="O6798"/>
      <c r="P6798"/>
      <c r="Q6798"/>
    </row>
    <row r="6799" spans="3:17">
      <c r="C6799"/>
      <c r="D6799"/>
      <c r="E6799"/>
      <c r="F6799" s="331"/>
      <c r="G6799" s="331"/>
      <c r="J6799"/>
      <c r="K6799"/>
      <c r="L6799"/>
      <c r="O6799"/>
      <c r="P6799"/>
      <c r="Q6799"/>
    </row>
    <row r="6800" spans="3:17">
      <c r="C6800"/>
      <c r="D6800"/>
      <c r="E6800"/>
      <c r="F6800" s="331"/>
      <c r="G6800" s="331"/>
      <c r="J6800"/>
      <c r="K6800"/>
      <c r="L6800"/>
      <c r="O6800"/>
      <c r="P6800"/>
      <c r="Q6800"/>
    </row>
    <row r="6801" spans="3:17">
      <c r="C6801"/>
      <c r="D6801"/>
      <c r="E6801"/>
      <c r="F6801" s="331"/>
      <c r="G6801" s="331"/>
      <c r="J6801"/>
      <c r="K6801"/>
      <c r="L6801"/>
      <c r="O6801"/>
      <c r="P6801"/>
      <c r="Q6801"/>
    </row>
    <row r="6802" spans="3:17">
      <c r="C6802"/>
      <c r="D6802"/>
      <c r="E6802"/>
      <c r="F6802" s="331"/>
      <c r="G6802" s="331"/>
      <c r="J6802"/>
      <c r="K6802"/>
      <c r="L6802"/>
      <c r="O6802"/>
      <c r="P6802"/>
      <c r="Q6802"/>
    </row>
    <row r="6803" spans="3:17">
      <c r="C6803"/>
      <c r="D6803"/>
      <c r="E6803"/>
      <c r="F6803" s="331"/>
      <c r="G6803" s="331"/>
      <c r="J6803"/>
      <c r="K6803"/>
      <c r="L6803"/>
      <c r="O6803"/>
      <c r="P6803"/>
      <c r="Q6803"/>
    </row>
    <row r="6804" spans="3:17">
      <c r="C6804"/>
      <c r="D6804"/>
      <c r="E6804"/>
      <c r="F6804" s="331"/>
      <c r="G6804" s="331"/>
      <c r="J6804"/>
      <c r="K6804"/>
      <c r="L6804"/>
      <c r="O6804"/>
      <c r="P6804"/>
      <c r="Q6804"/>
    </row>
    <row r="6805" spans="3:17">
      <c r="C6805"/>
      <c r="D6805"/>
      <c r="E6805"/>
      <c r="F6805" s="331"/>
      <c r="G6805" s="331"/>
      <c r="J6805"/>
      <c r="K6805"/>
      <c r="L6805"/>
      <c r="O6805"/>
      <c r="P6805"/>
      <c r="Q6805"/>
    </row>
    <row r="6806" spans="3:17">
      <c r="C6806"/>
      <c r="D6806"/>
      <c r="E6806"/>
      <c r="F6806" s="331"/>
      <c r="G6806" s="331"/>
      <c r="J6806"/>
      <c r="K6806"/>
      <c r="L6806"/>
      <c r="O6806"/>
      <c r="P6806"/>
      <c r="Q6806"/>
    </row>
    <row r="6807" spans="3:17">
      <c r="C6807"/>
      <c r="D6807"/>
      <c r="E6807"/>
      <c r="F6807" s="331"/>
      <c r="G6807" s="331"/>
      <c r="J6807"/>
      <c r="K6807"/>
      <c r="L6807"/>
      <c r="O6807"/>
      <c r="P6807"/>
      <c r="Q6807"/>
    </row>
    <row r="6808" spans="3:17">
      <c r="C6808"/>
      <c r="D6808"/>
      <c r="E6808"/>
      <c r="F6808" s="331"/>
      <c r="G6808" s="331"/>
      <c r="J6808"/>
      <c r="K6808"/>
      <c r="L6808"/>
      <c r="O6808"/>
      <c r="P6808"/>
      <c r="Q6808"/>
    </row>
    <row r="6809" spans="3:17">
      <c r="C6809"/>
      <c r="D6809"/>
      <c r="E6809"/>
      <c r="F6809" s="331"/>
      <c r="G6809" s="331"/>
      <c r="J6809"/>
      <c r="K6809"/>
      <c r="L6809"/>
      <c r="O6809"/>
      <c r="P6809"/>
      <c r="Q6809"/>
    </row>
    <row r="6810" spans="3:17">
      <c r="C6810"/>
      <c r="D6810"/>
      <c r="E6810"/>
      <c r="F6810" s="331"/>
      <c r="G6810" s="331"/>
      <c r="J6810"/>
      <c r="K6810"/>
      <c r="L6810"/>
      <c r="O6810"/>
      <c r="P6810"/>
      <c r="Q6810"/>
    </row>
    <row r="6811" spans="3:17">
      <c r="C6811"/>
      <c r="D6811"/>
      <c r="E6811"/>
      <c r="F6811" s="331"/>
      <c r="G6811" s="331"/>
      <c r="J6811"/>
      <c r="K6811"/>
      <c r="L6811"/>
      <c r="O6811"/>
      <c r="P6811"/>
      <c r="Q6811"/>
    </row>
    <row r="6812" spans="3:17">
      <c r="C6812"/>
      <c r="D6812"/>
      <c r="E6812"/>
      <c r="F6812" s="331"/>
      <c r="G6812" s="331"/>
      <c r="J6812"/>
      <c r="K6812"/>
      <c r="L6812"/>
      <c r="O6812"/>
      <c r="P6812"/>
      <c r="Q6812"/>
    </row>
    <row r="6813" spans="3:17">
      <c r="C6813"/>
      <c r="D6813"/>
      <c r="E6813"/>
      <c r="F6813" s="331"/>
      <c r="G6813" s="331"/>
      <c r="J6813"/>
      <c r="K6813"/>
      <c r="L6813"/>
      <c r="O6813"/>
      <c r="P6813"/>
      <c r="Q6813"/>
    </row>
    <row r="6814" spans="3:17">
      <c r="C6814"/>
      <c r="D6814"/>
      <c r="E6814"/>
      <c r="F6814" s="331"/>
      <c r="G6814" s="331"/>
      <c r="J6814"/>
      <c r="K6814"/>
      <c r="L6814"/>
      <c r="O6814"/>
      <c r="P6814"/>
      <c r="Q6814"/>
    </row>
    <row r="6815" spans="3:17">
      <c r="C6815"/>
      <c r="D6815"/>
      <c r="E6815"/>
      <c r="F6815" s="331"/>
      <c r="G6815" s="331"/>
      <c r="J6815"/>
      <c r="K6815"/>
      <c r="L6815"/>
      <c r="O6815"/>
      <c r="P6815"/>
      <c r="Q6815"/>
    </row>
    <row r="6816" spans="3:17">
      <c r="C6816"/>
      <c r="D6816"/>
      <c r="E6816"/>
      <c r="F6816" s="331"/>
      <c r="G6816" s="331"/>
      <c r="J6816"/>
      <c r="K6816"/>
      <c r="L6816"/>
      <c r="O6816"/>
      <c r="P6816"/>
      <c r="Q6816"/>
    </row>
    <row r="6817" spans="3:17">
      <c r="C6817"/>
      <c r="D6817"/>
      <c r="E6817"/>
      <c r="F6817" s="331"/>
      <c r="G6817" s="331"/>
      <c r="J6817"/>
      <c r="K6817"/>
      <c r="L6817"/>
      <c r="O6817"/>
      <c r="P6817"/>
      <c r="Q6817"/>
    </row>
    <row r="6818" spans="3:17">
      <c r="C6818"/>
      <c r="D6818"/>
      <c r="E6818"/>
      <c r="F6818" s="331"/>
      <c r="G6818" s="331"/>
      <c r="J6818"/>
      <c r="K6818"/>
      <c r="L6818"/>
      <c r="O6818"/>
      <c r="P6818"/>
      <c r="Q6818"/>
    </row>
    <row r="6819" spans="3:17">
      <c r="C6819"/>
      <c r="D6819"/>
      <c r="E6819"/>
      <c r="F6819" s="331"/>
      <c r="G6819" s="331"/>
      <c r="J6819"/>
      <c r="K6819"/>
      <c r="L6819"/>
      <c r="O6819"/>
      <c r="P6819"/>
      <c r="Q6819"/>
    </row>
    <row r="6820" spans="3:17">
      <c r="C6820"/>
      <c r="D6820"/>
      <c r="E6820"/>
      <c r="F6820" s="331"/>
      <c r="G6820" s="331"/>
      <c r="J6820"/>
      <c r="K6820"/>
      <c r="L6820"/>
      <c r="O6820"/>
      <c r="P6820"/>
      <c r="Q6820"/>
    </row>
    <row r="6821" spans="3:17">
      <c r="C6821"/>
      <c r="D6821"/>
      <c r="E6821"/>
      <c r="F6821" s="331"/>
      <c r="G6821" s="331"/>
      <c r="J6821"/>
      <c r="K6821"/>
      <c r="L6821"/>
      <c r="O6821"/>
      <c r="P6821"/>
      <c r="Q6821"/>
    </row>
    <row r="6822" spans="3:17">
      <c r="C6822"/>
      <c r="D6822"/>
      <c r="E6822"/>
      <c r="F6822" s="331"/>
      <c r="G6822" s="331"/>
      <c r="J6822"/>
      <c r="K6822"/>
      <c r="L6822"/>
      <c r="O6822"/>
      <c r="P6822"/>
      <c r="Q6822"/>
    </row>
    <row r="6823" spans="3:17">
      <c r="C6823"/>
      <c r="D6823"/>
      <c r="E6823"/>
      <c r="F6823" s="331"/>
      <c r="G6823" s="331"/>
      <c r="J6823"/>
      <c r="K6823"/>
      <c r="L6823"/>
      <c r="O6823"/>
      <c r="P6823"/>
      <c r="Q6823"/>
    </row>
    <row r="6824" spans="3:17">
      <c r="C6824"/>
      <c r="D6824"/>
      <c r="E6824"/>
      <c r="F6824" s="331"/>
      <c r="G6824" s="331"/>
      <c r="J6824"/>
      <c r="K6824"/>
      <c r="L6824"/>
      <c r="O6824"/>
      <c r="P6824"/>
      <c r="Q6824"/>
    </row>
    <row r="6825" spans="3:17">
      <c r="C6825"/>
      <c r="D6825"/>
      <c r="E6825"/>
      <c r="F6825" s="331"/>
      <c r="G6825" s="331"/>
      <c r="J6825"/>
      <c r="K6825"/>
      <c r="L6825"/>
      <c r="O6825"/>
      <c r="P6825"/>
      <c r="Q6825"/>
    </row>
    <row r="6826" spans="3:17">
      <c r="C6826"/>
      <c r="D6826"/>
      <c r="E6826"/>
      <c r="F6826" s="331"/>
      <c r="G6826" s="331"/>
      <c r="J6826"/>
      <c r="K6826"/>
      <c r="L6826"/>
      <c r="O6826"/>
      <c r="P6826"/>
      <c r="Q6826"/>
    </row>
    <row r="6827" spans="3:17">
      <c r="C6827"/>
      <c r="D6827"/>
      <c r="E6827"/>
      <c r="F6827" s="331"/>
      <c r="G6827" s="331"/>
      <c r="J6827"/>
      <c r="K6827"/>
      <c r="L6827"/>
      <c r="O6827"/>
      <c r="P6827"/>
      <c r="Q6827"/>
    </row>
    <row r="6828" spans="3:17">
      <c r="C6828"/>
      <c r="D6828"/>
      <c r="E6828"/>
      <c r="F6828" s="331"/>
      <c r="G6828" s="331"/>
      <c r="J6828"/>
      <c r="K6828"/>
      <c r="L6828"/>
      <c r="O6828"/>
      <c r="P6828"/>
      <c r="Q6828"/>
    </row>
    <row r="6829" spans="3:17">
      <c r="C6829"/>
      <c r="D6829"/>
      <c r="E6829"/>
      <c r="F6829" s="331"/>
      <c r="G6829" s="331"/>
      <c r="J6829"/>
      <c r="K6829"/>
      <c r="L6829"/>
      <c r="O6829"/>
      <c r="P6829"/>
      <c r="Q6829"/>
    </row>
    <row r="6830" spans="3:17">
      <c r="C6830"/>
      <c r="D6830"/>
      <c r="E6830"/>
      <c r="F6830" s="331"/>
      <c r="G6830" s="331"/>
      <c r="J6830"/>
      <c r="K6830"/>
      <c r="L6830"/>
      <c r="O6830"/>
      <c r="P6830"/>
      <c r="Q6830"/>
    </row>
    <row r="6831" spans="3:17">
      <c r="C6831"/>
      <c r="D6831"/>
      <c r="E6831"/>
      <c r="F6831" s="331"/>
      <c r="G6831" s="331"/>
      <c r="J6831"/>
      <c r="K6831"/>
      <c r="L6831"/>
      <c r="O6831"/>
      <c r="P6831"/>
      <c r="Q6831"/>
    </row>
    <row r="6832" spans="3:17">
      <c r="C6832"/>
      <c r="D6832"/>
      <c r="E6832"/>
      <c r="F6832" s="331"/>
      <c r="G6832" s="331"/>
      <c r="J6832"/>
      <c r="K6832"/>
      <c r="L6832"/>
      <c r="O6832"/>
      <c r="P6832"/>
      <c r="Q6832"/>
    </row>
    <row r="6833" spans="3:17">
      <c r="C6833"/>
      <c r="D6833"/>
      <c r="E6833"/>
      <c r="F6833" s="331"/>
      <c r="G6833" s="331"/>
      <c r="J6833"/>
      <c r="K6833"/>
      <c r="L6833"/>
      <c r="O6833"/>
      <c r="P6833"/>
      <c r="Q6833"/>
    </row>
    <row r="6834" spans="3:17">
      <c r="C6834"/>
      <c r="D6834"/>
      <c r="E6834"/>
      <c r="F6834" s="331"/>
      <c r="G6834" s="331"/>
      <c r="J6834"/>
      <c r="K6834"/>
      <c r="L6834"/>
      <c r="O6834"/>
      <c r="P6834"/>
      <c r="Q6834"/>
    </row>
    <row r="6835" spans="3:17">
      <c r="C6835"/>
      <c r="D6835"/>
      <c r="E6835"/>
      <c r="F6835" s="331"/>
      <c r="G6835" s="331"/>
      <c r="J6835"/>
      <c r="K6835"/>
      <c r="L6835"/>
      <c r="O6835"/>
      <c r="P6835"/>
      <c r="Q6835"/>
    </row>
    <row r="6836" spans="3:17">
      <c r="C6836"/>
      <c r="D6836"/>
      <c r="E6836"/>
      <c r="F6836" s="331"/>
      <c r="G6836" s="331"/>
      <c r="J6836"/>
      <c r="K6836"/>
      <c r="L6836"/>
      <c r="O6836"/>
      <c r="P6836"/>
      <c r="Q6836"/>
    </row>
    <row r="6837" spans="3:17">
      <c r="C6837"/>
      <c r="D6837"/>
      <c r="E6837"/>
      <c r="F6837" s="331"/>
      <c r="G6837" s="331"/>
      <c r="J6837"/>
      <c r="K6837"/>
      <c r="L6837"/>
      <c r="O6837"/>
      <c r="P6837"/>
      <c r="Q6837"/>
    </row>
    <row r="6838" spans="3:17">
      <c r="C6838"/>
      <c r="D6838"/>
      <c r="E6838"/>
      <c r="F6838" s="331"/>
      <c r="G6838" s="331"/>
      <c r="J6838"/>
      <c r="K6838"/>
      <c r="L6838"/>
      <c r="O6838"/>
      <c r="P6838"/>
      <c r="Q6838"/>
    </row>
    <row r="6839" spans="3:17">
      <c r="C6839"/>
      <c r="D6839"/>
      <c r="E6839"/>
      <c r="F6839" s="331"/>
      <c r="G6839" s="331"/>
      <c r="J6839"/>
      <c r="K6839"/>
      <c r="L6839"/>
      <c r="O6839"/>
      <c r="P6839"/>
      <c r="Q6839"/>
    </row>
    <row r="6840" spans="3:17">
      <c r="C6840"/>
      <c r="D6840"/>
      <c r="E6840"/>
      <c r="F6840" s="331"/>
      <c r="G6840" s="331"/>
      <c r="J6840"/>
      <c r="K6840"/>
      <c r="L6840"/>
      <c r="O6840"/>
      <c r="P6840"/>
      <c r="Q6840"/>
    </row>
    <row r="6841" spans="3:17">
      <c r="C6841"/>
      <c r="D6841"/>
      <c r="E6841"/>
      <c r="F6841" s="331"/>
      <c r="G6841" s="331"/>
      <c r="J6841"/>
      <c r="K6841"/>
      <c r="L6841"/>
      <c r="O6841"/>
      <c r="P6841"/>
      <c r="Q6841"/>
    </row>
    <row r="6842" spans="3:17">
      <c r="C6842"/>
      <c r="D6842"/>
      <c r="E6842"/>
      <c r="F6842" s="331"/>
      <c r="G6842" s="331"/>
      <c r="J6842"/>
      <c r="K6842"/>
      <c r="L6842"/>
      <c r="O6842"/>
      <c r="P6842"/>
      <c r="Q6842"/>
    </row>
    <row r="6843" spans="3:17">
      <c r="C6843"/>
      <c r="D6843"/>
      <c r="E6843"/>
      <c r="F6843" s="331"/>
      <c r="G6843" s="331"/>
      <c r="J6843"/>
      <c r="K6843"/>
      <c r="L6843"/>
      <c r="O6843"/>
      <c r="P6843"/>
      <c r="Q6843"/>
    </row>
    <row r="6844" spans="3:17">
      <c r="C6844"/>
      <c r="D6844"/>
      <c r="E6844"/>
      <c r="F6844" s="331"/>
      <c r="G6844" s="331"/>
      <c r="J6844"/>
      <c r="K6844"/>
      <c r="L6844"/>
      <c r="O6844"/>
      <c r="P6844"/>
      <c r="Q6844"/>
    </row>
    <row r="6845" spans="3:17">
      <c r="C6845"/>
      <c r="D6845"/>
      <c r="E6845"/>
      <c r="F6845" s="331"/>
      <c r="G6845" s="331"/>
      <c r="J6845"/>
      <c r="K6845"/>
      <c r="L6845"/>
      <c r="O6845"/>
      <c r="P6845"/>
      <c r="Q6845"/>
    </row>
    <row r="6846" spans="3:17">
      <c r="C6846"/>
      <c r="D6846"/>
      <c r="E6846"/>
      <c r="F6846" s="331"/>
      <c r="G6846" s="331"/>
      <c r="J6846"/>
      <c r="K6846"/>
      <c r="L6846"/>
      <c r="O6846"/>
      <c r="P6846"/>
      <c r="Q6846"/>
    </row>
    <row r="6847" spans="3:17">
      <c r="C6847"/>
      <c r="D6847"/>
      <c r="E6847"/>
      <c r="F6847" s="331"/>
      <c r="G6847" s="331"/>
      <c r="J6847"/>
      <c r="K6847"/>
      <c r="L6847"/>
      <c r="O6847"/>
      <c r="P6847"/>
      <c r="Q6847"/>
    </row>
    <row r="6848" spans="3:17">
      <c r="C6848"/>
      <c r="D6848"/>
      <c r="E6848"/>
      <c r="F6848" s="331"/>
      <c r="G6848" s="331"/>
      <c r="J6848"/>
      <c r="K6848"/>
      <c r="L6848"/>
      <c r="O6848"/>
      <c r="P6848"/>
      <c r="Q6848"/>
    </row>
    <row r="6849" spans="3:17">
      <c r="C6849"/>
      <c r="D6849"/>
      <c r="E6849"/>
      <c r="F6849" s="331"/>
      <c r="G6849" s="331"/>
      <c r="J6849"/>
      <c r="K6849"/>
      <c r="L6849"/>
      <c r="O6849"/>
      <c r="P6849"/>
      <c r="Q6849"/>
    </row>
    <row r="6850" spans="3:17">
      <c r="C6850"/>
      <c r="D6850"/>
      <c r="E6850"/>
      <c r="F6850" s="331"/>
      <c r="G6850" s="331"/>
      <c r="J6850"/>
      <c r="K6850"/>
      <c r="L6850"/>
      <c r="O6850"/>
      <c r="P6850"/>
      <c r="Q6850"/>
    </row>
    <row r="6851" spans="3:17">
      <c r="C6851"/>
      <c r="D6851"/>
      <c r="E6851"/>
      <c r="F6851" s="331"/>
      <c r="G6851" s="331"/>
      <c r="J6851"/>
      <c r="K6851"/>
      <c r="L6851"/>
      <c r="O6851"/>
      <c r="P6851"/>
      <c r="Q6851"/>
    </row>
    <row r="6852" spans="3:17">
      <c r="C6852"/>
      <c r="D6852"/>
      <c r="E6852"/>
      <c r="F6852" s="331"/>
      <c r="G6852" s="331"/>
      <c r="J6852"/>
      <c r="K6852"/>
      <c r="L6852"/>
      <c r="O6852"/>
      <c r="P6852"/>
      <c r="Q6852"/>
    </row>
    <row r="6853" spans="3:17">
      <c r="C6853"/>
      <c r="D6853"/>
      <c r="E6853"/>
      <c r="F6853" s="331"/>
      <c r="G6853" s="331"/>
      <c r="J6853"/>
      <c r="K6853"/>
      <c r="L6853"/>
      <c r="O6853"/>
      <c r="P6853"/>
      <c r="Q6853"/>
    </row>
    <row r="6854" spans="3:17">
      <c r="C6854"/>
      <c r="D6854"/>
      <c r="E6854"/>
      <c r="F6854" s="331"/>
      <c r="G6854" s="331"/>
      <c r="J6854"/>
      <c r="K6854"/>
      <c r="L6854"/>
      <c r="O6854"/>
      <c r="P6854"/>
      <c r="Q6854"/>
    </row>
    <row r="6855" spans="3:17">
      <c r="C6855"/>
      <c r="D6855"/>
      <c r="E6855"/>
      <c r="F6855" s="331"/>
      <c r="G6855" s="331"/>
      <c r="J6855"/>
      <c r="K6855"/>
      <c r="L6855"/>
      <c r="O6855"/>
      <c r="P6855"/>
      <c r="Q6855"/>
    </row>
    <row r="6856" spans="3:17">
      <c r="C6856"/>
      <c r="D6856"/>
      <c r="E6856"/>
      <c r="F6856" s="331"/>
      <c r="G6856" s="331"/>
      <c r="J6856"/>
      <c r="K6856"/>
      <c r="L6856"/>
      <c r="O6856"/>
      <c r="P6856"/>
      <c r="Q6856"/>
    </row>
    <row r="6857" spans="3:17">
      <c r="C6857"/>
      <c r="D6857"/>
      <c r="E6857"/>
      <c r="F6857" s="331"/>
      <c r="G6857" s="331"/>
      <c r="J6857"/>
      <c r="K6857"/>
      <c r="L6857"/>
      <c r="O6857"/>
      <c r="P6857"/>
      <c r="Q6857"/>
    </row>
    <row r="6858" spans="3:17">
      <c r="C6858"/>
      <c r="D6858"/>
      <c r="E6858"/>
      <c r="F6858" s="331"/>
      <c r="G6858" s="331"/>
      <c r="J6858"/>
      <c r="K6858"/>
      <c r="L6858"/>
      <c r="O6858"/>
      <c r="P6858"/>
      <c r="Q6858"/>
    </row>
    <row r="6859" spans="3:17">
      <c r="C6859"/>
      <c r="D6859"/>
      <c r="E6859"/>
      <c r="F6859" s="331"/>
      <c r="G6859" s="331"/>
      <c r="J6859"/>
      <c r="K6859"/>
      <c r="L6859"/>
      <c r="O6859"/>
      <c r="P6859"/>
      <c r="Q6859"/>
    </row>
    <row r="6860" spans="3:17">
      <c r="C6860"/>
      <c r="D6860"/>
      <c r="E6860"/>
      <c r="F6860" s="331"/>
      <c r="G6860" s="331"/>
      <c r="J6860"/>
      <c r="K6860"/>
      <c r="L6860"/>
      <c r="O6860"/>
      <c r="P6860"/>
      <c r="Q6860"/>
    </row>
    <row r="6861" spans="3:17">
      <c r="C6861"/>
      <c r="D6861"/>
      <c r="E6861"/>
      <c r="F6861" s="331"/>
      <c r="G6861" s="331"/>
      <c r="J6861"/>
      <c r="K6861"/>
      <c r="L6861"/>
      <c r="O6861"/>
      <c r="P6861"/>
      <c r="Q6861"/>
    </row>
    <row r="6862" spans="3:17">
      <c r="C6862"/>
      <c r="D6862"/>
      <c r="E6862"/>
      <c r="F6862" s="331"/>
      <c r="G6862" s="331"/>
      <c r="J6862"/>
      <c r="K6862"/>
      <c r="L6862"/>
      <c r="O6862"/>
      <c r="P6862"/>
      <c r="Q6862"/>
    </row>
    <row r="6863" spans="3:17">
      <c r="C6863"/>
      <c r="D6863"/>
      <c r="E6863"/>
      <c r="F6863" s="331"/>
      <c r="G6863" s="331"/>
      <c r="J6863"/>
      <c r="K6863"/>
      <c r="L6863"/>
      <c r="O6863"/>
      <c r="P6863"/>
      <c r="Q6863"/>
    </row>
    <row r="6864" spans="3:17">
      <c r="C6864"/>
      <c r="D6864"/>
      <c r="E6864"/>
      <c r="F6864" s="331"/>
      <c r="G6864" s="331"/>
      <c r="J6864"/>
      <c r="K6864"/>
      <c r="L6864"/>
      <c r="O6864"/>
      <c r="P6864"/>
      <c r="Q6864"/>
    </row>
    <row r="6865" spans="3:17">
      <c r="C6865"/>
      <c r="D6865"/>
      <c r="E6865"/>
      <c r="F6865" s="331"/>
      <c r="G6865" s="331"/>
      <c r="J6865"/>
      <c r="K6865"/>
      <c r="L6865"/>
      <c r="O6865"/>
      <c r="P6865"/>
      <c r="Q6865"/>
    </row>
    <row r="6866" spans="3:17">
      <c r="C6866"/>
      <c r="D6866"/>
      <c r="E6866"/>
      <c r="F6866" s="331"/>
      <c r="G6866" s="331"/>
      <c r="J6866"/>
      <c r="K6866"/>
      <c r="L6866"/>
      <c r="O6866"/>
      <c r="P6866"/>
      <c r="Q6866"/>
    </row>
    <row r="6867" spans="3:17">
      <c r="C6867"/>
      <c r="D6867"/>
      <c r="E6867"/>
      <c r="F6867" s="331"/>
      <c r="G6867" s="331"/>
      <c r="J6867"/>
      <c r="K6867"/>
      <c r="L6867"/>
      <c r="O6867"/>
      <c r="P6867"/>
      <c r="Q6867"/>
    </row>
    <row r="6868" spans="3:17">
      <c r="C6868"/>
      <c r="D6868"/>
      <c r="E6868"/>
      <c r="F6868" s="331"/>
      <c r="G6868" s="331"/>
      <c r="J6868"/>
      <c r="K6868"/>
      <c r="L6868"/>
      <c r="O6868"/>
      <c r="P6868"/>
      <c r="Q6868"/>
    </row>
    <row r="6869" spans="3:17">
      <c r="C6869"/>
      <c r="D6869"/>
      <c r="E6869"/>
      <c r="F6869" s="331"/>
      <c r="G6869" s="331"/>
      <c r="J6869"/>
      <c r="K6869"/>
      <c r="L6869"/>
      <c r="O6869"/>
      <c r="P6869"/>
      <c r="Q6869"/>
    </row>
    <row r="6870" spans="3:17">
      <c r="C6870"/>
      <c r="D6870"/>
      <c r="E6870"/>
      <c r="F6870" s="331"/>
      <c r="G6870" s="331"/>
      <c r="J6870"/>
      <c r="K6870"/>
      <c r="L6870"/>
      <c r="O6870"/>
      <c r="P6870"/>
      <c r="Q6870"/>
    </row>
    <row r="6871" spans="3:17">
      <c r="C6871"/>
      <c r="D6871"/>
      <c r="E6871"/>
      <c r="F6871" s="331"/>
      <c r="G6871" s="331"/>
      <c r="J6871"/>
      <c r="K6871"/>
      <c r="L6871"/>
      <c r="O6871"/>
      <c r="P6871"/>
      <c r="Q6871"/>
    </row>
    <row r="6872" spans="3:17">
      <c r="C6872"/>
      <c r="D6872"/>
      <c r="E6872"/>
      <c r="F6872" s="331"/>
      <c r="G6872" s="331"/>
      <c r="J6872"/>
      <c r="K6872"/>
      <c r="L6872"/>
      <c r="O6872"/>
      <c r="P6872"/>
      <c r="Q6872"/>
    </row>
    <row r="6873" spans="3:17">
      <c r="C6873"/>
      <c r="D6873"/>
      <c r="E6873"/>
      <c r="F6873" s="331"/>
      <c r="G6873" s="331"/>
      <c r="J6873"/>
      <c r="K6873"/>
      <c r="L6873"/>
      <c r="O6873"/>
      <c r="P6873"/>
      <c r="Q6873"/>
    </row>
    <row r="6874" spans="3:17">
      <c r="C6874"/>
      <c r="D6874"/>
      <c r="E6874"/>
      <c r="F6874" s="331"/>
      <c r="G6874" s="331"/>
      <c r="J6874"/>
      <c r="K6874"/>
      <c r="L6874"/>
      <c r="O6874"/>
      <c r="P6874"/>
      <c r="Q6874"/>
    </row>
    <row r="6875" spans="3:17">
      <c r="C6875"/>
      <c r="D6875"/>
      <c r="E6875"/>
      <c r="F6875" s="331"/>
      <c r="G6875" s="331"/>
      <c r="J6875"/>
      <c r="K6875"/>
      <c r="L6875"/>
      <c r="O6875"/>
      <c r="P6875"/>
      <c r="Q6875"/>
    </row>
    <row r="6876" spans="3:17">
      <c r="C6876"/>
      <c r="D6876"/>
      <c r="E6876"/>
      <c r="F6876" s="331"/>
      <c r="G6876" s="331"/>
      <c r="J6876"/>
      <c r="K6876"/>
      <c r="L6876"/>
      <c r="O6876"/>
      <c r="P6876"/>
      <c r="Q6876"/>
    </row>
    <row r="6877" spans="3:17">
      <c r="C6877"/>
      <c r="D6877"/>
      <c r="E6877"/>
      <c r="F6877" s="331"/>
      <c r="G6877" s="331"/>
      <c r="J6877"/>
      <c r="K6877"/>
      <c r="L6877"/>
      <c r="O6877"/>
      <c r="P6877"/>
      <c r="Q6877"/>
    </row>
    <row r="6878" spans="3:17">
      <c r="C6878"/>
      <c r="D6878"/>
      <c r="E6878"/>
      <c r="F6878" s="331"/>
      <c r="G6878" s="331"/>
      <c r="J6878"/>
      <c r="K6878"/>
      <c r="L6878"/>
      <c r="O6878"/>
      <c r="P6878"/>
      <c r="Q6878"/>
    </row>
    <row r="6879" spans="3:17">
      <c r="C6879"/>
      <c r="D6879"/>
      <c r="E6879"/>
      <c r="F6879" s="331"/>
      <c r="G6879" s="331"/>
      <c r="J6879"/>
      <c r="K6879"/>
      <c r="L6879"/>
      <c r="O6879"/>
      <c r="P6879"/>
      <c r="Q6879"/>
    </row>
    <row r="6880" spans="3:17">
      <c r="C6880"/>
      <c r="D6880"/>
      <c r="E6880"/>
      <c r="F6880" s="331"/>
      <c r="G6880" s="331"/>
      <c r="J6880"/>
      <c r="K6880"/>
      <c r="L6880"/>
      <c r="O6880"/>
      <c r="P6880"/>
      <c r="Q6880"/>
    </row>
    <row r="6881" spans="3:17">
      <c r="C6881"/>
      <c r="D6881"/>
      <c r="E6881"/>
      <c r="F6881" s="331"/>
      <c r="G6881" s="331"/>
      <c r="J6881"/>
      <c r="K6881"/>
      <c r="L6881"/>
      <c r="O6881"/>
      <c r="P6881"/>
      <c r="Q6881"/>
    </row>
    <row r="6882" spans="3:17">
      <c r="C6882"/>
      <c r="D6882"/>
      <c r="E6882"/>
      <c r="F6882" s="331"/>
      <c r="G6882" s="331"/>
      <c r="J6882"/>
      <c r="K6882"/>
      <c r="L6882"/>
      <c r="O6882"/>
      <c r="P6882"/>
      <c r="Q6882"/>
    </row>
    <row r="6883" spans="3:17">
      <c r="C6883"/>
      <c r="D6883"/>
      <c r="E6883"/>
      <c r="F6883" s="331"/>
      <c r="G6883" s="331"/>
      <c r="J6883"/>
      <c r="K6883"/>
      <c r="L6883"/>
      <c r="O6883"/>
      <c r="P6883"/>
      <c r="Q6883"/>
    </row>
    <row r="6884" spans="3:17">
      <c r="C6884"/>
      <c r="D6884"/>
      <c r="E6884"/>
      <c r="F6884" s="331"/>
      <c r="G6884" s="331"/>
      <c r="J6884"/>
      <c r="K6884"/>
      <c r="L6884"/>
      <c r="O6884"/>
      <c r="P6884"/>
      <c r="Q6884"/>
    </row>
    <row r="6885" spans="3:17">
      <c r="C6885"/>
      <c r="D6885"/>
      <c r="E6885"/>
      <c r="F6885" s="331"/>
      <c r="G6885" s="331"/>
      <c r="J6885"/>
      <c r="K6885"/>
      <c r="L6885"/>
      <c r="O6885"/>
      <c r="P6885"/>
      <c r="Q6885"/>
    </row>
    <row r="6886" spans="3:17">
      <c r="C6886"/>
      <c r="D6886"/>
      <c r="E6886"/>
      <c r="F6886" s="331"/>
      <c r="G6886" s="331"/>
      <c r="J6886"/>
      <c r="K6886"/>
      <c r="L6886"/>
      <c r="O6886"/>
      <c r="P6886"/>
      <c r="Q6886"/>
    </row>
    <row r="6887" spans="3:17">
      <c r="C6887"/>
      <c r="D6887"/>
      <c r="E6887"/>
      <c r="F6887" s="331"/>
      <c r="G6887" s="331"/>
      <c r="J6887"/>
      <c r="K6887"/>
      <c r="L6887"/>
      <c r="O6887"/>
      <c r="P6887"/>
      <c r="Q6887"/>
    </row>
    <row r="6888" spans="3:17">
      <c r="C6888"/>
      <c r="D6888"/>
      <c r="E6888"/>
      <c r="F6888" s="331"/>
      <c r="G6888" s="331"/>
      <c r="J6888"/>
      <c r="K6888"/>
      <c r="L6888"/>
      <c r="O6888"/>
      <c r="P6888"/>
      <c r="Q6888"/>
    </row>
    <row r="6889" spans="3:17">
      <c r="C6889"/>
      <c r="D6889"/>
      <c r="E6889"/>
      <c r="F6889" s="331"/>
      <c r="G6889" s="331"/>
      <c r="J6889"/>
      <c r="K6889"/>
      <c r="L6889"/>
      <c r="O6889"/>
      <c r="P6889"/>
      <c r="Q6889"/>
    </row>
    <row r="6890" spans="3:17">
      <c r="C6890"/>
      <c r="D6890"/>
      <c r="E6890"/>
      <c r="F6890" s="331"/>
      <c r="G6890" s="331"/>
      <c r="J6890"/>
      <c r="K6890"/>
      <c r="L6890"/>
      <c r="O6890"/>
      <c r="P6890"/>
      <c r="Q6890"/>
    </row>
    <row r="6891" spans="3:17">
      <c r="C6891"/>
      <c r="D6891"/>
      <c r="E6891"/>
      <c r="F6891" s="331"/>
      <c r="G6891" s="331"/>
      <c r="J6891"/>
      <c r="K6891"/>
      <c r="L6891"/>
      <c r="O6891"/>
      <c r="P6891"/>
      <c r="Q6891"/>
    </row>
    <row r="6892" spans="3:17">
      <c r="C6892"/>
      <c r="D6892"/>
      <c r="E6892"/>
      <c r="F6892" s="331"/>
      <c r="G6892" s="331"/>
      <c r="J6892"/>
      <c r="K6892"/>
      <c r="L6892"/>
      <c r="O6892"/>
      <c r="P6892"/>
      <c r="Q6892"/>
    </row>
    <row r="6893" spans="3:17">
      <c r="C6893"/>
      <c r="D6893"/>
      <c r="E6893"/>
      <c r="F6893" s="331"/>
      <c r="G6893" s="331"/>
      <c r="J6893"/>
      <c r="K6893"/>
      <c r="L6893"/>
      <c r="O6893"/>
      <c r="P6893"/>
      <c r="Q6893"/>
    </row>
    <row r="6894" spans="3:17">
      <c r="C6894"/>
      <c r="D6894"/>
      <c r="E6894"/>
      <c r="F6894" s="331"/>
      <c r="G6894" s="331"/>
      <c r="J6894"/>
      <c r="K6894"/>
      <c r="L6894"/>
      <c r="O6894"/>
      <c r="P6894"/>
      <c r="Q6894"/>
    </row>
    <row r="6895" spans="3:17">
      <c r="C6895"/>
      <c r="D6895"/>
      <c r="E6895"/>
      <c r="F6895" s="331"/>
      <c r="G6895" s="331"/>
      <c r="J6895"/>
      <c r="K6895"/>
      <c r="L6895"/>
      <c r="O6895"/>
      <c r="P6895"/>
      <c r="Q6895"/>
    </row>
    <row r="6896" spans="3:17">
      <c r="C6896"/>
      <c r="D6896"/>
      <c r="E6896"/>
      <c r="F6896" s="331"/>
      <c r="G6896" s="331"/>
      <c r="J6896"/>
      <c r="K6896"/>
      <c r="L6896"/>
      <c r="O6896"/>
      <c r="P6896"/>
      <c r="Q6896"/>
    </row>
    <row r="6897" spans="3:17">
      <c r="C6897"/>
      <c r="D6897"/>
      <c r="E6897"/>
      <c r="F6897" s="331"/>
      <c r="G6897" s="331"/>
      <c r="J6897"/>
      <c r="K6897"/>
      <c r="L6897"/>
      <c r="O6897"/>
      <c r="P6897"/>
      <c r="Q6897"/>
    </row>
    <row r="6898" spans="3:17">
      <c r="C6898"/>
      <c r="D6898"/>
      <c r="E6898"/>
      <c r="F6898" s="331"/>
      <c r="G6898" s="331"/>
      <c r="J6898"/>
      <c r="K6898"/>
      <c r="L6898"/>
      <c r="O6898"/>
      <c r="P6898"/>
      <c r="Q6898"/>
    </row>
    <row r="6899" spans="3:17">
      <c r="C6899"/>
      <c r="D6899"/>
      <c r="E6899"/>
      <c r="F6899" s="331"/>
      <c r="G6899" s="331"/>
      <c r="J6899"/>
      <c r="K6899"/>
      <c r="L6899"/>
      <c r="O6899"/>
      <c r="P6899"/>
      <c r="Q6899"/>
    </row>
    <row r="6900" spans="3:17">
      <c r="C6900"/>
      <c r="D6900"/>
      <c r="E6900"/>
      <c r="F6900" s="331"/>
      <c r="G6900" s="331"/>
      <c r="J6900"/>
      <c r="K6900"/>
      <c r="L6900"/>
      <c r="O6900"/>
      <c r="P6900"/>
      <c r="Q6900"/>
    </row>
    <row r="6901" spans="3:17">
      <c r="C6901"/>
      <c r="D6901"/>
      <c r="E6901"/>
      <c r="F6901" s="331"/>
      <c r="G6901" s="331"/>
      <c r="J6901"/>
      <c r="K6901"/>
      <c r="L6901"/>
      <c r="O6901"/>
      <c r="P6901"/>
      <c r="Q6901"/>
    </row>
    <row r="6902" spans="3:17">
      <c r="C6902"/>
      <c r="D6902"/>
      <c r="E6902"/>
      <c r="F6902" s="331"/>
      <c r="G6902" s="331"/>
      <c r="J6902"/>
      <c r="K6902"/>
      <c r="L6902"/>
      <c r="O6902"/>
      <c r="P6902"/>
      <c r="Q6902"/>
    </row>
    <row r="6903" spans="3:17">
      <c r="C6903"/>
      <c r="D6903"/>
      <c r="E6903"/>
      <c r="F6903" s="331"/>
      <c r="G6903" s="331"/>
      <c r="J6903"/>
      <c r="K6903"/>
      <c r="L6903"/>
      <c r="O6903"/>
      <c r="P6903"/>
      <c r="Q6903"/>
    </row>
    <row r="6904" spans="3:17">
      <c r="C6904"/>
      <c r="D6904"/>
      <c r="E6904"/>
      <c r="F6904" s="331"/>
      <c r="G6904" s="331"/>
      <c r="J6904"/>
      <c r="K6904"/>
      <c r="L6904"/>
      <c r="O6904"/>
      <c r="P6904"/>
      <c r="Q6904"/>
    </row>
    <row r="6905" spans="3:17">
      <c r="C6905"/>
      <c r="D6905"/>
      <c r="E6905"/>
      <c r="F6905" s="331"/>
      <c r="G6905" s="331"/>
      <c r="J6905"/>
      <c r="K6905"/>
      <c r="L6905"/>
      <c r="O6905"/>
      <c r="P6905"/>
      <c r="Q6905"/>
    </row>
    <row r="6906" spans="3:17">
      <c r="C6906"/>
      <c r="D6906"/>
      <c r="E6906"/>
      <c r="F6906" s="331"/>
      <c r="G6906" s="331"/>
      <c r="J6906"/>
      <c r="K6906"/>
      <c r="L6906"/>
      <c r="O6906"/>
      <c r="P6906"/>
      <c r="Q6906"/>
    </row>
    <row r="6907" spans="3:17">
      <c r="C6907"/>
      <c r="D6907"/>
      <c r="E6907"/>
      <c r="F6907" s="331"/>
      <c r="G6907" s="331"/>
      <c r="J6907"/>
      <c r="K6907"/>
      <c r="L6907"/>
      <c r="O6907"/>
      <c r="P6907"/>
      <c r="Q6907"/>
    </row>
    <row r="6908" spans="3:17">
      <c r="C6908"/>
      <c r="D6908"/>
      <c r="E6908"/>
      <c r="F6908" s="331"/>
      <c r="G6908" s="331"/>
      <c r="J6908"/>
      <c r="K6908"/>
      <c r="L6908"/>
      <c r="O6908"/>
      <c r="P6908"/>
      <c r="Q6908"/>
    </row>
    <row r="6909" spans="3:17">
      <c r="C6909"/>
      <c r="D6909"/>
      <c r="E6909"/>
      <c r="F6909" s="331"/>
      <c r="G6909" s="331"/>
      <c r="J6909"/>
      <c r="K6909"/>
      <c r="L6909"/>
      <c r="O6909"/>
      <c r="P6909"/>
      <c r="Q6909"/>
    </row>
    <row r="6910" spans="3:17">
      <c r="C6910"/>
      <c r="D6910"/>
      <c r="E6910"/>
      <c r="F6910" s="331"/>
      <c r="G6910" s="331"/>
      <c r="J6910"/>
      <c r="K6910"/>
      <c r="L6910"/>
      <c r="O6910"/>
      <c r="P6910"/>
      <c r="Q6910"/>
    </row>
    <row r="6911" spans="3:17">
      <c r="C6911"/>
      <c r="D6911"/>
      <c r="E6911"/>
      <c r="F6911" s="331"/>
      <c r="G6911" s="331"/>
      <c r="J6911"/>
      <c r="K6911"/>
      <c r="L6911"/>
      <c r="O6911"/>
      <c r="P6911"/>
      <c r="Q6911"/>
    </row>
    <row r="6912" spans="3:17">
      <c r="C6912"/>
      <c r="D6912"/>
      <c r="E6912"/>
      <c r="F6912" s="331"/>
      <c r="G6912" s="331"/>
      <c r="J6912"/>
      <c r="K6912"/>
      <c r="L6912"/>
      <c r="O6912"/>
      <c r="P6912"/>
      <c r="Q6912"/>
    </row>
    <row r="6913" spans="3:17">
      <c r="C6913"/>
      <c r="D6913"/>
      <c r="E6913"/>
      <c r="F6913" s="331"/>
      <c r="G6913" s="331"/>
      <c r="J6913"/>
      <c r="K6913"/>
      <c r="L6913"/>
      <c r="O6913"/>
      <c r="P6913"/>
      <c r="Q6913"/>
    </row>
    <row r="6914" spans="3:17">
      <c r="C6914"/>
      <c r="D6914"/>
      <c r="E6914"/>
      <c r="F6914" s="331"/>
      <c r="G6914" s="331"/>
      <c r="J6914"/>
      <c r="K6914"/>
      <c r="L6914"/>
      <c r="O6914"/>
      <c r="P6914"/>
      <c r="Q6914"/>
    </row>
    <row r="6915" spans="3:17">
      <c r="C6915"/>
      <c r="D6915"/>
      <c r="E6915"/>
      <c r="F6915" s="331"/>
      <c r="G6915" s="331"/>
      <c r="J6915"/>
      <c r="K6915"/>
      <c r="L6915"/>
      <c r="O6915"/>
      <c r="P6915"/>
      <c r="Q6915"/>
    </row>
    <row r="6916" spans="3:17">
      <c r="C6916"/>
      <c r="D6916"/>
      <c r="E6916"/>
      <c r="F6916" s="331"/>
      <c r="G6916" s="331"/>
      <c r="J6916"/>
      <c r="K6916"/>
      <c r="L6916"/>
      <c r="O6916"/>
      <c r="P6916"/>
      <c r="Q6916"/>
    </row>
    <row r="6917" spans="3:17">
      <c r="C6917"/>
      <c r="D6917"/>
      <c r="E6917"/>
      <c r="F6917" s="331"/>
      <c r="G6917" s="331"/>
      <c r="J6917"/>
      <c r="K6917"/>
      <c r="L6917"/>
      <c r="O6917"/>
      <c r="P6917"/>
      <c r="Q6917"/>
    </row>
    <row r="6918" spans="3:17">
      <c r="C6918"/>
      <c r="D6918"/>
      <c r="E6918"/>
      <c r="F6918" s="331"/>
      <c r="G6918" s="331"/>
      <c r="J6918"/>
      <c r="K6918"/>
      <c r="L6918"/>
      <c r="O6918"/>
      <c r="P6918"/>
      <c r="Q6918"/>
    </row>
    <row r="6919" spans="3:17">
      <c r="C6919"/>
      <c r="D6919"/>
      <c r="E6919"/>
      <c r="F6919" s="331"/>
      <c r="G6919" s="331"/>
      <c r="J6919"/>
      <c r="K6919"/>
      <c r="L6919"/>
      <c r="O6919"/>
      <c r="P6919"/>
      <c r="Q6919"/>
    </row>
    <row r="6920" spans="3:17">
      <c r="C6920"/>
      <c r="D6920"/>
      <c r="E6920"/>
      <c r="F6920" s="331"/>
      <c r="G6920" s="331"/>
      <c r="J6920"/>
      <c r="K6920"/>
      <c r="L6920"/>
      <c r="O6920"/>
      <c r="P6920"/>
      <c r="Q6920"/>
    </row>
    <row r="6921" spans="3:17">
      <c r="C6921"/>
      <c r="D6921"/>
      <c r="E6921"/>
      <c r="F6921" s="331"/>
      <c r="G6921" s="331"/>
      <c r="J6921"/>
      <c r="K6921"/>
      <c r="L6921"/>
      <c r="O6921"/>
      <c r="P6921"/>
      <c r="Q6921"/>
    </row>
    <row r="6922" spans="3:17">
      <c r="C6922"/>
      <c r="D6922"/>
      <c r="E6922"/>
      <c r="F6922" s="331"/>
      <c r="G6922" s="331"/>
      <c r="J6922"/>
      <c r="K6922"/>
      <c r="L6922"/>
      <c r="O6922"/>
      <c r="P6922"/>
      <c r="Q6922"/>
    </row>
    <row r="6923" spans="3:17">
      <c r="C6923"/>
      <c r="D6923"/>
      <c r="E6923"/>
      <c r="F6923" s="331"/>
      <c r="G6923" s="331"/>
      <c r="J6923"/>
      <c r="K6923"/>
      <c r="L6923"/>
      <c r="O6923"/>
      <c r="P6923"/>
      <c r="Q6923"/>
    </row>
    <row r="6924" spans="3:17">
      <c r="C6924"/>
      <c r="D6924"/>
      <c r="E6924"/>
      <c r="F6924" s="331"/>
      <c r="G6924" s="331"/>
      <c r="J6924"/>
      <c r="K6924"/>
      <c r="L6924"/>
      <c r="O6924"/>
      <c r="P6924"/>
      <c r="Q6924"/>
    </row>
    <row r="6925" spans="3:17">
      <c r="C6925"/>
      <c r="D6925"/>
      <c r="E6925"/>
      <c r="F6925" s="331"/>
      <c r="G6925" s="331"/>
      <c r="J6925"/>
      <c r="K6925"/>
      <c r="L6925"/>
      <c r="O6925"/>
      <c r="P6925"/>
      <c r="Q6925"/>
    </row>
    <row r="6926" spans="3:17">
      <c r="C6926"/>
      <c r="D6926"/>
      <c r="E6926"/>
      <c r="F6926" s="331"/>
      <c r="G6926" s="331"/>
      <c r="J6926"/>
      <c r="K6926"/>
      <c r="L6926"/>
      <c r="O6926"/>
      <c r="P6926"/>
      <c r="Q6926"/>
    </row>
    <row r="6927" spans="3:17">
      <c r="C6927"/>
      <c r="D6927"/>
      <c r="E6927"/>
      <c r="F6927" s="331"/>
      <c r="G6927" s="331"/>
      <c r="J6927"/>
      <c r="K6927"/>
      <c r="L6927"/>
      <c r="O6927"/>
      <c r="P6927"/>
      <c r="Q6927"/>
    </row>
    <row r="6928" spans="3:17">
      <c r="C6928"/>
      <c r="D6928"/>
      <c r="E6928"/>
      <c r="F6928" s="331"/>
      <c r="G6928" s="331"/>
      <c r="J6928"/>
      <c r="K6928"/>
      <c r="L6928"/>
      <c r="O6928"/>
      <c r="P6928"/>
      <c r="Q6928"/>
    </row>
    <row r="6929" spans="3:17">
      <c r="C6929"/>
      <c r="D6929"/>
      <c r="E6929"/>
      <c r="F6929" s="331"/>
      <c r="G6929" s="331"/>
      <c r="J6929"/>
      <c r="K6929"/>
      <c r="L6929"/>
      <c r="O6929"/>
      <c r="P6929"/>
      <c r="Q6929"/>
    </row>
    <row r="6930" spans="3:17">
      <c r="C6930"/>
      <c r="D6930"/>
      <c r="E6930"/>
      <c r="F6930" s="331"/>
      <c r="G6930" s="331"/>
      <c r="J6930"/>
      <c r="K6930"/>
      <c r="L6930"/>
      <c r="O6930"/>
      <c r="P6930"/>
      <c r="Q6930"/>
    </row>
    <row r="6931" spans="3:17">
      <c r="C6931"/>
      <c r="D6931"/>
      <c r="E6931"/>
      <c r="F6931" s="331"/>
      <c r="G6931" s="331"/>
      <c r="J6931"/>
      <c r="K6931"/>
      <c r="L6931"/>
      <c r="O6931"/>
      <c r="P6931"/>
      <c r="Q6931"/>
    </row>
    <row r="6932" spans="3:17">
      <c r="C6932"/>
      <c r="D6932"/>
      <c r="E6932"/>
      <c r="F6932" s="331"/>
      <c r="G6932" s="331"/>
      <c r="J6932"/>
      <c r="K6932"/>
      <c r="L6932"/>
      <c r="O6932"/>
      <c r="P6932"/>
      <c r="Q6932"/>
    </row>
    <row r="6933" spans="3:17">
      <c r="C6933"/>
      <c r="D6933"/>
      <c r="E6933"/>
      <c r="F6933" s="331"/>
      <c r="G6933" s="331"/>
      <c r="J6933"/>
      <c r="K6933"/>
      <c r="L6933"/>
      <c r="O6933"/>
      <c r="P6933"/>
      <c r="Q6933"/>
    </row>
    <row r="6934" spans="3:17">
      <c r="C6934"/>
      <c r="D6934"/>
      <c r="E6934"/>
      <c r="F6934" s="331"/>
      <c r="G6934" s="331"/>
      <c r="J6934"/>
      <c r="K6934"/>
      <c r="L6934"/>
      <c r="O6934"/>
      <c r="P6934"/>
      <c r="Q6934"/>
    </row>
    <row r="6935" spans="3:17">
      <c r="C6935"/>
      <c r="D6935"/>
      <c r="E6935"/>
      <c r="F6935" s="331"/>
      <c r="G6935" s="331"/>
      <c r="J6935"/>
      <c r="K6935"/>
      <c r="L6935"/>
      <c r="O6935"/>
      <c r="P6935"/>
      <c r="Q6935"/>
    </row>
    <row r="6936" spans="3:17">
      <c r="C6936"/>
      <c r="D6936"/>
      <c r="E6936"/>
      <c r="F6936" s="331"/>
      <c r="G6936" s="331"/>
      <c r="J6936"/>
      <c r="K6936"/>
      <c r="L6936"/>
      <c r="O6936"/>
      <c r="P6936"/>
      <c r="Q6936"/>
    </row>
    <row r="6937" spans="3:17">
      <c r="C6937"/>
      <c r="D6937"/>
      <c r="E6937"/>
      <c r="F6937" s="331"/>
      <c r="G6937" s="331"/>
      <c r="J6937"/>
      <c r="K6937"/>
      <c r="L6937"/>
      <c r="O6937"/>
      <c r="P6937"/>
      <c r="Q6937"/>
    </row>
    <row r="6938" spans="3:17">
      <c r="C6938"/>
      <c r="D6938"/>
      <c r="E6938"/>
      <c r="F6938" s="331"/>
      <c r="G6938" s="331"/>
      <c r="J6938"/>
      <c r="K6938"/>
      <c r="L6938"/>
      <c r="O6938"/>
      <c r="P6938"/>
      <c r="Q6938"/>
    </row>
    <row r="6939" spans="3:17">
      <c r="C6939"/>
      <c r="D6939"/>
      <c r="E6939"/>
      <c r="F6939" s="331"/>
      <c r="G6939" s="331"/>
      <c r="J6939"/>
      <c r="K6939"/>
      <c r="L6939"/>
      <c r="O6939"/>
      <c r="P6939"/>
      <c r="Q6939"/>
    </row>
    <row r="6940" spans="3:17">
      <c r="C6940"/>
      <c r="D6940"/>
      <c r="E6940"/>
      <c r="F6940" s="331"/>
      <c r="G6940" s="331"/>
      <c r="J6940"/>
      <c r="K6940"/>
      <c r="L6940"/>
      <c r="O6940"/>
      <c r="P6940"/>
      <c r="Q6940"/>
    </row>
    <row r="6941" spans="3:17">
      <c r="C6941"/>
      <c r="D6941"/>
      <c r="E6941"/>
      <c r="F6941" s="331"/>
      <c r="G6941" s="331"/>
      <c r="J6941"/>
      <c r="K6941"/>
      <c r="L6941"/>
      <c r="O6941"/>
      <c r="P6941"/>
      <c r="Q6941"/>
    </row>
    <row r="6942" spans="3:17">
      <c r="C6942"/>
      <c r="D6942"/>
      <c r="E6942"/>
      <c r="F6942" s="331"/>
      <c r="G6942" s="331"/>
      <c r="J6942"/>
      <c r="K6942"/>
      <c r="L6942"/>
      <c r="O6942"/>
      <c r="P6942"/>
      <c r="Q6942"/>
    </row>
    <row r="6943" spans="3:17">
      <c r="C6943"/>
      <c r="D6943"/>
      <c r="E6943"/>
      <c r="F6943" s="331"/>
      <c r="G6943" s="331"/>
      <c r="J6943"/>
      <c r="K6943"/>
      <c r="L6943"/>
      <c r="O6943"/>
      <c r="P6943"/>
      <c r="Q6943"/>
    </row>
    <row r="6944" spans="3:17">
      <c r="C6944"/>
      <c r="D6944"/>
      <c r="E6944"/>
      <c r="F6944" s="331"/>
      <c r="G6944" s="331"/>
      <c r="J6944"/>
      <c r="K6944"/>
      <c r="L6944"/>
      <c r="O6944"/>
      <c r="P6944"/>
      <c r="Q6944"/>
    </row>
    <row r="6945" spans="3:17">
      <c r="C6945"/>
      <c r="D6945"/>
      <c r="E6945"/>
      <c r="F6945" s="331"/>
      <c r="G6945" s="331"/>
      <c r="J6945"/>
      <c r="K6945"/>
      <c r="L6945"/>
      <c r="O6945"/>
      <c r="P6945"/>
      <c r="Q6945"/>
    </row>
    <row r="6946" spans="3:17">
      <c r="C6946"/>
      <c r="D6946"/>
      <c r="E6946"/>
      <c r="F6946" s="331"/>
      <c r="G6946" s="331"/>
      <c r="J6946"/>
      <c r="K6946"/>
      <c r="L6946"/>
      <c r="O6946"/>
      <c r="P6946"/>
      <c r="Q6946"/>
    </row>
    <row r="6947" spans="3:17">
      <c r="C6947"/>
      <c r="D6947"/>
      <c r="E6947"/>
      <c r="F6947" s="331"/>
      <c r="G6947" s="331"/>
      <c r="J6947"/>
      <c r="K6947"/>
      <c r="L6947"/>
      <c r="O6947"/>
      <c r="P6947"/>
      <c r="Q6947"/>
    </row>
    <row r="6948" spans="3:17">
      <c r="C6948"/>
      <c r="D6948"/>
      <c r="E6948"/>
      <c r="F6948" s="331"/>
      <c r="G6948" s="331"/>
      <c r="J6948"/>
      <c r="K6948"/>
      <c r="L6948"/>
      <c r="O6948"/>
      <c r="P6948"/>
      <c r="Q6948"/>
    </row>
    <row r="6949" spans="3:17">
      <c r="C6949"/>
      <c r="D6949"/>
      <c r="E6949"/>
      <c r="F6949" s="331"/>
      <c r="G6949" s="331"/>
      <c r="J6949"/>
      <c r="K6949"/>
      <c r="L6949"/>
      <c r="O6949"/>
      <c r="P6949"/>
      <c r="Q6949"/>
    </row>
    <row r="6950" spans="3:17">
      <c r="C6950"/>
      <c r="D6950"/>
      <c r="E6950"/>
      <c r="F6950" s="331"/>
      <c r="G6950" s="331"/>
      <c r="J6950"/>
      <c r="K6950"/>
      <c r="L6950"/>
      <c r="O6950"/>
      <c r="P6950"/>
      <c r="Q6950"/>
    </row>
    <row r="6951" spans="3:17">
      <c r="C6951"/>
      <c r="D6951"/>
      <c r="E6951"/>
      <c r="F6951" s="331"/>
      <c r="G6951" s="331"/>
      <c r="J6951"/>
      <c r="K6951"/>
      <c r="L6951"/>
      <c r="O6951"/>
      <c r="P6951"/>
      <c r="Q6951"/>
    </row>
    <row r="6952" spans="3:17">
      <c r="C6952"/>
      <c r="D6952"/>
      <c r="E6952"/>
      <c r="F6952" s="331"/>
      <c r="G6952" s="331"/>
      <c r="J6952"/>
      <c r="K6952"/>
      <c r="L6952"/>
      <c r="O6952"/>
      <c r="P6952"/>
      <c r="Q6952"/>
    </row>
    <row r="6953" spans="3:17">
      <c r="C6953"/>
      <c r="D6953"/>
      <c r="E6953"/>
      <c r="F6953" s="331"/>
      <c r="G6953" s="331"/>
      <c r="J6953"/>
      <c r="K6953"/>
      <c r="L6953"/>
      <c r="O6953"/>
      <c r="P6953"/>
      <c r="Q6953"/>
    </row>
    <row r="6954" spans="3:17">
      <c r="C6954"/>
      <c r="D6954"/>
      <c r="E6954"/>
      <c r="F6954" s="331"/>
      <c r="G6954" s="331"/>
      <c r="J6954"/>
      <c r="K6954"/>
      <c r="L6954"/>
      <c r="O6954"/>
      <c r="P6954"/>
      <c r="Q6954"/>
    </row>
    <row r="6955" spans="3:17">
      <c r="C6955"/>
      <c r="D6955"/>
      <c r="E6955"/>
      <c r="F6955" s="331"/>
      <c r="G6955" s="331"/>
      <c r="J6955"/>
      <c r="K6955"/>
      <c r="L6955"/>
      <c r="O6955"/>
      <c r="P6955"/>
      <c r="Q6955"/>
    </row>
    <row r="6956" spans="3:17">
      <c r="C6956"/>
      <c r="D6956"/>
      <c r="E6956"/>
      <c r="F6956" s="331"/>
      <c r="G6956" s="331"/>
      <c r="J6956"/>
      <c r="K6956"/>
      <c r="L6956"/>
      <c r="O6956"/>
      <c r="P6956"/>
      <c r="Q6956"/>
    </row>
    <row r="6957" spans="3:17">
      <c r="C6957"/>
      <c r="D6957"/>
      <c r="E6957"/>
      <c r="F6957" s="331"/>
      <c r="G6957" s="331"/>
      <c r="J6957"/>
      <c r="K6957"/>
      <c r="L6957"/>
      <c r="O6957"/>
      <c r="P6957"/>
      <c r="Q6957"/>
    </row>
    <row r="6958" spans="3:17">
      <c r="C6958"/>
      <c r="D6958"/>
      <c r="E6958"/>
      <c r="F6958" s="331"/>
      <c r="G6958" s="331"/>
      <c r="J6958"/>
      <c r="K6958"/>
      <c r="L6958"/>
      <c r="O6958"/>
      <c r="P6958"/>
      <c r="Q6958"/>
    </row>
    <row r="6959" spans="3:17">
      <c r="C6959"/>
      <c r="D6959"/>
      <c r="E6959"/>
      <c r="F6959" s="331"/>
      <c r="G6959" s="331"/>
      <c r="J6959"/>
      <c r="K6959"/>
      <c r="L6959"/>
      <c r="O6959"/>
      <c r="P6959"/>
      <c r="Q6959"/>
    </row>
    <row r="6960" spans="3:17">
      <c r="C6960"/>
      <c r="D6960"/>
      <c r="E6960"/>
      <c r="F6960" s="331"/>
      <c r="G6960" s="331"/>
      <c r="J6960"/>
      <c r="K6960"/>
      <c r="L6960"/>
      <c r="O6960"/>
      <c r="P6960"/>
      <c r="Q6960"/>
    </row>
    <row r="6961" spans="3:17">
      <c r="C6961"/>
      <c r="D6961"/>
      <c r="E6961"/>
      <c r="F6961" s="331"/>
      <c r="G6961" s="331"/>
      <c r="J6961"/>
      <c r="K6961"/>
      <c r="L6961"/>
      <c r="O6961"/>
      <c r="P6961"/>
      <c r="Q6961"/>
    </row>
    <row r="6962" spans="3:17">
      <c r="C6962"/>
      <c r="D6962"/>
      <c r="E6962"/>
      <c r="F6962" s="331"/>
      <c r="G6962" s="331"/>
      <c r="J6962"/>
      <c r="K6962"/>
      <c r="L6962"/>
      <c r="O6962"/>
      <c r="P6962"/>
      <c r="Q6962"/>
    </row>
    <row r="6963" spans="3:17">
      <c r="C6963"/>
      <c r="D6963"/>
      <c r="E6963"/>
      <c r="F6963" s="331"/>
      <c r="G6963" s="331"/>
      <c r="J6963"/>
      <c r="K6963"/>
      <c r="L6963"/>
      <c r="O6963"/>
      <c r="P6963"/>
      <c r="Q6963"/>
    </row>
    <row r="6964" spans="3:17">
      <c r="C6964"/>
      <c r="D6964"/>
      <c r="E6964"/>
      <c r="F6964" s="331"/>
      <c r="G6964" s="331"/>
      <c r="J6964"/>
      <c r="K6964"/>
      <c r="L6964"/>
      <c r="O6964"/>
      <c r="P6964"/>
      <c r="Q6964"/>
    </row>
    <row r="6965" spans="3:17">
      <c r="C6965"/>
      <c r="D6965"/>
      <c r="E6965"/>
      <c r="F6965" s="331"/>
      <c r="G6965" s="331"/>
      <c r="J6965"/>
      <c r="K6965"/>
      <c r="L6965"/>
      <c r="O6965"/>
      <c r="P6965"/>
      <c r="Q6965"/>
    </row>
    <row r="6966" spans="3:17">
      <c r="C6966"/>
      <c r="D6966"/>
      <c r="E6966"/>
      <c r="F6966" s="331"/>
      <c r="G6966" s="331"/>
      <c r="J6966"/>
      <c r="K6966"/>
      <c r="L6966"/>
      <c r="O6966"/>
      <c r="P6966"/>
      <c r="Q6966"/>
    </row>
    <row r="6967" spans="3:17">
      <c r="C6967"/>
      <c r="D6967"/>
      <c r="E6967"/>
      <c r="F6967" s="331"/>
      <c r="G6967" s="331"/>
      <c r="J6967"/>
      <c r="K6967"/>
      <c r="L6967"/>
      <c r="O6967"/>
      <c r="P6967"/>
      <c r="Q6967"/>
    </row>
    <row r="6968" spans="3:17">
      <c r="C6968"/>
      <c r="D6968"/>
      <c r="E6968"/>
      <c r="F6968" s="331"/>
      <c r="G6968" s="331"/>
      <c r="J6968"/>
      <c r="K6968"/>
      <c r="L6968"/>
      <c r="O6968"/>
      <c r="P6968"/>
      <c r="Q6968"/>
    </row>
    <row r="6969" spans="3:17">
      <c r="C6969"/>
      <c r="D6969"/>
      <c r="E6969"/>
      <c r="F6969" s="331"/>
      <c r="G6969" s="331"/>
      <c r="J6969"/>
      <c r="K6969"/>
      <c r="L6969"/>
      <c r="O6969"/>
      <c r="P6969"/>
      <c r="Q6969"/>
    </row>
    <row r="6970" spans="3:17">
      <c r="C6970"/>
      <c r="D6970"/>
      <c r="E6970"/>
      <c r="F6970" s="331"/>
      <c r="G6970" s="331"/>
      <c r="J6970"/>
      <c r="K6970"/>
      <c r="L6970"/>
      <c r="O6970"/>
      <c r="P6970"/>
      <c r="Q6970"/>
    </row>
    <row r="6971" spans="3:17">
      <c r="C6971"/>
      <c r="D6971"/>
      <c r="E6971"/>
      <c r="F6971" s="331"/>
      <c r="G6971" s="331"/>
      <c r="J6971"/>
      <c r="K6971"/>
      <c r="L6971"/>
      <c r="O6971"/>
      <c r="P6971"/>
      <c r="Q6971"/>
    </row>
    <row r="6972" spans="3:17">
      <c r="C6972"/>
      <c r="D6972"/>
      <c r="E6972"/>
      <c r="F6972" s="331"/>
      <c r="G6972" s="331"/>
      <c r="J6972"/>
      <c r="K6972"/>
      <c r="L6972"/>
      <c r="O6972"/>
      <c r="P6972"/>
      <c r="Q6972"/>
    </row>
    <row r="6973" spans="3:17">
      <c r="C6973"/>
      <c r="D6973"/>
      <c r="E6973"/>
      <c r="F6973" s="331"/>
      <c r="G6973" s="331"/>
      <c r="J6973"/>
      <c r="K6973"/>
      <c r="L6973"/>
      <c r="O6973"/>
      <c r="P6973"/>
      <c r="Q6973"/>
    </row>
    <row r="6974" spans="3:17">
      <c r="C6974"/>
      <c r="D6974"/>
      <c r="E6974"/>
      <c r="F6974" s="331"/>
      <c r="G6974" s="331"/>
      <c r="J6974"/>
      <c r="K6974"/>
      <c r="L6974"/>
      <c r="O6974"/>
      <c r="P6974"/>
      <c r="Q6974"/>
    </row>
    <row r="6975" spans="3:17">
      <c r="C6975"/>
      <c r="D6975"/>
      <c r="E6975"/>
      <c r="F6975" s="331"/>
      <c r="G6975" s="331"/>
      <c r="J6975"/>
      <c r="K6975"/>
      <c r="L6975"/>
      <c r="O6975"/>
      <c r="P6975"/>
      <c r="Q6975"/>
    </row>
    <row r="6976" spans="3:17">
      <c r="C6976"/>
      <c r="D6976"/>
      <c r="E6976"/>
      <c r="F6976" s="331"/>
      <c r="G6976" s="331"/>
      <c r="J6976"/>
      <c r="K6976"/>
      <c r="L6976"/>
      <c r="O6976"/>
      <c r="P6976"/>
      <c r="Q6976"/>
    </row>
    <row r="6977" spans="3:17">
      <c r="C6977"/>
      <c r="D6977"/>
      <c r="E6977"/>
      <c r="F6977" s="331"/>
      <c r="G6977" s="331"/>
      <c r="J6977"/>
      <c r="K6977"/>
      <c r="L6977"/>
      <c r="O6977"/>
      <c r="P6977"/>
      <c r="Q6977"/>
    </row>
    <row r="6978" spans="3:17">
      <c r="C6978"/>
      <c r="D6978"/>
      <c r="E6978"/>
      <c r="F6978" s="331"/>
      <c r="G6978" s="331"/>
      <c r="J6978"/>
      <c r="K6978"/>
      <c r="L6978"/>
      <c r="O6978"/>
      <c r="P6978"/>
      <c r="Q6978"/>
    </row>
    <row r="6979" spans="3:17">
      <c r="C6979"/>
      <c r="D6979"/>
      <c r="E6979"/>
      <c r="F6979" s="331"/>
      <c r="G6979" s="331"/>
      <c r="J6979"/>
      <c r="K6979"/>
      <c r="L6979"/>
      <c r="O6979"/>
      <c r="P6979"/>
      <c r="Q6979"/>
    </row>
    <row r="6980" spans="3:17">
      <c r="C6980"/>
      <c r="D6980"/>
      <c r="E6980"/>
      <c r="F6980" s="331"/>
      <c r="G6980" s="331"/>
      <c r="J6980"/>
      <c r="K6980"/>
      <c r="L6980"/>
      <c r="O6980"/>
      <c r="P6980"/>
      <c r="Q6980"/>
    </row>
    <row r="6981" spans="3:17">
      <c r="C6981"/>
      <c r="D6981"/>
      <c r="E6981"/>
      <c r="F6981" s="331"/>
      <c r="G6981" s="331"/>
      <c r="J6981"/>
      <c r="K6981"/>
      <c r="L6981"/>
      <c r="O6981"/>
      <c r="P6981"/>
      <c r="Q6981"/>
    </row>
    <row r="6982" spans="3:17">
      <c r="C6982"/>
      <c r="D6982"/>
      <c r="E6982"/>
      <c r="F6982" s="331"/>
      <c r="G6982" s="331"/>
      <c r="J6982"/>
      <c r="K6982"/>
      <c r="L6982"/>
      <c r="O6982"/>
      <c r="P6982"/>
      <c r="Q6982"/>
    </row>
  </sheetData>
  <sortState ref="A1003:EX1098">
    <sortCondition descending="1" ref="T1003:T1098"/>
    <sortCondition ref="E1003:E1098"/>
    <sortCondition ref="A1003:A1098"/>
  </sortState>
  <mergeCells count="14">
    <mergeCell ref="A918:B918"/>
    <mergeCell ref="A991:B991"/>
    <mergeCell ref="A1001:B1001"/>
    <mergeCell ref="R2:S2"/>
    <mergeCell ref="K3:L3"/>
    <mergeCell ref="I2:L2"/>
    <mergeCell ref="G2:G5"/>
    <mergeCell ref="M3:N3"/>
    <mergeCell ref="M2:P2"/>
    <mergeCell ref="A783:B783"/>
    <mergeCell ref="A722:B722"/>
    <mergeCell ref="A690:B690"/>
    <mergeCell ref="A892:B892"/>
    <mergeCell ref="A813:B813"/>
  </mergeCells>
  <phoneticPr fontId="20" type="noConversion"/>
  <pageMargins left="0.27" right="0.25" top="0.42" bottom="0.16" header="0.18" footer="0.18"/>
  <pageSetup scale="97" fitToHeight="3" orientation="landscape" r:id="rId1"/>
  <headerFooter alignWithMargins="0">
    <oddHeader>&amp;R&amp;"Arial,Bold"&amp;13Attachment  B</oddHeader>
    <oddFooter>&amp;L&amp;8 HEAPR Report:
 End of September, 2009&amp;C&amp;8Page &amp;P of &amp;N&amp;R&amp;8&amp;D&amp;T</oddFooter>
  </headerFooter>
  <rowBreaks count="8" manualBreakCount="8">
    <brk id="364" max="19" man="1"/>
    <brk id="720" max="19" man="1"/>
    <brk id="907" max="19" man="1"/>
    <brk id="944" max="19" man="1"/>
    <brk id="977" max="19" man="1"/>
    <brk id="1014" max="19" man="1"/>
    <brk id="1049" max="19" man="1"/>
    <brk id="1083" max="19" man="1"/>
  </rowBreaks>
  <ignoredErrors>
    <ignoredError sqref="T723 T812:T813 T810 T778:T783 T917 T990 T889:T890 T100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5808"/>
  <sheetViews>
    <sheetView zoomScaleNormal="100" zoomScaleSheetLayoutView="75" workbookViewId="0">
      <pane ySplit="6" topLeftCell="A7" activePane="bottomLeft" state="frozen"/>
      <selection activeCell="C1" sqref="C1"/>
      <selection pane="bottomLeft" activeCell="V1" sqref="V1"/>
    </sheetView>
  </sheetViews>
  <sheetFormatPr defaultColWidth="17.85546875" defaultRowHeight="12.75" outlineLevelRow="1" outlineLevelCol="1"/>
  <cols>
    <col min="1" max="2" width="17.85546875" style="2" customWidth="1"/>
    <col min="3" max="3" width="6.140625" style="2" customWidth="1"/>
    <col min="4" max="4" width="22.7109375" style="2" customWidth="1"/>
    <col min="5" max="5" width="8.140625" style="19" customWidth="1"/>
    <col min="6" max="6" width="17.85546875" style="123" hidden="1" customWidth="1"/>
    <col min="7" max="7" width="4.5703125" style="11" hidden="1" customWidth="1"/>
    <col min="8" max="9" width="12.42578125" style="20" customWidth="1"/>
    <col min="10" max="10" width="2" style="20" customWidth="1"/>
    <col min="11" max="11" width="12.140625" style="20" customWidth="1" collapsed="1"/>
    <col min="12" max="12" width="12.5703125" style="23" hidden="1" customWidth="1" outlineLevel="1"/>
    <col min="13" max="13" width="11.42578125" style="23" hidden="1" customWidth="1" outlineLevel="1"/>
    <col min="14" max="14" width="8.7109375" style="21" customWidth="1"/>
    <col min="15" max="15" width="13.5703125" style="23" hidden="1" customWidth="1"/>
    <col min="16" max="16" width="11.42578125" style="23" hidden="1" customWidth="1"/>
    <col min="17" max="17" width="8.7109375" style="23" hidden="1" customWidth="1"/>
    <col min="18" max="18" width="12.140625" style="24" hidden="1" customWidth="1"/>
    <col min="19" max="19" width="11" style="23" hidden="1" customWidth="1"/>
    <col min="20" max="20" width="12.140625" style="1014" hidden="1" customWidth="1"/>
    <col min="21" max="21" width="12.7109375" style="20" customWidth="1"/>
    <col min="22" max="22" width="8.7109375" style="21" customWidth="1"/>
    <col min="23" max="23" width="14.7109375" style="20" customWidth="1"/>
    <col min="24" max="16384" width="17.85546875" style="2"/>
  </cols>
  <sheetData>
    <row r="1" spans="1:27" s="182" customFormat="1" ht="18">
      <c r="A1" s="734" t="s">
        <v>1292</v>
      </c>
      <c r="B1" s="229"/>
      <c r="C1" s="230"/>
      <c r="D1" s="229"/>
      <c r="E1" s="230"/>
      <c r="F1" s="317"/>
      <c r="G1" s="231"/>
      <c r="H1" s="232"/>
      <c r="I1" s="232"/>
      <c r="J1" s="232"/>
      <c r="K1" s="232"/>
      <c r="L1" s="234"/>
      <c r="M1" s="234"/>
      <c r="N1" s="233"/>
      <c r="O1" s="234"/>
      <c r="P1" s="234"/>
      <c r="Q1" s="234"/>
      <c r="R1" s="234"/>
      <c r="S1" s="545"/>
      <c r="T1" s="1004"/>
      <c r="U1" s="1062"/>
      <c r="V1" s="268"/>
      <c r="W1" s="732"/>
      <c r="X1" s="553"/>
    </row>
    <row r="2" spans="1:27" s="10" customFormat="1" ht="18">
      <c r="A2" s="735"/>
      <c r="B2" s="3"/>
      <c r="C2" s="3"/>
      <c r="D2" s="4"/>
      <c r="E2" s="25"/>
      <c r="F2" s="318"/>
      <c r="G2" s="319"/>
      <c r="H2" s="5"/>
      <c r="I2" s="5"/>
      <c r="J2" s="5"/>
      <c r="K2" s="6"/>
      <c r="L2" s="8"/>
      <c r="M2" s="8"/>
      <c r="N2" s="7"/>
      <c r="O2" s="8"/>
      <c r="P2" s="8"/>
      <c r="Q2" s="8"/>
      <c r="R2" s="8"/>
      <c r="S2" s="749"/>
      <c r="T2" s="1005"/>
      <c r="U2" s="972"/>
      <c r="V2" s="684"/>
      <c r="W2" s="953"/>
      <c r="X2" s="1047"/>
    </row>
    <row r="3" spans="1:27" s="167" customFormat="1" ht="15" customHeight="1" thickBot="1">
      <c r="A3" s="636"/>
      <c r="B3" s="637"/>
      <c r="C3" s="637"/>
      <c r="D3" s="638"/>
      <c r="E3" s="686"/>
      <c r="F3" s="875"/>
      <c r="G3" s="1123" t="s">
        <v>1378</v>
      </c>
      <c r="H3" s="639"/>
      <c r="I3" s="640"/>
      <c r="J3" s="605"/>
      <c r="K3" s="603" t="s">
        <v>1745</v>
      </c>
      <c r="L3" s="604"/>
      <c r="M3" s="605"/>
      <c r="N3" s="606"/>
      <c r="O3" s="607"/>
      <c r="P3" s="607"/>
      <c r="Q3" s="607"/>
      <c r="R3" s="608"/>
      <c r="S3" s="604"/>
      <c r="T3" s="1006"/>
      <c r="U3" s="1104" t="s">
        <v>1746</v>
      </c>
      <c r="V3" s="1105"/>
      <c r="W3" s="768"/>
      <c r="X3" s="553"/>
      <c r="Y3" s="182"/>
      <c r="Z3" s="167" t="s">
        <v>322</v>
      </c>
    </row>
    <row r="4" spans="1:27" s="182" customFormat="1" ht="15" customHeight="1" thickBot="1">
      <c r="A4" s="624" t="s">
        <v>1380</v>
      </c>
      <c r="B4" s="625" t="s">
        <v>1381</v>
      </c>
      <c r="C4" s="625" t="s">
        <v>1382</v>
      </c>
      <c r="D4" s="625" t="s">
        <v>1384</v>
      </c>
      <c r="E4" s="626" t="s">
        <v>1386</v>
      </c>
      <c r="F4" s="876" t="s">
        <v>730</v>
      </c>
      <c r="G4" s="1124"/>
      <c r="H4" s="1053" t="s">
        <v>1372</v>
      </c>
      <c r="I4" s="628" t="s">
        <v>1374</v>
      </c>
      <c r="J4" s="628"/>
      <c r="K4" s="634" t="s">
        <v>1388</v>
      </c>
      <c r="L4" s="1121" t="s">
        <v>1388</v>
      </c>
      <c r="M4" s="1122"/>
      <c r="N4" s="629" t="s">
        <v>477</v>
      </c>
      <c r="O4" s="1121" t="s">
        <v>1388</v>
      </c>
      <c r="P4" s="1122"/>
      <c r="Q4" s="973" t="s">
        <v>539</v>
      </c>
      <c r="R4" s="982" t="s">
        <v>475</v>
      </c>
      <c r="S4" s="983" t="s">
        <v>1395</v>
      </c>
      <c r="T4" s="1007" t="s">
        <v>480</v>
      </c>
      <c r="U4" s="632" t="s">
        <v>1388</v>
      </c>
      <c r="V4" s="633" t="s">
        <v>539</v>
      </c>
      <c r="W4" s="634" t="s">
        <v>565</v>
      </c>
      <c r="X4" s="553"/>
    </row>
    <row r="5" spans="1:27" s="182" customFormat="1" ht="15" customHeight="1" thickBot="1">
      <c r="A5" s="235"/>
      <c r="B5" s="236"/>
      <c r="C5" s="236" t="s">
        <v>1390</v>
      </c>
      <c r="D5" s="236"/>
      <c r="E5" s="372"/>
      <c r="F5" s="877" t="s">
        <v>729</v>
      </c>
      <c r="G5" s="1124"/>
      <c r="H5" s="302" t="s">
        <v>1371</v>
      </c>
      <c r="I5" s="238" t="s">
        <v>1373</v>
      </c>
      <c r="J5" s="238"/>
      <c r="K5" s="242" t="s">
        <v>1389</v>
      </c>
      <c r="L5" s="869"/>
      <c r="M5" s="870" t="s">
        <v>478</v>
      </c>
      <c r="N5" s="264" t="s">
        <v>1387</v>
      </c>
      <c r="O5" s="869"/>
      <c r="P5" s="873" t="s">
        <v>478</v>
      </c>
      <c r="Q5" s="974" t="s">
        <v>1387</v>
      </c>
      <c r="R5" s="984" t="s">
        <v>1389</v>
      </c>
      <c r="S5" s="985" t="s">
        <v>1566</v>
      </c>
      <c r="T5" s="1008" t="s">
        <v>1389</v>
      </c>
      <c r="U5" s="237" t="s">
        <v>1389</v>
      </c>
      <c r="V5" s="239" t="s">
        <v>1387</v>
      </c>
      <c r="W5" s="242" t="s">
        <v>1394</v>
      </c>
      <c r="X5" s="553"/>
    </row>
    <row r="6" spans="1:27" s="182" customFormat="1" ht="15" customHeight="1" thickBot="1">
      <c r="A6" s="243"/>
      <c r="B6" s="244"/>
      <c r="C6" s="245"/>
      <c r="D6" s="244"/>
      <c r="E6" s="373"/>
      <c r="F6" s="878" t="s">
        <v>1727</v>
      </c>
      <c r="G6" s="1124"/>
      <c r="H6" s="303"/>
      <c r="I6" s="246"/>
      <c r="J6" s="950"/>
      <c r="K6" s="741"/>
      <c r="L6" s="871" t="s">
        <v>1395</v>
      </c>
      <c r="M6" s="872" t="s">
        <v>545</v>
      </c>
      <c r="N6" s="265" t="s">
        <v>1392</v>
      </c>
      <c r="O6" s="871" t="s">
        <v>1395</v>
      </c>
      <c r="P6" s="874" t="s">
        <v>545</v>
      </c>
      <c r="Q6" s="975" t="s">
        <v>564</v>
      </c>
      <c r="R6" s="975" t="s">
        <v>1393</v>
      </c>
      <c r="S6" s="872" t="s">
        <v>321</v>
      </c>
      <c r="T6" s="1009" t="s">
        <v>1393</v>
      </c>
      <c r="U6" s="249"/>
      <c r="V6" s="248" t="s">
        <v>1392</v>
      </c>
      <c r="W6" s="250" t="s">
        <v>1396</v>
      </c>
      <c r="X6" s="553"/>
    </row>
    <row r="7" spans="1:27" s="193" customFormat="1" ht="28.5" customHeight="1">
      <c r="A7" s="728" t="s">
        <v>768</v>
      </c>
      <c r="B7" s="1052"/>
      <c r="C7" s="1052"/>
      <c r="D7" s="433"/>
      <c r="E7" s="434"/>
      <c r="F7" s="200"/>
      <c r="G7" s="201"/>
      <c r="H7" s="800"/>
      <c r="I7" s="800"/>
      <c r="J7" s="800"/>
      <c r="K7" s="202" t="s">
        <v>322</v>
      </c>
      <c r="L7" s="202"/>
      <c r="M7" s="202"/>
      <c r="N7" s="203"/>
      <c r="O7" s="202"/>
      <c r="P7" s="202"/>
      <c r="Q7" s="202"/>
      <c r="R7" s="202" t="s">
        <v>322</v>
      </c>
      <c r="S7" s="202"/>
      <c r="T7" s="1010"/>
      <c r="U7" s="675"/>
      <c r="V7" s="197"/>
      <c r="W7" s="204"/>
      <c r="X7" s="181"/>
    </row>
    <row r="8" spans="1:27" s="454" customFormat="1" ht="18.95" customHeight="1" outlineLevel="1">
      <c r="A8" s="322" t="s">
        <v>816</v>
      </c>
      <c r="B8" s="206" t="s">
        <v>795</v>
      </c>
      <c r="C8" s="207">
        <v>2002</v>
      </c>
      <c r="D8" s="206" t="s">
        <v>820</v>
      </c>
      <c r="E8" s="551" t="s">
        <v>587</v>
      </c>
      <c r="F8" s="199" t="s">
        <v>954</v>
      </c>
      <c r="G8" s="449"/>
      <c r="H8" s="208">
        <f>3266981.75-1250000-2016981.75</f>
        <v>0</v>
      </c>
      <c r="I8" s="209"/>
      <c r="J8" s="209"/>
      <c r="K8" s="166">
        <f>L8+M8</f>
        <v>0</v>
      </c>
      <c r="L8" s="771">
        <v>0</v>
      </c>
      <c r="M8" s="772">
        <v>0</v>
      </c>
      <c r="N8" s="371">
        <v>0</v>
      </c>
      <c r="O8" s="771">
        <v>0</v>
      </c>
      <c r="P8" s="772">
        <v>0</v>
      </c>
      <c r="Q8" s="976">
        <v>0</v>
      </c>
      <c r="R8" s="773">
        <f>P8-M8</f>
        <v>0</v>
      </c>
      <c r="S8" s="774">
        <f>O8-L8</f>
        <v>0</v>
      </c>
      <c r="T8" s="1011">
        <f>U8-K8</f>
        <v>0</v>
      </c>
      <c r="U8" s="164">
        <f>O8+P8</f>
        <v>0</v>
      </c>
      <c r="V8" s="165">
        <v>0</v>
      </c>
      <c r="W8" s="166">
        <f>H8-I8-U8</f>
        <v>0</v>
      </c>
      <c r="Y8" s="664"/>
      <c r="Z8" s="664"/>
    </row>
    <row r="9" spans="1:27" s="454" customFormat="1" ht="18.95" customHeight="1" outlineLevel="1">
      <c r="A9" s="777"/>
      <c r="B9" s="206"/>
      <c r="C9" s="207"/>
      <c r="D9" s="840"/>
      <c r="E9" s="551"/>
      <c r="F9" s="844"/>
      <c r="G9" s="845"/>
      <c r="H9" s="208"/>
      <c r="I9" s="209"/>
      <c r="J9" s="209"/>
      <c r="K9" s="166"/>
      <c r="L9" s="843"/>
      <c r="M9" s="778"/>
      <c r="N9" s="371"/>
      <c r="O9" s="771"/>
      <c r="P9" s="772"/>
      <c r="Q9" s="976"/>
      <c r="R9" s="773"/>
      <c r="S9" s="774"/>
      <c r="T9" s="1011"/>
      <c r="U9" s="164"/>
      <c r="V9" s="165"/>
      <c r="W9" s="166"/>
      <c r="Y9" s="574"/>
      <c r="Z9" s="665"/>
    </row>
    <row r="10" spans="1:27" s="454" customFormat="1" ht="18.2" customHeight="1" outlineLevel="1">
      <c r="A10" s="728" t="s">
        <v>958</v>
      </c>
      <c r="B10" s="206"/>
      <c r="C10" s="207"/>
      <c r="D10" s="840"/>
      <c r="E10" s="551"/>
      <c r="F10" s="844"/>
      <c r="G10" s="845"/>
      <c r="H10" s="208"/>
      <c r="I10" s="209"/>
      <c r="J10" s="209"/>
      <c r="K10" s="166"/>
      <c r="L10" s="775"/>
      <c r="M10" s="776"/>
      <c r="N10" s="371"/>
      <c r="O10" s="771"/>
      <c r="P10" s="772"/>
      <c r="Q10" s="976"/>
      <c r="R10" s="773"/>
      <c r="S10" s="774"/>
      <c r="T10" s="1011"/>
      <c r="U10" s="164"/>
      <c r="V10" s="165"/>
      <c r="W10" s="166"/>
      <c r="X10" s="664"/>
    </row>
    <row r="11" spans="1:27" s="454" customFormat="1" ht="18.95" customHeight="1" outlineLevel="1">
      <c r="A11" s="322" t="s">
        <v>507</v>
      </c>
      <c r="B11" s="206" t="s">
        <v>1485</v>
      </c>
      <c r="C11" s="207">
        <v>2002</v>
      </c>
      <c r="D11" s="839" t="s">
        <v>576</v>
      </c>
      <c r="E11" s="807" t="s">
        <v>773</v>
      </c>
      <c r="F11" s="854">
        <v>895022</v>
      </c>
      <c r="G11" s="855" t="s">
        <v>1399</v>
      </c>
      <c r="H11" s="208">
        <v>927416.44</v>
      </c>
      <c r="I11" s="209"/>
      <c r="J11" s="209"/>
      <c r="K11" s="166">
        <f t="shared" ref="K11:K16" si="0">L11+M11</f>
        <v>927416.44</v>
      </c>
      <c r="L11" s="850">
        <v>927416.44</v>
      </c>
      <c r="M11" s="851">
        <v>0</v>
      </c>
      <c r="N11" s="371">
        <f t="shared" ref="N11:N23" si="1">K11/SUM(H11+I11)</f>
        <v>1</v>
      </c>
      <c r="O11" s="850">
        <v>927416.44</v>
      </c>
      <c r="P11" s="851">
        <v>0</v>
      </c>
      <c r="Q11" s="977">
        <f t="shared" ref="Q11:Q23" si="2">O11/SUM(H11+I11)</f>
        <v>1</v>
      </c>
      <c r="R11" s="852">
        <f t="shared" ref="R11:R23" si="3">P11-M11</f>
        <v>0</v>
      </c>
      <c r="S11" s="853">
        <f t="shared" ref="S11:S23" si="4">O11-L11</f>
        <v>0</v>
      </c>
      <c r="T11" s="1012">
        <f>U11-K11</f>
        <v>0</v>
      </c>
      <c r="U11" s="164">
        <f t="shared" ref="U11:U21" si="5">O11+P11</f>
        <v>927416.44</v>
      </c>
      <c r="V11" s="165">
        <f t="shared" ref="V11:V23" si="6">+U11/SUM(H11+I11)</f>
        <v>1</v>
      </c>
      <c r="W11" s="987">
        <f>H11+I11-U11</f>
        <v>0</v>
      </c>
      <c r="X11" s="664" t="s">
        <v>322</v>
      </c>
    </row>
    <row r="12" spans="1:27" s="454" customFormat="1" ht="18.95" customHeight="1" outlineLevel="1">
      <c r="A12" s="322" t="s">
        <v>507</v>
      </c>
      <c r="B12" s="206" t="s">
        <v>1485</v>
      </c>
      <c r="C12" s="207">
        <v>2002</v>
      </c>
      <c r="D12" s="839" t="s">
        <v>821</v>
      </c>
      <c r="E12" s="807" t="s">
        <v>773</v>
      </c>
      <c r="F12" s="854">
        <v>895026</v>
      </c>
      <c r="G12" s="855" t="s">
        <v>1399</v>
      </c>
      <c r="H12" s="208">
        <f>398662.62-791.25</f>
        <v>397871.37</v>
      </c>
      <c r="I12" s="209"/>
      <c r="J12" s="209"/>
      <c r="K12" s="166">
        <f t="shared" si="0"/>
        <v>397871.37</v>
      </c>
      <c r="L12" s="850">
        <v>397871.37</v>
      </c>
      <c r="M12" s="851">
        <v>0</v>
      </c>
      <c r="N12" s="371">
        <f t="shared" si="1"/>
        <v>1</v>
      </c>
      <c r="O12" s="850">
        <v>397871.37</v>
      </c>
      <c r="P12" s="851">
        <v>0</v>
      </c>
      <c r="Q12" s="977">
        <f t="shared" si="2"/>
        <v>1</v>
      </c>
      <c r="R12" s="852">
        <f t="shared" si="3"/>
        <v>0</v>
      </c>
      <c r="S12" s="853">
        <f t="shared" si="4"/>
        <v>0</v>
      </c>
      <c r="T12" s="1012">
        <f>U12-K12</f>
        <v>0</v>
      </c>
      <c r="U12" s="164">
        <f t="shared" si="5"/>
        <v>397871.37</v>
      </c>
      <c r="V12" s="165">
        <f t="shared" si="6"/>
        <v>1</v>
      </c>
      <c r="W12" s="987">
        <f>H12+I12-U12</f>
        <v>0</v>
      </c>
      <c r="X12" s="664"/>
      <c r="Y12" s="664"/>
      <c r="Z12" s="664"/>
      <c r="AA12" s="664"/>
    </row>
    <row r="13" spans="1:27" s="454" customFormat="1" ht="18.95" customHeight="1" outlineLevel="1">
      <c r="A13" s="322" t="s">
        <v>507</v>
      </c>
      <c r="B13" s="206" t="s">
        <v>1485</v>
      </c>
      <c r="C13" s="207">
        <v>2002</v>
      </c>
      <c r="D13" s="839" t="s">
        <v>819</v>
      </c>
      <c r="E13" s="807" t="s">
        <v>773</v>
      </c>
      <c r="F13" s="854">
        <v>991052</v>
      </c>
      <c r="G13" s="855" t="s">
        <v>1399</v>
      </c>
      <c r="H13" s="208">
        <v>185000</v>
      </c>
      <c r="I13" s="209"/>
      <c r="J13" s="209"/>
      <c r="K13" s="166">
        <f t="shared" si="0"/>
        <v>185000</v>
      </c>
      <c r="L13" s="850">
        <v>185000</v>
      </c>
      <c r="M13" s="851">
        <v>0</v>
      </c>
      <c r="N13" s="371">
        <f t="shared" si="1"/>
        <v>1</v>
      </c>
      <c r="O13" s="850">
        <v>185000</v>
      </c>
      <c r="P13" s="851">
        <v>0</v>
      </c>
      <c r="Q13" s="977">
        <f t="shared" si="2"/>
        <v>1</v>
      </c>
      <c r="R13" s="852">
        <f t="shared" si="3"/>
        <v>0</v>
      </c>
      <c r="S13" s="853">
        <f t="shared" si="4"/>
        <v>0</v>
      </c>
      <c r="T13" s="1012">
        <f>U13-K13</f>
        <v>0</v>
      </c>
      <c r="U13" s="164">
        <f t="shared" si="5"/>
        <v>185000</v>
      </c>
      <c r="V13" s="165">
        <f t="shared" si="6"/>
        <v>1</v>
      </c>
      <c r="W13" s="987">
        <f>H13+I13-U13</f>
        <v>0</v>
      </c>
      <c r="X13" s="664"/>
      <c r="Y13" s="664"/>
      <c r="Z13" s="664"/>
      <c r="AA13" s="664"/>
    </row>
    <row r="14" spans="1:27" s="454" customFormat="1" ht="18.95" customHeight="1" outlineLevel="1">
      <c r="A14" s="322" t="s">
        <v>507</v>
      </c>
      <c r="B14" s="206" t="s">
        <v>1485</v>
      </c>
      <c r="C14" s="207">
        <v>2002</v>
      </c>
      <c r="D14" s="839" t="s">
        <v>818</v>
      </c>
      <c r="E14" s="807" t="s">
        <v>773</v>
      </c>
      <c r="F14" s="854">
        <v>895027</v>
      </c>
      <c r="G14" s="855" t="s">
        <v>1399</v>
      </c>
      <c r="H14" s="208">
        <v>8589208</v>
      </c>
      <c r="I14" s="209">
        <f>79711.4+191710.27</f>
        <v>271421.67</v>
      </c>
      <c r="J14" s="209"/>
      <c r="K14" s="166">
        <f t="shared" si="0"/>
        <v>8860630.1500000004</v>
      </c>
      <c r="L14" s="850">
        <v>8860630.1500000004</v>
      </c>
      <c r="M14" s="851">
        <v>0</v>
      </c>
      <c r="N14" s="371">
        <f>K14/SUM(H14+I14)</f>
        <v>1.0000000541722223</v>
      </c>
      <c r="O14" s="850">
        <v>8860630.1500000004</v>
      </c>
      <c r="P14" s="851">
        <v>0</v>
      </c>
      <c r="Q14" s="977">
        <f>O14/SUM(H14+I14)</f>
        <v>1.0000000541722223</v>
      </c>
      <c r="R14" s="852">
        <f>P14-M14</f>
        <v>0</v>
      </c>
      <c r="S14" s="853">
        <f>O14-L14</f>
        <v>0</v>
      </c>
      <c r="T14" s="1012">
        <f>U14-K14</f>
        <v>0</v>
      </c>
      <c r="U14" s="164">
        <f t="shared" si="5"/>
        <v>8860630.1500000004</v>
      </c>
      <c r="V14" s="165">
        <f>+U14/SUM(H14+I14)</f>
        <v>1.0000000541722223</v>
      </c>
      <c r="W14" s="987">
        <f>H14+I14-U14+0.48</f>
        <v>-4.4703485357899808E-10</v>
      </c>
      <c r="X14" s="664"/>
      <c r="Y14" s="664"/>
      <c r="Z14" s="664"/>
      <c r="AA14" s="664"/>
    </row>
    <row r="15" spans="1:27" s="454" customFormat="1" ht="18.95" customHeight="1" outlineLevel="1">
      <c r="A15" s="322" t="s">
        <v>900</v>
      </c>
      <c r="B15" s="206" t="s">
        <v>1458</v>
      </c>
      <c r="C15" s="207">
        <v>2002</v>
      </c>
      <c r="D15" s="839" t="s">
        <v>901</v>
      </c>
      <c r="E15" s="807" t="s">
        <v>902</v>
      </c>
      <c r="F15" s="854">
        <v>760107</v>
      </c>
      <c r="G15" s="855" t="s">
        <v>1399</v>
      </c>
      <c r="H15" s="208">
        <v>5000000</v>
      </c>
      <c r="I15" s="209">
        <v>43351.98</v>
      </c>
      <c r="J15" s="209"/>
      <c r="K15" s="166">
        <f t="shared" si="0"/>
        <v>5043351.9800000004</v>
      </c>
      <c r="L15" s="850">
        <f>4997782.98+21000+24569</f>
        <v>5043351.9800000004</v>
      </c>
      <c r="M15" s="851">
        <v>0</v>
      </c>
      <c r="N15" s="371">
        <f>K15/SUM(H15+I15)</f>
        <v>1</v>
      </c>
      <c r="O15" s="850">
        <f>4997782.98+21000+24569</f>
        <v>5043351.9800000004</v>
      </c>
      <c r="P15" s="851">
        <v>0</v>
      </c>
      <c r="Q15" s="977">
        <f>O15/SUM(H15+I15)</f>
        <v>1</v>
      </c>
      <c r="R15" s="852">
        <v>0</v>
      </c>
      <c r="S15" s="853">
        <v>0</v>
      </c>
      <c r="T15" s="1012">
        <v>0</v>
      </c>
      <c r="U15" s="164">
        <f t="shared" si="5"/>
        <v>5043351.9800000004</v>
      </c>
      <c r="V15" s="165">
        <f>+U15/SUM(H15+I15)</f>
        <v>1</v>
      </c>
      <c r="W15" s="987">
        <f t="shared" ref="W15:W24" si="7">H15+I15-U15</f>
        <v>0</v>
      </c>
      <c r="X15" s="664"/>
      <c r="Y15" s="664"/>
      <c r="Z15" s="664"/>
      <c r="AA15" s="664"/>
    </row>
    <row r="16" spans="1:27" s="454" customFormat="1" ht="18.95" customHeight="1" outlineLevel="1">
      <c r="A16" s="322" t="s">
        <v>553</v>
      </c>
      <c r="B16" s="206" t="s">
        <v>1433</v>
      </c>
      <c r="C16" s="207">
        <v>2002</v>
      </c>
      <c r="D16" s="839" t="s">
        <v>771</v>
      </c>
      <c r="E16" s="807" t="s">
        <v>774</v>
      </c>
      <c r="F16" s="854">
        <v>872000</v>
      </c>
      <c r="G16" s="855" t="s">
        <v>1399</v>
      </c>
      <c r="H16" s="208">
        <v>3523584</v>
      </c>
      <c r="I16" s="209">
        <v>82676.990000000005</v>
      </c>
      <c r="J16" s="209"/>
      <c r="K16" s="166">
        <f t="shared" si="0"/>
        <v>3606260.99</v>
      </c>
      <c r="L16" s="850">
        <v>3606260.99</v>
      </c>
      <c r="M16" s="851">
        <v>0</v>
      </c>
      <c r="N16" s="371">
        <f>K16/SUM(H16+I16)</f>
        <v>1</v>
      </c>
      <c r="O16" s="850">
        <v>3606260.99</v>
      </c>
      <c r="P16" s="851">
        <v>0</v>
      </c>
      <c r="Q16" s="977">
        <f>O16/SUM(H16+I16)</f>
        <v>1</v>
      </c>
      <c r="R16" s="852">
        <f>P16-M16</f>
        <v>0</v>
      </c>
      <c r="S16" s="853">
        <f>O16-L16</f>
        <v>0</v>
      </c>
      <c r="T16" s="1012">
        <f>U16-K16</f>
        <v>0</v>
      </c>
      <c r="U16" s="164">
        <f t="shared" si="5"/>
        <v>3606260.99</v>
      </c>
      <c r="V16" s="165">
        <f>+U16/SUM(H16+I16)</f>
        <v>1</v>
      </c>
      <c r="W16" s="987">
        <f t="shared" si="7"/>
        <v>0</v>
      </c>
      <c r="X16" s="664"/>
      <c r="Y16" s="664"/>
      <c r="Z16" s="664"/>
      <c r="AA16" s="664"/>
    </row>
    <row r="17" spans="1:28" s="454" customFormat="1" ht="18.95" customHeight="1" outlineLevel="1">
      <c r="A17" s="322" t="s">
        <v>553</v>
      </c>
      <c r="B17" s="206" t="s">
        <v>1433</v>
      </c>
      <c r="C17" s="207">
        <v>2002</v>
      </c>
      <c r="D17" s="839" t="s">
        <v>955</v>
      </c>
      <c r="E17" s="807" t="s">
        <v>774</v>
      </c>
      <c r="F17" s="854">
        <v>827202</v>
      </c>
      <c r="G17" s="855" t="s">
        <v>1399</v>
      </c>
      <c r="H17" s="208">
        <v>550000</v>
      </c>
      <c r="I17" s="209">
        <v>42178.92</v>
      </c>
      <c r="J17" s="209"/>
      <c r="K17" s="166">
        <v>592179</v>
      </c>
      <c r="L17" s="850">
        <v>592178.92000000004</v>
      </c>
      <c r="M17" s="851">
        <v>0</v>
      </c>
      <c r="N17" s="371">
        <f>K17/SUM(H17+I17)</f>
        <v>1.0000001350943055</v>
      </c>
      <c r="O17" s="850">
        <v>592178.92000000004</v>
      </c>
      <c r="P17" s="851">
        <v>0</v>
      </c>
      <c r="Q17" s="977">
        <f>O17/SUM(H17+I17)</f>
        <v>1</v>
      </c>
      <c r="R17" s="852">
        <f>P17-M17</f>
        <v>0</v>
      </c>
      <c r="S17" s="853">
        <f>O17-L17</f>
        <v>0</v>
      </c>
      <c r="T17" s="1012">
        <v>0</v>
      </c>
      <c r="U17" s="164">
        <f>O17+P17</f>
        <v>592178.92000000004</v>
      </c>
      <c r="V17" s="165">
        <f>+U17/SUM(H17+I17)</f>
        <v>1</v>
      </c>
      <c r="W17" s="987">
        <f t="shared" si="7"/>
        <v>0</v>
      </c>
      <c r="X17" s="664"/>
      <c r="Y17" s="664"/>
      <c r="Z17" s="664"/>
      <c r="AA17" s="664"/>
    </row>
    <row r="18" spans="1:28" s="454" customFormat="1" ht="18.95" customHeight="1" outlineLevel="1">
      <c r="A18" s="322" t="s">
        <v>903</v>
      </c>
      <c r="B18" s="206" t="s">
        <v>1405</v>
      </c>
      <c r="C18" s="207">
        <v>2002</v>
      </c>
      <c r="D18" s="839" t="s">
        <v>769</v>
      </c>
      <c r="E18" s="807" t="s">
        <v>772</v>
      </c>
      <c r="F18" s="854">
        <v>760013</v>
      </c>
      <c r="G18" s="855" t="s">
        <v>1399</v>
      </c>
      <c r="H18" s="208">
        <v>2800000</v>
      </c>
      <c r="I18" s="209">
        <v>71619</v>
      </c>
      <c r="J18" s="209"/>
      <c r="K18" s="166">
        <f>L18+M18</f>
        <v>2871619</v>
      </c>
      <c r="L18" s="850">
        <f>2871626.78-7.78</f>
        <v>2871619</v>
      </c>
      <c r="M18" s="851">
        <v>0</v>
      </c>
      <c r="N18" s="371">
        <f>K18/SUM(H18+I18)</f>
        <v>1</v>
      </c>
      <c r="O18" s="850">
        <f>2871626.78-7.78</f>
        <v>2871619</v>
      </c>
      <c r="P18" s="851">
        <v>0</v>
      </c>
      <c r="Q18" s="977">
        <f>O18/SUM(H18+I18)</f>
        <v>1</v>
      </c>
      <c r="R18" s="852">
        <f>P18-M18</f>
        <v>0</v>
      </c>
      <c r="S18" s="853">
        <v>0</v>
      </c>
      <c r="T18" s="1012">
        <v>0</v>
      </c>
      <c r="U18" s="164">
        <f t="shared" si="5"/>
        <v>2871619</v>
      </c>
      <c r="V18" s="165">
        <f>+U18/SUM(H18+I18)</f>
        <v>1</v>
      </c>
      <c r="W18" s="987">
        <f t="shared" si="7"/>
        <v>0</v>
      </c>
      <c r="X18" s="664"/>
      <c r="Y18" s="664"/>
      <c r="Z18" s="664"/>
      <c r="AA18" s="664"/>
    </row>
    <row r="19" spans="1:28" s="454" customFormat="1" ht="18.75" customHeight="1" outlineLevel="1">
      <c r="A19" s="322" t="s">
        <v>1404</v>
      </c>
      <c r="B19" s="206" t="s">
        <v>1405</v>
      </c>
      <c r="C19" s="207">
        <v>2002</v>
      </c>
      <c r="D19" s="839" t="s">
        <v>770</v>
      </c>
      <c r="E19" s="807" t="s">
        <v>772</v>
      </c>
      <c r="F19" s="854">
        <v>760014</v>
      </c>
      <c r="G19" s="855" t="s">
        <v>1399</v>
      </c>
      <c r="H19" s="208">
        <v>2000000</v>
      </c>
      <c r="I19" s="209"/>
      <c r="J19" s="209"/>
      <c r="K19" s="166">
        <f>L19+M19</f>
        <v>2000000</v>
      </c>
      <c r="L19" s="850">
        <v>2000000</v>
      </c>
      <c r="M19" s="851">
        <v>0</v>
      </c>
      <c r="N19" s="371">
        <f t="shared" si="1"/>
        <v>1</v>
      </c>
      <c r="O19" s="850">
        <v>2000000</v>
      </c>
      <c r="P19" s="851">
        <v>0</v>
      </c>
      <c r="Q19" s="977">
        <f t="shared" si="2"/>
        <v>1</v>
      </c>
      <c r="R19" s="852">
        <f t="shared" si="3"/>
        <v>0</v>
      </c>
      <c r="S19" s="853">
        <f t="shared" si="4"/>
        <v>0</v>
      </c>
      <c r="T19" s="1012">
        <f>U19-K19</f>
        <v>0</v>
      </c>
      <c r="U19" s="164">
        <f t="shared" si="5"/>
        <v>2000000</v>
      </c>
      <c r="V19" s="165">
        <f t="shared" si="6"/>
        <v>1</v>
      </c>
      <c r="W19" s="987">
        <f t="shared" si="7"/>
        <v>0</v>
      </c>
      <c r="X19" s="664" t="s">
        <v>322</v>
      </c>
    </row>
    <row r="20" spans="1:28" s="454" customFormat="1" ht="18.75" customHeight="1" outlineLevel="1">
      <c r="A20" s="322" t="s">
        <v>1404</v>
      </c>
      <c r="B20" s="206" t="s">
        <v>1405</v>
      </c>
      <c r="C20" s="207">
        <v>2002</v>
      </c>
      <c r="D20" s="840" t="s">
        <v>334</v>
      </c>
      <c r="E20" s="807" t="s">
        <v>772</v>
      </c>
      <c r="F20" s="854">
        <v>760015</v>
      </c>
      <c r="G20" s="855" t="s">
        <v>1399</v>
      </c>
      <c r="H20" s="208">
        <v>12644.67</v>
      </c>
      <c r="I20" s="209"/>
      <c r="J20" s="209"/>
      <c r="K20" s="166">
        <f>L20+M20</f>
        <v>12644.67</v>
      </c>
      <c r="L20" s="850">
        <v>12644.67</v>
      </c>
      <c r="M20" s="851">
        <v>0</v>
      </c>
      <c r="N20" s="371">
        <f t="shared" si="1"/>
        <v>1</v>
      </c>
      <c r="O20" s="850">
        <v>12644.67</v>
      </c>
      <c r="P20" s="851">
        <v>0</v>
      </c>
      <c r="Q20" s="977">
        <f t="shared" si="2"/>
        <v>1</v>
      </c>
      <c r="R20" s="852">
        <f t="shared" si="3"/>
        <v>0</v>
      </c>
      <c r="S20" s="853">
        <f t="shared" si="4"/>
        <v>0</v>
      </c>
      <c r="T20" s="1012">
        <f>U20-K20</f>
        <v>0</v>
      </c>
      <c r="U20" s="164">
        <f t="shared" si="5"/>
        <v>12644.67</v>
      </c>
      <c r="V20" s="165">
        <f t="shared" si="6"/>
        <v>1</v>
      </c>
      <c r="W20" s="987">
        <f t="shared" si="7"/>
        <v>0</v>
      </c>
      <c r="X20" s="664"/>
    </row>
    <row r="21" spans="1:28" s="454" customFormat="1" ht="18.75" customHeight="1" outlineLevel="1">
      <c r="A21" s="322" t="s">
        <v>1404</v>
      </c>
      <c r="B21" s="206" t="s">
        <v>1405</v>
      </c>
      <c r="C21" s="207">
        <v>2002</v>
      </c>
      <c r="D21" s="840" t="s">
        <v>822</v>
      </c>
      <c r="E21" s="807" t="s">
        <v>772</v>
      </c>
      <c r="F21" s="854" t="s">
        <v>1607</v>
      </c>
      <c r="G21" s="855"/>
      <c r="H21" s="208">
        <v>3086233.1237735846</v>
      </c>
      <c r="I21" s="209">
        <f>53992.87+1482.33+0.48</f>
        <v>55475.680000000008</v>
      </c>
      <c r="J21" s="209"/>
      <c r="K21" s="166">
        <f>L21+M21</f>
        <v>3141708.8000000003</v>
      </c>
      <c r="L21" s="850">
        <f>3099856.89+19783.91+22068</f>
        <v>3141708.8000000003</v>
      </c>
      <c r="M21" s="851">
        <v>0</v>
      </c>
      <c r="N21" s="371">
        <f>K21/SUM(H21+I21)</f>
        <v>0.99999999879887513</v>
      </c>
      <c r="O21" s="850">
        <f>3099856.89+19783.91+22068</f>
        <v>3141708.8000000003</v>
      </c>
      <c r="P21" s="851">
        <v>0</v>
      </c>
      <c r="Q21" s="977">
        <f>O21/SUM(H21+I21)</f>
        <v>0.99999999879887513</v>
      </c>
      <c r="R21" s="852">
        <f>P21-M21</f>
        <v>0</v>
      </c>
      <c r="S21" s="853">
        <v>0</v>
      </c>
      <c r="T21" s="1012">
        <v>0</v>
      </c>
      <c r="U21" s="164">
        <f t="shared" si="5"/>
        <v>3141708.8000000003</v>
      </c>
      <c r="V21" s="165">
        <f>+U21/SUM(H21+I21)</f>
        <v>0.99999999879887513</v>
      </c>
      <c r="W21" s="987">
        <f t="shared" si="7"/>
        <v>3.773584496229887E-3</v>
      </c>
      <c r="X21" s="664"/>
    </row>
    <row r="22" spans="1:28" s="454" customFormat="1" ht="18.75" customHeight="1" outlineLevel="1">
      <c r="A22" s="322" t="s">
        <v>838</v>
      </c>
      <c r="B22" s="206" t="s">
        <v>1537</v>
      </c>
      <c r="C22" s="207">
        <v>2002</v>
      </c>
      <c r="D22" s="841" t="s">
        <v>1385</v>
      </c>
      <c r="E22" s="807" t="s">
        <v>817</v>
      </c>
      <c r="F22" s="854">
        <v>881040</v>
      </c>
      <c r="G22" s="855" t="s">
        <v>1399</v>
      </c>
      <c r="H22" s="208">
        <f>1397352.62-0.09</f>
        <v>1397352.53</v>
      </c>
      <c r="I22" s="209">
        <v>0</v>
      </c>
      <c r="J22" s="209"/>
      <c r="K22" s="166">
        <f>L22+M22+7104</f>
        <v>1397352.53</v>
      </c>
      <c r="L22" s="850">
        <f>1390057.53+191</f>
        <v>1390248.53</v>
      </c>
      <c r="M22" s="851">
        <v>0</v>
      </c>
      <c r="N22" s="371">
        <f>K22/SUM(H22+I22)</f>
        <v>1</v>
      </c>
      <c r="O22" s="850">
        <f>1390057.53+191</f>
        <v>1390248.53</v>
      </c>
      <c r="P22" s="851">
        <v>0</v>
      </c>
      <c r="Q22" s="977">
        <f>O22/SUM(H22+I22)</f>
        <v>0.9949161003773328</v>
      </c>
      <c r="R22" s="852">
        <v>0</v>
      </c>
      <c r="S22" s="853">
        <f>O22-L22</f>
        <v>0</v>
      </c>
      <c r="T22" s="1012">
        <f>U22-K22</f>
        <v>0</v>
      </c>
      <c r="U22" s="164">
        <f>O22+P22+7104</f>
        <v>1397352.53</v>
      </c>
      <c r="V22" s="165">
        <f>+U22/SUM(H22+I22)</f>
        <v>1</v>
      </c>
      <c r="W22" s="987">
        <f t="shared" si="7"/>
        <v>0</v>
      </c>
      <c r="X22" s="664"/>
    </row>
    <row r="23" spans="1:28" s="454" customFormat="1" ht="18.75" customHeight="1" outlineLevel="1">
      <c r="A23" s="777" t="s">
        <v>1397</v>
      </c>
      <c r="B23" s="206" t="s">
        <v>759</v>
      </c>
      <c r="C23" s="207">
        <v>2002</v>
      </c>
      <c r="D23" s="840" t="s">
        <v>959</v>
      </c>
      <c r="E23" s="807" t="s">
        <v>957</v>
      </c>
      <c r="F23" s="854">
        <v>331218</v>
      </c>
      <c r="G23" s="855" t="s">
        <v>1399</v>
      </c>
      <c r="H23" s="208">
        <v>2200000</v>
      </c>
      <c r="I23" s="209"/>
      <c r="J23" s="209"/>
      <c r="K23" s="166">
        <v>2200000</v>
      </c>
      <c r="L23" s="850">
        <v>2200000</v>
      </c>
      <c r="M23" s="851">
        <v>0</v>
      </c>
      <c r="N23" s="371">
        <f t="shared" si="1"/>
        <v>1</v>
      </c>
      <c r="O23" s="850">
        <v>2200000</v>
      </c>
      <c r="P23" s="851">
        <v>0</v>
      </c>
      <c r="Q23" s="977">
        <f t="shared" si="2"/>
        <v>1</v>
      </c>
      <c r="R23" s="852">
        <f t="shared" si="3"/>
        <v>0</v>
      </c>
      <c r="S23" s="853">
        <f t="shared" si="4"/>
        <v>0</v>
      </c>
      <c r="T23" s="1012">
        <f>U23-K23</f>
        <v>0</v>
      </c>
      <c r="U23" s="164">
        <f>O23+P23</f>
        <v>2200000</v>
      </c>
      <c r="V23" s="165">
        <f t="shared" si="6"/>
        <v>1</v>
      </c>
      <c r="W23" s="987">
        <f t="shared" si="7"/>
        <v>0</v>
      </c>
      <c r="X23" s="664"/>
    </row>
    <row r="24" spans="1:28" s="454" customFormat="1" ht="18.75" customHeight="1" outlineLevel="1">
      <c r="A24" s="322" t="s">
        <v>1397</v>
      </c>
      <c r="B24" s="206" t="s">
        <v>759</v>
      </c>
      <c r="C24" s="207">
        <v>2002</v>
      </c>
      <c r="D24" s="839" t="s">
        <v>956</v>
      </c>
      <c r="E24" s="807" t="s">
        <v>957</v>
      </c>
      <c r="F24" s="854">
        <v>990300</v>
      </c>
      <c r="G24" s="855" t="s">
        <v>1399</v>
      </c>
      <c r="H24" s="208">
        <f>1500000+759532</f>
        <v>2259532</v>
      </c>
      <c r="I24" s="209">
        <f>15820.25+137354-0.12</f>
        <v>153174.13</v>
      </c>
      <c r="J24" s="209"/>
      <c r="K24" s="166">
        <v>2412706</v>
      </c>
      <c r="L24" s="850">
        <f>2315240.13+97466</f>
        <v>2412706.13</v>
      </c>
      <c r="M24" s="851">
        <v>0</v>
      </c>
      <c r="N24" s="371">
        <f>K24/SUM(H24+I24)</f>
        <v>0.99999994611859344</v>
      </c>
      <c r="O24" s="850">
        <f>2315240.13+97466</f>
        <v>2412706.13</v>
      </c>
      <c r="P24" s="851">
        <v>0</v>
      </c>
      <c r="Q24" s="977">
        <f>O24/SUM(H24+I24)</f>
        <v>1</v>
      </c>
      <c r="R24" s="852">
        <f>P24-M24</f>
        <v>0</v>
      </c>
      <c r="S24" s="853">
        <f>O24-L24</f>
        <v>0</v>
      </c>
      <c r="T24" s="1012">
        <v>0</v>
      </c>
      <c r="U24" s="164">
        <f>O24+P24</f>
        <v>2412706.13</v>
      </c>
      <c r="V24" s="165">
        <f>+U24/SUM(H24+I24)</f>
        <v>1</v>
      </c>
      <c r="W24" s="987">
        <f t="shared" si="7"/>
        <v>0</v>
      </c>
      <c r="X24" s="664"/>
    </row>
    <row r="25" spans="1:28" s="454" customFormat="1" ht="18.75" customHeight="1" outlineLevel="1">
      <c r="A25" s="777"/>
      <c r="B25" s="206"/>
      <c r="C25" s="207"/>
      <c r="D25" s="840"/>
      <c r="E25" s="551"/>
      <c r="F25" s="844"/>
      <c r="G25" s="845"/>
      <c r="H25" s="208"/>
      <c r="I25" s="209"/>
      <c r="J25" s="209"/>
      <c r="K25" s="166"/>
      <c r="L25" s="771"/>
      <c r="M25" s="778"/>
      <c r="N25" s="779"/>
      <c r="O25" s="771"/>
      <c r="P25" s="772"/>
      <c r="Q25" s="976"/>
      <c r="R25" s="773"/>
      <c r="S25" s="774"/>
      <c r="T25" s="1011"/>
      <c r="U25" s="164"/>
      <c r="V25" s="165"/>
      <c r="W25" s="166"/>
      <c r="X25" s="664"/>
    </row>
    <row r="26" spans="1:28" s="454" customFormat="1" ht="18.75" customHeight="1" outlineLevel="1">
      <c r="A26" s="728" t="s">
        <v>960</v>
      </c>
      <c r="B26" s="206"/>
      <c r="C26" s="207"/>
      <c r="D26" s="840"/>
      <c r="E26" s="551"/>
      <c r="F26" s="844"/>
      <c r="G26" s="845"/>
      <c r="H26" s="738"/>
      <c r="I26" s="209"/>
      <c r="J26" s="209"/>
      <c r="K26" s="166"/>
      <c r="L26" s="771"/>
      <c r="M26" s="778"/>
      <c r="N26" s="779"/>
      <c r="O26" s="780"/>
      <c r="P26" s="772"/>
      <c r="Q26" s="976"/>
      <c r="R26" s="773"/>
      <c r="S26" s="774"/>
      <c r="T26" s="1011"/>
      <c r="U26" s="164"/>
      <c r="V26" s="165"/>
      <c r="W26" s="166"/>
      <c r="X26" s="664"/>
    </row>
    <row r="27" spans="1:28" s="454" customFormat="1" ht="18.2" customHeight="1" outlineLevel="1">
      <c r="A27" s="194" t="s">
        <v>816</v>
      </c>
      <c r="B27" s="206" t="s">
        <v>795</v>
      </c>
      <c r="C27" s="207">
        <v>2002</v>
      </c>
      <c r="D27" s="840" t="s">
        <v>961</v>
      </c>
      <c r="E27" s="551" t="s">
        <v>795</v>
      </c>
      <c r="F27" s="844" t="s">
        <v>962</v>
      </c>
      <c r="G27" s="845"/>
      <c r="H27" s="208">
        <f>1938066.68+1047848.32</f>
        <v>2985915</v>
      </c>
      <c r="I27" s="209"/>
      <c r="J27" s="209"/>
      <c r="K27" s="166">
        <f>L27+M27</f>
        <v>2985915</v>
      </c>
      <c r="L27" s="208">
        <f>1938066.68+1047848.32</f>
        <v>2985915</v>
      </c>
      <c r="M27" s="772">
        <v>0</v>
      </c>
      <c r="N27" s="779"/>
      <c r="O27" s="208">
        <f>1938066.68+1047848.32</f>
        <v>2985915</v>
      </c>
      <c r="P27" s="772">
        <v>0</v>
      </c>
      <c r="Q27" s="976">
        <f>O27/SUM(H27+I27)</f>
        <v>1</v>
      </c>
      <c r="R27" s="773">
        <f>P27-M27</f>
        <v>0</v>
      </c>
      <c r="S27" s="773">
        <v>0</v>
      </c>
      <c r="T27" s="1011">
        <f>U27-K27</f>
        <v>0</v>
      </c>
      <c r="U27" s="164">
        <f>O27+P27</f>
        <v>2985915</v>
      </c>
      <c r="V27" s="165">
        <f>+U27/H27</f>
        <v>1</v>
      </c>
      <c r="W27" s="166">
        <v>0</v>
      </c>
      <c r="X27" s="664"/>
    </row>
    <row r="28" spans="1:28" s="454" customFormat="1" ht="18.2" customHeight="1" outlineLevel="1">
      <c r="A28" s="194" t="s">
        <v>816</v>
      </c>
      <c r="B28" s="206" t="s">
        <v>795</v>
      </c>
      <c r="C28" s="207">
        <v>2002</v>
      </c>
      <c r="D28" s="841" t="s">
        <v>963</v>
      </c>
      <c r="E28" s="551" t="s">
        <v>795</v>
      </c>
      <c r="F28" s="844" t="s">
        <v>964</v>
      </c>
      <c r="G28" s="845"/>
      <c r="H28" s="208">
        <f>816000-610493+53736</f>
        <v>259243</v>
      </c>
      <c r="I28" s="209"/>
      <c r="J28" s="209"/>
      <c r="K28" s="166">
        <f>L28+M28</f>
        <v>259243</v>
      </c>
      <c r="L28" s="208">
        <f>816000-610493+53736</f>
        <v>259243</v>
      </c>
      <c r="M28" s="772">
        <v>0</v>
      </c>
      <c r="N28" s="371"/>
      <c r="O28" s="208">
        <f>816000-610493+53736</f>
        <v>259243</v>
      </c>
      <c r="P28" s="772">
        <v>0</v>
      </c>
      <c r="Q28" s="976">
        <f>O28/SUM(H28+I28)</f>
        <v>1</v>
      </c>
      <c r="R28" s="773">
        <f>P28-M28</f>
        <v>0</v>
      </c>
      <c r="S28" s="773">
        <v>0</v>
      </c>
      <c r="T28" s="1011">
        <f>U28-K28</f>
        <v>0</v>
      </c>
      <c r="U28" s="164">
        <f>O28+P28</f>
        <v>259243</v>
      </c>
      <c r="V28" s="165">
        <f>+U28/H28</f>
        <v>1</v>
      </c>
      <c r="W28" s="166">
        <v>0</v>
      </c>
      <c r="X28" s="664"/>
    </row>
    <row r="29" spans="1:28" s="454" customFormat="1" ht="18.2" customHeight="1" outlineLevel="1" thickBot="1">
      <c r="A29" s="322" t="s">
        <v>816</v>
      </c>
      <c r="B29" s="206" t="s">
        <v>795</v>
      </c>
      <c r="C29" s="207">
        <v>2002</v>
      </c>
      <c r="D29" s="840" t="s">
        <v>966</v>
      </c>
      <c r="E29" s="551" t="s">
        <v>795</v>
      </c>
      <c r="F29" s="844"/>
      <c r="G29" s="845"/>
      <c r="H29" s="208">
        <v>101000</v>
      </c>
      <c r="I29" s="209"/>
      <c r="J29" s="209"/>
      <c r="K29" s="166">
        <f>L29+M29</f>
        <v>101000</v>
      </c>
      <c r="L29" s="208">
        <v>101000</v>
      </c>
      <c r="M29" s="772">
        <v>0</v>
      </c>
      <c r="N29" s="371"/>
      <c r="O29" s="208">
        <v>101000</v>
      </c>
      <c r="P29" s="772">
        <v>0</v>
      </c>
      <c r="Q29" s="976">
        <f>O29/SUM(H29+I29)</f>
        <v>1</v>
      </c>
      <c r="R29" s="773">
        <f>P29-M29</f>
        <v>0</v>
      </c>
      <c r="S29" s="773">
        <v>0</v>
      </c>
      <c r="T29" s="1011">
        <f>U29-K29</f>
        <v>0</v>
      </c>
      <c r="U29" s="731">
        <v>101000</v>
      </c>
      <c r="V29" s="165">
        <f>+U29/H29</f>
        <v>1</v>
      </c>
      <c r="W29" s="166">
        <v>0</v>
      </c>
      <c r="X29" s="664"/>
    </row>
    <row r="30" spans="1:28" s="193" customFormat="1" ht="18.95" customHeight="1" thickTop="1" thickBot="1">
      <c r="A30" s="179"/>
      <c r="B30" s="788"/>
      <c r="C30" s="788"/>
      <c r="D30" s="1099" t="s">
        <v>949</v>
      </c>
      <c r="E30" s="1100"/>
      <c r="F30" s="304"/>
      <c r="G30" s="305"/>
      <c r="H30" s="218">
        <f>SUM(H8:H29)</f>
        <v>36275000.133773595</v>
      </c>
      <c r="I30" s="219">
        <f>SUM(I11:I24)</f>
        <v>719898.37</v>
      </c>
      <c r="J30" s="909"/>
      <c r="K30" s="220">
        <f>SUM(K8:K29)</f>
        <v>36994898.930000007</v>
      </c>
      <c r="L30" s="900">
        <f>SUM(L8:L29)</f>
        <v>36987794.980000004</v>
      </c>
      <c r="M30" s="901">
        <f>SUM(M8:M29)</f>
        <v>0</v>
      </c>
      <c r="N30" s="351">
        <f>K30/SUM(H30+I30)</f>
        <v>1.0000000115212213</v>
      </c>
      <c r="O30" s="219">
        <f>SUM(O8:O29)</f>
        <v>36987794.980000004</v>
      </c>
      <c r="P30" s="219">
        <f>SUM(P8:P29)</f>
        <v>0</v>
      </c>
      <c r="Q30" s="806">
        <f>O30/SUM(H30+I30)</f>
        <v>0.99980798639647939</v>
      </c>
      <c r="R30" s="219">
        <f>SUM(R8:R29)</f>
        <v>0</v>
      </c>
      <c r="S30" s="219">
        <f>SUM(S8:S29)</f>
        <v>0</v>
      </c>
      <c r="T30" s="1013">
        <f>SUM(T8:T29)</f>
        <v>0</v>
      </c>
      <c r="U30" s="219">
        <f>SUM(U8:U29)</f>
        <v>36994898.980000004</v>
      </c>
      <c r="V30" s="175">
        <f>SUM(H30+I30)/U30</f>
        <v>0.99999998712724114</v>
      </c>
      <c r="W30" s="220">
        <f>SUM(W9:W23)</f>
        <v>3.7735840491950334E-3</v>
      </c>
      <c r="X30" s="554"/>
      <c r="Y30" s="524"/>
      <c r="Z30" s="524"/>
      <c r="AA30" s="524"/>
      <c r="AB30" s="524"/>
    </row>
    <row r="31" spans="1:28" ht="13.5" thickTop="1">
      <c r="A31" s="1"/>
      <c r="D31" s="842"/>
      <c r="E31" s="26"/>
      <c r="G31" s="12"/>
      <c r="M31" s="22"/>
      <c r="O31" s="22"/>
      <c r="Q31" s="864"/>
      <c r="R31" s="22"/>
    </row>
    <row r="32" spans="1:28">
      <c r="A32" s="1"/>
      <c r="D32" s="842"/>
      <c r="E32" s="26"/>
      <c r="G32" s="12"/>
      <c r="K32" s="23"/>
      <c r="L32" s="22"/>
      <c r="M32" s="21"/>
      <c r="N32" s="23"/>
      <c r="O32" s="22"/>
      <c r="P32" s="22"/>
      <c r="Q32" s="864"/>
      <c r="R32" s="23"/>
      <c r="T32" s="1015"/>
      <c r="U32" s="21"/>
      <c r="V32" s="20"/>
      <c r="W32" s="2"/>
    </row>
    <row r="33" spans="1:24" ht="18.75" customHeight="1">
      <c r="A33" s="809" t="s">
        <v>303</v>
      </c>
      <c r="B33" s="206"/>
      <c r="C33" s="207"/>
      <c r="D33" s="840"/>
      <c r="E33" s="551"/>
      <c r="F33" s="844"/>
      <c r="G33" s="845"/>
      <c r="H33" s="208"/>
      <c r="I33" s="209"/>
      <c r="J33" s="209"/>
      <c r="K33" s="166"/>
      <c r="L33" s="775"/>
      <c r="M33" s="776"/>
      <c r="N33" s="371"/>
      <c r="O33" s="771"/>
      <c r="P33" s="772"/>
      <c r="Q33" s="976"/>
      <c r="R33" s="773"/>
      <c r="S33" s="774"/>
      <c r="T33" s="1011"/>
      <c r="U33" s="164"/>
      <c r="V33" s="165"/>
      <c r="W33" s="166"/>
    </row>
    <row r="34" spans="1:24" ht="18.75" customHeight="1" outlineLevel="1">
      <c r="A34" s="322" t="s">
        <v>507</v>
      </c>
      <c r="B34" s="206" t="s">
        <v>1485</v>
      </c>
      <c r="C34" s="207">
        <v>2005</v>
      </c>
      <c r="D34" s="839" t="s">
        <v>1216</v>
      </c>
      <c r="E34" s="807" t="s">
        <v>773</v>
      </c>
      <c r="F34" s="858" t="s">
        <v>1728</v>
      </c>
      <c r="G34" s="859" t="s">
        <v>1399</v>
      </c>
      <c r="H34" s="208">
        <v>30720000</v>
      </c>
      <c r="I34" s="209">
        <v>3379319.07</v>
      </c>
      <c r="J34" s="209"/>
      <c r="K34" s="166">
        <f>L34+M34</f>
        <v>32667863.969999999</v>
      </c>
      <c r="L34" s="810">
        <v>32261217.789999999</v>
      </c>
      <c r="M34" s="811">
        <v>406646.18</v>
      </c>
      <c r="N34" s="371">
        <f>K34/SUM(H34+I34)</f>
        <v>0.95802100631213571</v>
      </c>
      <c r="O34" s="810">
        <v>32410830.890000001</v>
      </c>
      <c r="P34" s="811">
        <v>94213.8</v>
      </c>
      <c r="Q34" s="978">
        <f>O34/SUM(H34+I34)</f>
        <v>0.95048322881363623</v>
      </c>
      <c r="R34" s="831">
        <f>P34-M34</f>
        <v>-312432.38</v>
      </c>
      <c r="S34" s="832">
        <f>O34-L34</f>
        <v>149613.10000000149</v>
      </c>
      <c r="T34" s="1016">
        <f>U34-K34</f>
        <v>-162819.27999999747</v>
      </c>
      <c r="U34" s="164">
        <f>O34+P34</f>
        <v>32505044.690000001</v>
      </c>
      <c r="V34" s="165">
        <f>+U34/SUM(H34+I34)</f>
        <v>0.95324615202059515</v>
      </c>
      <c r="W34" s="166">
        <f>H34+I34-U34</f>
        <v>1594274.379999999</v>
      </c>
      <c r="X34" s="1054"/>
    </row>
    <row r="35" spans="1:24" ht="18.75" customHeight="1" outlineLevel="1">
      <c r="A35" s="322" t="s">
        <v>1397</v>
      </c>
      <c r="B35" s="206" t="s">
        <v>759</v>
      </c>
      <c r="C35" s="207">
        <v>2005</v>
      </c>
      <c r="D35" s="839" t="s">
        <v>287</v>
      </c>
      <c r="E35" s="808" t="s">
        <v>957</v>
      </c>
      <c r="F35" s="858">
        <v>990301</v>
      </c>
      <c r="G35" s="859" t="s">
        <v>1399</v>
      </c>
      <c r="H35" s="208">
        <f>2000000</f>
        <v>2000000</v>
      </c>
      <c r="I35" s="209">
        <f>911844.74+200892.47-98151.61+283264.41+2430+1256.91</f>
        <v>1301536.92</v>
      </c>
      <c r="J35" s="952" t="s">
        <v>1399</v>
      </c>
      <c r="K35" s="166">
        <f>L35+M35</f>
        <v>3300279.6</v>
      </c>
      <c r="L35" s="810">
        <v>2953838.25</v>
      </c>
      <c r="M35" s="811">
        <v>346441.35</v>
      </c>
      <c r="N35" s="371">
        <f>K35/SUM(H35+I35)</f>
        <v>0.99961917130401201</v>
      </c>
      <c r="O35" s="810">
        <v>3285308.31</v>
      </c>
      <c r="P35" s="811">
        <v>14969.55</v>
      </c>
      <c r="Q35" s="978">
        <f>O35/SUM(H35+I35)</f>
        <v>0.9950845286927763</v>
      </c>
      <c r="R35" s="831">
        <f>P35-M35</f>
        <v>-331471.8</v>
      </c>
      <c r="S35" s="832">
        <f>O35-L35</f>
        <v>331470.06000000006</v>
      </c>
      <c r="T35" s="1016">
        <f>U35-K35</f>
        <v>-1.7400000002235174</v>
      </c>
      <c r="U35" s="164">
        <f>O35+P35</f>
        <v>3300277.86</v>
      </c>
      <c r="V35" s="165">
        <f>+U35/SUM(H35+I35)</f>
        <v>0.99961864427673885</v>
      </c>
      <c r="W35" s="166">
        <f>H35+I35-U35</f>
        <v>1259.0600000000559</v>
      </c>
      <c r="X35" s="1054"/>
    </row>
    <row r="36" spans="1:24" ht="18.75" customHeight="1" outlineLevel="1">
      <c r="A36" s="322" t="s">
        <v>1404</v>
      </c>
      <c r="B36" s="206" t="s">
        <v>1405</v>
      </c>
      <c r="C36" s="207">
        <v>2005</v>
      </c>
      <c r="D36" s="839" t="s">
        <v>901</v>
      </c>
      <c r="E36" s="808" t="s">
        <v>772</v>
      </c>
      <c r="F36" s="858" t="s">
        <v>1735</v>
      </c>
      <c r="G36" s="859" t="s">
        <v>1399</v>
      </c>
      <c r="H36" s="208">
        <v>4700000</v>
      </c>
      <c r="I36" s="209">
        <v>586901.05000000005</v>
      </c>
      <c r="J36" s="209"/>
      <c r="K36" s="166">
        <f>L36+M36</f>
        <v>5286857.92</v>
      </c>
      <c r="L36" s="810">
        <v>5283530.0599999996</v>
      </c>
      <c r="M36" s="811">
        <v>3327.86</v>
      </c>
      <c r="N36" s="371">
        <f>K36/SUM(H36+I36)</f>
        <v>0.99999184210190584</v>
      </c>
      <c r="O36" s="810">
        <v>5283530.0599999996</v>
      </c>
      <c r="P36" s="811">
        <v>3327.86</v>
      </c>
      <c r="Q36" s="978">
        <f>O36/SUM(H36+I36)</f>
        <v>0.99936238829361101</v>
      </c>
      <c r="R36" s="831">
        <f>P36-M36</f>
        <v>0</v>
      </c>
      <c r="S36" s="832">
        <f>O36-L36</f>
        <v>0</v>
      </c>
      <c r="T36" s="1016">
        <f>U36-K36</f>
        <v>0</v>
      </c>
      <c r="U36" s="164">
        <f>O36+P36</f>
        <v>5286857.92</v>
      </c>
      <c r="V36" s="165">
        <f>+U36/SUM(H36+I36)</f>
        <v>0.99999184210190584</v>
      </c>
      <c r="W36" s="166">
        <f>H36+I36-U36</f>
        <v>43.129999999888241</v>
      </c>
      <c r="X36" s="1054"/>
    </row>
    <row r="37" spans="1:24" ht="18.75" customHeight="1" outlineLevel="1">
      <c r="A37" s="777" t="s">
        <v>1421</v>
      </c>
      <c r="B37" s="206" t="s">
        <v>1731</v>
      </c>
      <c r="C37" s="207">
        <v>2005</v>
      </c>
      <c r="D37" s="839" t="s">
        <v>1733</v>
      </c>
      <c r="E37" s="808" t="s">
        <v>587</v>
      </c>
      <c r="F37" s="858" t="s">
        <v>1736</v>
      </c>
      <c r="G37" s="859" t="s">
        <v>1399</v>
      </c>
      <c r="H37" s="208">
        <v>560000</v>
      </c>
      <c r="I37" s="209">
        <v>0</v>
      </c>
      <c r="J37" s="209"/>
      <c r="K37" s="166">
        <f>L37+M37</f>
        <v>0</v>
      </c>
      <c r="L37" s="810">
        <v>0</v>
      </c>
      <c r="M37" s="811">
        <v>0</v>
      </c>
      <c r="N37" s="371" t="e">
        <f>K37/SUM(H39+I37)</f>
        <v>#DIV/0!</v>
      </c>
      <c r="O37" s="810">
        <v>165680</v>
      </c>
      <c r="P37" s="811">
        <v>394320</v>
      </c>
      <c r="Q37" s="978" t="e">
        <f>O37/SUM(H39+I37)</f>
        <v>#DIV/0!</v>
      </c>
      <c r="R37" s="831">
        <f>P37-M37</f>
        <v>394320</v>
      </c>
      <c r="S37" s="832">
        <f>O37-L37</f>
        <v>165680</v>
      </c>
      <c r="T37" s="1016">
        <f>U37-K37</f>
        <v>560000</v>
      </c>
      <c r="U37" s="164">
        <f>O37+P37</f>
        <v>560000</v>
      </c>
      <c r="V37" s="165" t="e">
        <f>+U37/SUM(H39+I37)</f>
        <v>#DIV/0!</v>
      </c>
      <c r="W37" s="166">
        <f>H37+I37-U37</f>
        <v>0</v>
      </c>
      <c r="X37" s="1054"/>
    </row>
    <row r="38" spans="1:24" ht="18.75" customHeight="1" outlineLevel="1">
      <c r="A38" s="777"/>
      <c r="B38" s="206"/>
      <c r="C38" s="207"/>
      <c r="D38" s="840"/>
      <c r="E38" s="551"/>
      <c r="F38" s="844"/>
      <c r="G38" s="845"/>
      <c r="H38" s="208"/>
      <c r="I38" s="209"/>
      <c r="J38" s="209"/>
      <c r="K38" s="166"/>
      <c r="L38" s="771"/>
      <c r="M38" s="772"/>
      <c r="N38" s="371"/>
      <c r="O38" s="771"/>
      <c r="P38" s="772"/>
      <c r="Q38" s="976"/>
      <c r="R38" s="773"/>
      <c r="S38" s="774"/>
      <c r="T38" s="1011"/>
      <c r="U38" s="164"/>
      <c r="V38" s="165"/>
      <c r="W38" s="166"/>
    </row>
    <row r="39" spans="1:24" ht="18.75" customHeight="1" outlineLevel="1">
      <c r="A39" s="728" t="s">
        <v>1730</v>
      </c>
      <c r="B39" s="206"/>
      <c r="C39" s="207"/>
      <c r="D39" s="840"/>
      <c r="E39" s="551"/>
      <c r="F39" s="844"/>
      <c r="G39" s="845"/>
      <c r="H39" s="208"/>
      <c r="I39" s="209"/>
      <c r="J39" s="209"/>
      <c r="K39" s="166"/>
      <c r="L39" s="771"/>
      <c r="M39" s="778"/>
      <c r="N39" s="779"/>
      <c r="O39" s="771"/>
      <c r="P39" s="772"/>
      <c r="Q39" s="976"/>
      <c r="R39" s="773"/>
      <c r="S39" s="774"/>
      <c r="T39" s="1011"/>
      <c r="U39" s="164"/>
      <c r="V39" s="165"/>
      <c r="W39" s="166"/>
    </row>
    <row r="40" spans="1:24" ht="18.75" customHeight="1" outlineLevel="1">
      <c r="A40" s="322" t="s">
        <v>201</v>
      </c>
      <c r="B40" s="206" t="s">
        <v>1433</v>
      </c>
      <c r="C40" s="207">
        <v>2005</v>
      </c>
      <c r="D40" s="839" t="s">
        <v>202</v>
      </c>
      <c r="E40" s="808" t="s">
        <v>774</v>
      </c>
      <c r="F40" s="1039">
        <v>827213</v>
      </c>
      <c r="G40" s="1040" t="s">
        <v>1399</v>
      </c>
      <c r="H40" s="208">
        <v>2500000</v>
      </c>
      <c r="I40" s="209">
        <v>140904.32999999999</v>
      </c>
      <c r="J40" s="209"/>
      <c r="K40" s="166">
        <f>L40+M40</f>
        <v>2640904.33</v>
      </c>
      <c r="L40" s="1041">
        <v>2640904.33</v>
      </c>
      <c r="M40" s="1042">
        <v>0</v>
      </c>
      <c r="N40" s="371">
        <f>K40/SUM(H40+I40)</f>
        <v>1</v>
      </c>
      <c r="O40" s="1041">
        <v>2640904.33</v>
      </c>
      <c r="P40" s="1042">
        <v>0</v>
      </c>
      <c r="Q40" s="1043">
        <f>O40/SUM(H40+I40)</f>
        <v>1</v>
      </c>
      <c r="R40" s="1044">
        <f>P40-M40</f>
        <v>0</v>
      </c>
      <c r="S40" s="1045">
        <f>O40-L40</f>
        <v>0</v>
      </c>
      <c r="T40" s="1046">
        <f>U40-K40</f>
        <v>0</v>
      </c>
      <c r="U40" s="164">
        <f>O40+P40</f>
        <v>2640904.33</v>
      </c>
      <c r="V40" s="165">
        <f>+U40/SUM(H40+I40)</f>
        <v>1</v>
      </c>
      <c r="W40" s="902">
        <f>H40+I40-U40</f>
        <v>0</v>
      </c>
      <c r="X40" s="828"/>
    </row>
    <row r="41" spans="1:24" ht="18.75" customHeight="1" outlineLevel="1">
      <c r="A41" s="728"/>
      <c r="B41" s="206"/>
      <c r="C41" s="207"/>
      <c r="D41" s="840"/>
      <c r="E41" s="551"/>
      <c r="F41" s="844"/>
      <c r="G41" s="845"/>
      <c r="H41" s="208"/>
      <c r="I41" s="209"/>
      <c r="J41" s="209"/>
      <c r="K41" s="166"/>
      <c r="L41" s="771"/>
      <c r="M41" s="778"/>
      <c r="N41" s="779"/>
      <c r="O41" s="771"/>
      <c r="P41" s="772"/>
      <c r="Q41" s="976"/>
      <c r="R41" s="773"/>
      <c r="S41" s="774"/>
      <c r="T41" s="1011"/>
      <c r="U41" s="164"/>
      <c r="V41" s="165"/>
      <c r="W41" s="166"/>
    </row>
    <row r="42" spans="1:24" ht="18.75" customHeight="1" outlineLevel="1">
      <c r="A42" s="728" t="s">
        <v>960</v>
      </c>
      <c r="B42" s="206"/>
      <c r="C42" s="207"/>
      <c r="D42" s="840"/>
      <c r="E42" s="551"/>
      <c r="F42" s="844"/>
      <c r="G42" s="845"/>
      <c r="H42" s="738"/>
      <c r="I42" s="209"/>
      <c r="J42" s="209"/>
      <c r="K42" s="166"/>
      <c r="L42" s="771"/>
      <c r="M42" s="778"/>
      <c r="N42" s="779"/>
      <c r="O42" s="780"/>
      <c r="P42" s="772"/>
      <c r="Q42" s="976"/>
      <c r="R42" s="773"/>
      <c r="S42" s="774"/>
      <c r="T42" s="1011"/>
      <c r="U42" s="164"/>
      <c r="V42" s="165"/>
      <c r="W42" s="166"/>
    </row>
    <row r="43" spans="1:24" ht="18.75" customHeight="1" outlineLevel="1">
      <c r="A43" s="194" t="s">
        <v>816</v>
      </c>
      <c r="B43" s="206" t="s">
        <v>795</v>
      </c>
      <c r="C43" s="207">
        <v>2005</v>
      </c>
      <c r="D43" s="840" t="s">
        <v>961</v>
      </c>
      <c r="E43" s="551" t="s">
        <v>795</v>
      </c>
      <c r="F43" s="844" t="s">
        <v>304</v>
      </c>
      <c r="G43" s="845"/>
      <c r="H43" s="208">
        <f>339000+3161750</f>
        <v>3500750</v>
      </c>
      <c r="I43" s="209">
        <v>0</v>
      </c>
      <c r="J43" s="209"/>
      <c r="K43" s="166">
        <f>L43+M43</f>
        <v>3500750</v>
      </c>
      <c r="L43" s="208">
        <f>339000+3161750</f>
        <v>3500750</v>
      </c>
      <c r="M43" s="772">
        <v>0</v>
      </c>
      <c r="N43" s="779"/>
      <c r="O43" s="208">
        <f>339000+3161750</f>
        <v>3500750</v>
      </c>
      <c r="P43" s="772">
        <v>0</v>
      </c>
      <c r="Q43" s="976">
        <f>O43/SUM(H43+I43)</f>
        <v>1</v>
      </c>
      <c r="R43" s="773">
        <f>P43-M43</f>
        <v>0</v>
      </c>
      <c r="S43" s="774">
        <f>O43-L43</f>
        <v>0</v>
      </c>
      <c r="T43" s="1011">
        <f>U43-K43</f>
        <v>0</v>
      </c>
      <c r="U43" s="164">
        <f>O43+P43</f>
        <v>3500750</v>
      </c>
      <c r="V43" s="165">
        <f>+U43/H43</f>
        <v>1</v>
      </c>
      <c r="W43" s="166">
        <v>0</v>
      </c>
    </row>
    <row r="44" spans="1:24" ht="18.75" customHeight="1" outlineLevel="1">
      <c r="A44" s="194" t="s">
        <v>816</v>
      </c>
      <c r="B44" s="206" t="s">
        <v>795</v>
      </c>
      <c r="C44" s="207">
        <v>2005</v>
      </c>
      <c r="D44" s="841" t="s">
        <v>747</v>
      </c>
      <c r="E44" s="551" t="s">
        <v>795</v>
      </c>
      <c r="F44" s="844" t="s">
        <v>305</v>
      </c>
      <c r="G44" s="845"/>
      <c r="H44" s="208">
        <v>3268534.2</v>
      </c>
      <c r="I44" s="209">
        <v>0</v>
      </c>
      <c r="J44" s="209"/>
      <c r="K44" s="166">
        <f>L44+M44</f>
        <v>3268534.2</v>
      </c>
      <c r="L44" s="208">
        <v>3268534.2</v>
      </c>
      <c r="M44" s="772">
        <v>0</v>
      </c>
      <c r="N44" s="371"/>
      <c r="O44" s="208">
        <v>3268534.2</v>
      </c>
      <c r="P44" s="772">
        <v>0</v>
      </c>
      <c r="Q44" s="976">
        <f>O44/SUM(H44+I44)</f>
        <v>1</v>
      </c>
      <c r="R44" s="773">
        <f>P44-M44</f>
        <v>0</v>
      </c>
      <c r="S44" s="774">
        <f>O44-L44</f>
        <v>0</v>
      </c>
      <c r="T44" s="1011">
        <f>U44-K44</f>
        <v>0</v>
      </c>
      <c r="U44" s="164">
        <f>O44+P44</f>
        <v>3268534.2</v>
      </c>
      <c r="V44" s="165">
        <f>+U44/H44</f>
        <v>1</v>
      </c>
      <c r="W44" s="166">
        <v>0</v>
      </c>
    </row>
    <row r="45" spans="1:24" ht="18.75" customHeight="1" outlineLevel="1">
      <c r="A45" s="322" t="s">
        <v>816</v>
      </c>
      <c r="B45" s="206" t="s">
        <v>795</v>
      </c>
      <c r="C45" s="207">
        <v>2005</v>
      </c>
      <c r="D45" s="840" t="s">
        <v>966</v>
      </c>
      <c r="E45" s="551" t="s">
        <v>795</v>
      </c>
      <c r="F45" s="844"/>
      <c r="G45" s="845"/>
      <c r="H45" s="826">
        <f>142000+111510+98832.14+4347.51+8242+4407+253.55</f>
        <v>369592.2</v>
      </c>
      <c r="I45" s="209">
        <v>0</v>
      </c>
      <c r="J45" s="209"/>
      <c r="K45" s="166">
        <f>L45+M45</f>
        <v>369592.2</v>
      </c>
      <c r="L45" s="826">
        <f>142000+111510+98832.14+4347.51+8242+4407+253.55</f>
        <v>369592.2</v>
      </c>
      <c r="M45" s="772">
        <v>0</v>
      </c>
      <c r="N45" s="371"/>
      <c r="O45" s="826">
        <f>142000+111510+98832.14+4347.51+8242+4407+253.55</f>
        <v>369592.2</v>
      </c>
      <c r="P45" s="772">
        <v>0</v>
      </c>
      <c r="Q45" s="976">
        <f>O45/SUM(H45+I45)</f>
        <v>1</v>
      </c>
      <c r="R45" s="773">
        <f>P45-M45</f>
        <v>0</v>
      </c>
      <c r="S45" s="774">
        <f>O45-L45</f>
        <v>0</v>
      </c>
      <c r="T45" s="1011">
        <f>U45-K45</f>
        <v>0</v>
      </c>
      <c r="U45" s="164">
        <f>O45+P45</f>
        <v>369592.2</v>
      </c>
      <c r="V45" s="165">
        <f>+U45/H45</f>
        <v>1</v>
      </c>
      <c r="W45" s="166">
        <v>0</v>
      </c>
    </row>
    <row r="46" spans="1:24" ht="18.75" customHeight="1" outlineLevel="1" thickBot="1">
      <c r="A46" s="322" t="s">
        <v>816</v>
      </c>
      <c r="B46" s="206" t="s">
        <v>795</v>
      </c>
      <c r="C46" s="207">
        <v>2005</v>
      </c>
      <c r="D46" s="840" t="s">
        <v>809</v>
      </c>
      <c r="E46" s="551" t="s">
        <v>795</v>
      </c>
      <c r="F46" s="844"/>
      <c r="G46" s="845"/>
      <c r="H46" s="826">
        <f>-2276973.85+-21902.55</f>
        <v>-2298876.4</v>
      </c>
      <c r="I46" s="820"/>
      <c r="J46" s="820"/>
      <c r="K46" s="902">
        <f>L46+M46</f>
        <v>-2298876.4</v>
      </c>
      <c r="L46" s="826">
        <f>-2276973.85+-21902.55</f>
        <v>-2298876.4</v>
      </c>
      <c r="M46" s="821"/>
      <c r="N46" s="822"/>
      <c r="O46" s="905">
        <f>-2276973.85+-21902.55</f>
        <v>-2298876.4</v>
      </c>
      <c r="P46" s="906"/>
      <c r="Q46" s="979"/>
      <c r="R46" s="823"/>
      <c r="S46" s="824"/>
      <c r="T46" s="1017"/>
      <c r="U46" s="907">
        <f>-2276973.85+-21902.55</f>
        <v>-2298876.4</v>
      </c>
      <c r="V46" s="825"/>
      <c r="W46" s="830"/>
    </row>
    <row r="47" spans="1:24" ht="18.75" customHeight="1" thickTop="1" thickBot="1">
      <c r="A47" s="179"/>
      <c r="B47" s="788"/>
      <c r="C47" s="788"/>
      <c r="D47" s="1099" t="s">
        <v>306</v>
      </c>
      <c r="E47" s="1100"/>
      <c r="F47" s="304"/>
      <c r="G47" s="305"/>
      <c r="H47" s="218">
        <f>SUM(H34:H46)</f>
        <v>45320000.000000007</v>
      </c>
      <c r="I47" s="909">
        <f>SUM(I34:I37)</f>
        <v>5267757.04</v>
      </c>
      <c r="J47" s="951"/>
      <c r="K47" s="901">
        <f>SUM(K34:K46)</f>
        <v>48735905.820000008</v>
      </c>
      <c r="L47" s="218">
        <f>SUM(L34:L46)</f>
        <v>47979490.430000007</v>
      </c>
      <c r="M47" s="218">
        <f>SUM(M34:M45)</f>
        <v>756415.39</v>
      </c>
      <c r="N47" s="351">
        <f>K47/SUM(H47+I47)</f>
        <v>0.96339329259971473</v>
      </c>
      <c r="O47" s="903">
        <f>SUM(O34:O46)</f>
        <v>48626253.590000011</v>
      </c>
      <c r="P47" s="904">
        <f>SUM(P34:P45)</f>
        <v>506831.21</v>
      </c>
      <c r="Q47" s="806">
        <f>O47/SUM(H47+I47)</f>
        <v>0.96122572802646644</v>
      </c>
      <c r="R47" s="931">
        <f>SUM(R34:R45)</f>
        <v>-249584.17999999993</v>
      </c>
      <c r="S47" s="219">
        <f>SUM(S34:S45)</f>
        <v>646763.16000000155</v>
      </c>
      <c r="T47" s="1022">
        <f>SUM(T34:T45)</f>
        <v>397178.98000000231</v>
      </c>
      <c r="U47" s="908">
        <f>SUM(U34:U46)</f>
        <v>49133084.800000012</v>
      </c>
      <c r="V47" s="175">
        <f>U47/SUM(H47+I47)</f>
        <v>0.97124457922003193</v>
      </c>
      <c r="W47" s="219">
        <f>SUM(W34:W37)</f>
        <v>1595576.5699999989</v>
      </c>
    </row>
    <row r="48" spans="1:24" ht="13.5" thickTop="1">
      <c r="D48" s="842"/>
      <c r="G48" s="12"/>
      <c r="M48" s="22"/>
      <c r="O48" s="22"/>
      <c r="Q48" s="864"/>
      <c r="R48" s="22"/>
    </row>
    <row r="49" spans="1:24">
      <c r="B49" s="2" t="s">
        <v>1443</v>
      </c>
      <c r="D49" s="842"/>
      <c r="G49" s="12"/>
      <c r="M49" s="22"/>
      <c r="O49" s="22"/>
      <c r="Q49" s="864"/>
      <c r="R49" s="22"/>
    </row>
    <row r="50" spans="1:24">
      <c r="A50" s="828"/>
      <c r="B50" s="829"/>
      <c r="D50" s="842"/>
      <c r="G50" s="12"/>
      <c r="M50" s="22"/>
      <c r="O50" s="22"/>
      <c r="Q50" s="864"/>
      <c r="R50" s="22"/>
    </row>
    <row r="51" spans="1:24" ht="18.75" customHeight="1">
      <c r="A51" s="809" t="s">
        <v>30</v>
      </c>
      <c r="B51" s="206"/>
      <c r="C51" s="207"/>
      <c r="D51" s="840"/>
      <c r="E51" s="551"/>
      <c r="F51" s="844"/>
      <c r="G51" s="845"/>
      <c r="H51" s="208"/>
      <c r="I51" s="209"/>
      <c r="J51" s="209"/>
      <c r="K51" s="166"/>
      <c r="L51" s="775"/>
      <c r="M51" s="776"/>
      <c r="N51" s="371"/>
      <c r="O51" s="771"/>
      <c r="P51" s="772"/>
      <c r="Q51" s="976"/>
      <c r="R51" s="773"/>
      <c r="S51" s="774"/>
      <c r="T51" s="1011"/>
      <c r="U51" s="164"/>
      <c r="V51" s="165"/>
      <c r="W51" s="166"/>
    </row>
    <row r="52" spans="1:24" ht="18.75" customHeight="1" outlineLevel="1">
      <c r="A52" s="322" t="s">
        <v>201</v>
      </c>
      <c r="B52" s="206" t="s">
        <v>1433</v>
      </c>
      <c r="C52" s="207">
        <v>2007</v>
      </c>
      <c r="D52" s="839" t="s">
        <v>34</v>
      </c>
      <c r="E52" s="808" t="s">
        <v>774</v>
      </c>
      <c r="F52" s="856" t="s">
        <v>1729</v>
      </c>
      <c r="G52" s="857" t="s">
        <v>1399</v>
      </c>
      <c r="H52" s="208">
        <v>10850242</v>
      </c>
      <c r="I52" s="209">
        <v>533945.44999999995</v>
      </c>
      <c r="J52" s="209"/>
      <c r="K52" s="166">
        <f>L52+M52</f>
        <v>8265634.6800000006</v>
      </c>
      <c r="L52" s="846">
        <v>8154954.2800000003</v>
      </c>
      <c r="M52" s="847">
        <v>110680.4</v>
      </c>
      <c r="N52" s="371"/>
      <c r="O52" s="846">
        <v>8187997.5599999996</v>
      </c>
      <c r="P52" s="847">
        <v>126986.68</v>
      </c>
      <c r="Q52" s="980">
        <f>O52/SUM(H52+I52)</f>
        <v>0.71924303741151063</v>
      </c>
      <c r="R52" s="848">
        <f>P52-M52</f>
        <v>16306.279999999999</v>
      </c>
      <c r="S52" s="849">
        <f>O52-L52</f>
        <v>33043.279999999329</v>
      </c>
      <c r="T52" s="1018">
        <f>U52-K52</f>
        <v>49349.559999998659</v>
      </c>
      <c r="U52" s="164">
        <f>O52+P52</f>
        <v>8314984.2399999993</v>
      </c>
      <c r="V52" s="165">
        <f>+U52/SUM(H52+I52)</f>
        <v>0.73039769210757333</v>
      </c>
      <c r="W52" s="902">
        <f>H52+I52-U52</f>
        <v>3069203.21</v>
      </c>
      <c r="X52" s="1054"/>
    </row>
    <row r="53" spans="1:24" ht="18.75" customHeight="1" outlineLevel="1">
      <c r="A53" s="322" t="s">
        <v>1421</v>
      </c>
      <c r="B53" s="206" t="s">
        <v>1731</v>
      </c>
      <c r="C53" s="207">
        <v>2007</v>
      </c>
      <c r="D53" s="839" t="s">
        <v>1734</v>
      </c>
      <c r="E53" s="808" t="s">
        <v>587</v>
      </c>
      <c r="F53" s="856" t="s">
        <v>1737</v>
      </c>
      <c r="G53" s="857" t="s">
        <v>1399</v>
      </c>
      <c r="H53" s="208">
        <v>3000000</v>
      </c>
      <c r="I53" s="209">
        <v>0</v>
      </c>
      <c r="J53" s="209"/>
      <c r="K53" s="166">
        <f>L53+M53</f>
        <v>0</v>
      </c>
      <c r="L53" s="846">
        <v>0</v>
      </c>
      <c r="M53" s="847">
        <v>0</v>
      </c>
      <c r="N53" s="371"/>
      <c r="O53" s="846">
        <v>7563.43</v>
      </c>
      <c r="P53" s="847">
        <v>504086.57</v>
      </c>
      <c r="Q53" s="980">
        <f>O53/SUM(H53+I53)</f>
        <v>2.5211433333333336E-3</v>
      </c>
      <c r="R53" s="848">
        <f>P53-M53</f>
        <v>504086.57</v>
      </c>
      <c r="S53" s="849">
        <f>O53-L53</f>
        <v>7563.43</v>
      </c>
      <c r="T53" s="1018">
        <f>U53-K53</f>
        <v>511650</v>
      </c>
      <c r="U53" s="164">
        <f>O53+P53</f>
        <v>511650</v>
      </c>
      <c r="V53" s="165">
        <f>+U53/SUM(H53+I53)</f>
        <v>0.17055000000000001</v>
      </c>
      <c r="W53" s="902">
        <f>H53+I53-U53</f>
        <v>2488350</v>
      </c>
      <c r="X53" s="1054"/>
    </row>
    <row r="54" spans="1:24" ht="18.75" customHeight="1" outlineLevel="1">
      <c r="A54" s="322" t="s">
        <v>31</v>
      </c>
      <c r="B54" s="206" t="s">
        <v>1402</v>
      </c>
      <c r="C54" s="207">
        <v>2007</v>
      </c>
      <c r="D54" s="839" t="s">
        <v>32</v>
      </c>
      <c r="E54" s="808" t="s">
        <v>33</v>
      </c>
      <c r="F54" s="856">
        <v>875022</v>
      </c>
      <c r="G54" s="857" t="s">
        <v>1399</v>
      </c>
      <c r="H54" s="208">
        <v>8500000</v>
      </c>
      <c r="I54" s="209">
        <v>251111.83</v>
      </c>
      <c r="J54" s="209"/>
      <c r="K54" s="166">
        <f>L54+M54</f>
        <v>8628614.9100000001</v>
      </c>
      <c r="L54" s="846">
        <v>8628614.9100000001</v>
      </c>
      <c r="M54" s="847">
        <v>0</v>
      </c>
      <c r="N54" s="371"/>
      <c r="O54" s="846">
        <v>8628614.9100000001</v>
      </c>
      <c r="P54" s="847">
        <v>0</v>
      </c>
      <c r="Q54" s="980">
        <f>O54/SUM(H54+I54)</f>
        <v>0.98600213065726527</v>
      </c>
      <c r="R54" s="848">
        <f>P54-M54</f>
        <v>0</v>
      </c>
      <c r="S54" s="849">
        <f>O54-L54</f>
        <v>0</v>
      </c>
      <c r="T54" s="1018">
        <f>U54-K54</f>
        <v>0</v>
      </c>
      <c r="U54" s="164">
        <f>O54+P54</f>
        <v>8628614.9100000001</v>
      </c>
      <c r="V54" s="165">
        <f>+U54/SUM(H54+I54)</f>
        <v>0.98600213065726527</v>
      </c>
      <c r="W54" s="902">
        <f>H54+I54-U54</f>
        <v>122496.91999999993</v>
      </c>
      <c r="X54" s="1054"/>
    </row>
    <row r="55" spans="1:24" ht="18.75" customHeight="1" outlineLevel="1">
      <c r="A55" s="322" t="s">
        <v>1117</v>
      </c>
      <c r="B55" s="206" t="s">
        <v>1537</v>
      </c>
      <c r="C55" s="207">
        <v>2007</v>
      </c>
      <c r="D55" s="839" t="s">
        <v>819</v>
      </c>
      <c r="E55" s="808" t="s">
        <v>817</v>
      </c>
      <c r="F55" s="856">
        <v>881050</v>
      </c>
      <c r="G55" s="857" t="s">
        <v>1399</v>
      </c>
      <c r="H55" s="208">
        <v>13391000</v>
      </c>
      <c r="I55" s="209">
        <v>733845.01</v>
      </c>
      <c r="J55" s="209"/>
      <c r="K55" s="166">
        <f>L55+M55</f>
        <v>14955149.92</v>
      </c>
      <c r="L55" s="846">
        <v>12652339.42</v>
      </c>
      <c r="M55" s="847">
        <v>2302810.5</v>
      </c>
      <c r="N55" s="371"/>
      <c r="O55" s="846">
        <v>13823974.91</v>
      </c>
      <c r="P55" s="847">
        <v>674240.89</v>
      </c>
      <c r="Q55" s="1019">
        <f>O55/SUM(H55+I55)</f>
        <v>0.97869922821900046</v>
      </c>
      <c r="R55" s="1023">
        <f>P55-M55</f>
        <v>-1628569.6099999999</v>
      </c>
      <c r="S55" s="1020">
        <f>O55-L55</f>
        <v>1171635.4900000002</v>
      </c>
      <c r="T55" s="1018">
        <f>U55-K55</f>
        <v>-456934.11999999918</v>
      </c>
      <c r="U55" s="210">
        <f>O55+P55</f>
        <v>14498215.800000001</v>
      </c>
      <c r="V55" s="165">
        <f>+U55/SUM(H55+I55)</f>
        <v>1.0264336203148186</v>
      </c>
      <c r="W55" s="1024">
        <f>H55+I55-U55</f>
        <v>-373370.79000000097</v>
      </c>
      <c r="X55" s="1054"/>
    </row>
    <row r="56" spans="1:24" ht="18.75" customHeight="1" outlineLevel="1">
      <c r="A56" s="777"/>
      <c r="B56" s="206"/>
      <c r="C56" s="207"/>
      <c r="D56" s="840"/>
      <c r="E56" s="551"/>
      <c r="F56" s="844"/>
      <c r="G56" s="845"/>
      <c r="H56" s="208"/>
      <c r="I56" s="209"/>
      <c r="J56" s="209"/>
      <c r="K56" s="166"/>
      <c r="L56" s="771"/>
      <c r="M56" s="772"/>
      <c r="N56" s="371"/>
      <c r="O56" s="771"/>
      <c r="P56" s="772"/>
      <c r="Q56" s="976"/>
      <c r="R56" s="773"/>
      <c r="S56" s="774"/>
      <c r="T56" s="1011"/>
      <c r="U56" s="164"/>
      <c r="V56" s="165"/>
      <c r="W56" s="166"/>
    </row>
    <row r="57" spans="1:24" ht="18.75" customHeight="1" outlineLevel="1">
      <c r="A57" s="728" t="s">
        <v>960</v>
      </c>
      <c r="B57" s="206"/>
      <c r="C57" s="207"/>
      <c r="D57" s="840"/>
      <c r="E57" s="551"/>
      <c r="F57" s="844"/>
      <c r="G57" s="845"/>
      <c r="H57" s="738"/>
      <c r="I57" s="209"/>
      <c r="J57" s="209"/>
      <c r="K57" s="166"/>
      <c r="L57" s="771"/>
      <c r="M57" s="778"/>
      <c r="N57" s="779"/>
      <c r="O57" s="780"/>
      <c r="P57" s="772"/>
      <c r="Q57" s="976"/>
      <c r="R57" s="773"/>
      <c r="S57" s="774"/>
      <c r="T57" s="1011"/>
      <c r="U57" s="164"/>
      <c r="V57" s="165"/>
      <c r="W57" s="166"/>
    </row>
    <row r="58" spans="1:24" ht="18.75" customHeight="1" outlineLevel="1">
      <c r="A58" s="194" t="s">
        <v>816</v>
      </c>
      <c r="B58" s="206" t="s">
        <v>795</v>
      </c>
      <c r="C58" s="207">
        <v>2007</v>
      </c>
      <c r="D58" s="840" t="s">
        <v>961</v>
      </c>
      <c r="E58" s="551" t="s">
        <v>795</v>
      </c>
      <c r="F58" s="844" t="s">
        <v>748</v>
      </c>
      <c r="G58" s="845"/>
      <c r="H58" s="208">
        <f>484425+292537.5+2716350</f>
        <v>3493312.5</v>
      </c>
      <c r="I58" s="209">
        <v>0</v>
      </c>
      <c r="J58" s="209"/>
      <c r="K58" s="166">
        <f>L58+M58</f>
        <v>3493312.5</v>
      </c>
      <c r="L58" s="208">
        <f>484425+292537.5+2716350</f>
        <v>3493312.5</v>
      </c>
      <c r="M58" s="772">
        <v>0</v>
      </c>
      <c r="N58" s="779"/>
      <c r="O58" s="208">
        <f>484425+292537.5+2716350</f>
        <v>3493312.5</v>
      </c>
      <c r="P58" s="772">
        <v>0</v>
      </c>
      <c r="Q58" s="976">
        <f>O58/SUM(H58+I58)</f>
        <v>1</v>
      </c>
      <c r="R58" s="773">
        <f>P58-M58</f>
        <v>0</v>
      </c>
      <c r="S58" s="774">
        <f>O58-L58</f>
        <v>0</v>
      </c>
      <c r="T58" s="1011">
        <f>U58-K58</f>
        <v>0</v>
      </c>
      <c r="U58" s="164">
        <f>O58+P58</f>
        <v>3493312.5</v>
      </c>
      <c r="V58" s="165">
        <f>+U58/H58</f>
        <v>1</v>
      </c>
      <c r="W58" s="166">
        <v>0</v>
      </c>
    </row>
    <row r="59" spans="1:24" ht="18.75" customHeight="1" outlineLevel="1">
      <c r="A59" s="194" t="s">
        <v>816</v>
      </c>
      <c r="B59" s="206" t="s">
        <v>795</v>
      </c>
      <c r="C59" s="207">
        <v>2007</v>
      </c>
      <c r="D59" s="841" t="s">
        <v>747</v>
      </c>
      <c r="E59" s="551" t="s">
        <v>795</v>
      </c>
      <c r="F59" s="844" t="s">
        <v>749</v>
      </c>
      <c r="G59" s="845"/>
      <c r="H59" s="208">
        <f>2912346.28+524316.15</f>
        <v>3436662.4299999997</v>
      </c>
      <c r="I59" s="209">
        <v>0</v>
      </c>
      <c r="J59" s="209"/>
      <c r="K59" s="166">
        <f>L59+M59</f>
        <v>3436662.4299999997</v>
      </c>
      <c r="L59" s="208">
        <f>2912346.28+524316.15</f>
        <v>3436662.4299999997</v>
      </c>
      <c r="M59" s="772">
        <v>0</v>
      </c>
      <c r="N59" s="371"/>
      <c r="O59" s="208">
        <f>2912346.28+524316.15</f>
        <v>3436662.4299999997</v>
      </c>
      <c r="P59" s="772">
        <v>0</v>
      </c>
      <c r="Q59" s="976">
        <f>O59/SUM(H59+I59)</f>
        <v>1</v>
      </c>
      <c r="R59" s="773">
        <f>P59-M59</f>
        <v>0</v>
      </c>
      <c r="S59" s="774">
        <f>O59-L59</f>
        <v>0</v>
      </c>
      <c r="T59" s="1011">
        <f>U59-K59</f>
        <v>0</v>
      </c>
      <c r="U59" s="164">
        <f>O59+P59</f>
        <v>3436662.4299999997</v>
      </c>
      <c r="V59" s="165">
        <f>+U59/H59</f>
        <v>1</v>
      </c>
      <c r="W59" s="166">
        <v>0</v>
      </c>
    </row>
    <row r="60" spans="1:24" ht="18.75" customHeight="1" outlineLevel="1">
      <c r="A60" s="322" t="s">
        <v>816</v>
      </c>
      <c r="B60" s="206" t="s">
        <v>795</v>
      </c>
      <c r="C60" s="207">
        <v>2007</v>
      </c>
      <c r="D60" s="840" t="s">
        <v>966</v>
      </c>
      <c r="E60" s="551" t="s">
        <v>795</v>
      </c>
      <c r="F60" s="844"/>
      <c r="G60" s="845"/>
      <c r="H60" s="826">
        <f>28441.45+14352+11000+111403+96947.74+87800+28145+19554.25+15700+71.88+4301.6</f>
        <v>417716.92</v>
      </c>
      <c r="I60" s="209">
        <v>0</v>
      </c>
      <c r="J60" s="209"/>
      <c r="K60" s="166">
        <f>L60+M60</f>
        <v>417716.92</v>
      </c>
      <c r="L60" s="826">
        <f>28441.45+14352+11000+111403+96947.74+87800+28145+19554.25+15700+71.88+4301.6</f>
        <v>417716.92</v>
      </c>
      <c r="M60" s="772">
        <v>0</v>
      </c>
      <c r="N60" s="371"/>
      <c r="O60" s="826">
        <f>28441.45+14352+11000+111403+96947.74+87800+28145+19554.25+15700+71.88+4301.6</f>
        <v>417716.92</v>
      </c>
      <c r="P60" s="772">
        <v>0</v>
      </c>
      <c r="Q60" s="976">
        <f>O60/SUM(H60+I60)</f>
        <v>1</v>
      </c>
      <c r="R60" s="773">
        <f>P60-M60</f>
        <v>0</v>
      </c>
      <c r="S60" s="774">
        <f>O60-L60</f>
        <v>0</v>
      </c>
      <c r="T60" s="1011">
        <f>U60-K60</f>
        <v>0</v>
      </c>
      <c r="U60" s="164">
        <f>O60+P60</f>
        <v>417716.92</v>
      </c>
      <c r="V60" s="165">
        <f>+U60/H60</f>
        <v>1</v>
      </c>
      <c r="W60" s="166">
        <v>0</v>
      </c>
    </row>
    <row r="61" spans="1:24" ht="18.75" customHeight="1" outlineLevel="1" thickBot="1">
      <c r="A61" s="322" t="s">
        <v>816</v>
      </c>
      <c r="B61" s="206" t="s">
        <v>795</v>
      </c>
      <c r="C61" s="207">
        <v>2007</v>
      </c>
      <c r="D61" s="840" t="s">
        <v>809</v>
      </c>
      <c r="E61" s="551" t="s">
        <v>795</v>
      </c>
      <c r="F61" s="844"/>
      <c r="G61" s="845"/>
      <c r="H61" s="826">
        <f>-16160.9+27859.6-30632.55</f>
        <v>-18933.849999999999</v>
      </c>
      <c r="I61" s="731">
        <v>0</v>
      </c>
      <c r="J61" s="731"/>
      <c r="K61" s="910">
        <f>-16160.9+27859.6-30632.55</f>
        <v>-18933.849999999999</v>
      </c>
      <c r="L61" s="826">
        <f>-16160.9+27859.6-30632.55</f>
        <v>-18933.849999999999</v>
      </c>
      <c r="M61" s="772">
        <v>0</v>
      </c>
      <c r="N61" s="822"/>
      <c r="O61" s="826">
        <f>-16160.9+27859.6-30632.55</f>
        <v>-18933.849999999999</v>
      </c>
      <c r="P61" s="772">
        <v>0</v>
      </c>
      <c r="Q61" s="976">
        <f>O61/SUM(H61+I61)</f>
        <v>1</v>
      </c>
      <c r="R61" s="773">
        <f>P61-M61</f>
        <v>0</v>
      </c>
      <c r="S61" s="774">
        <f>O61-L61</f>
        <v>0</v>
      </c>
      <c r="T61" s="1011">
        <f>U61-K61</f>
        <v>0</v>
      </c>
      <c r="U61" s="164">
        <f>O61+P61</f>
        <v>-18933.849999999999</v>
      </c>
      <c r="V61" s="165">
        <f>+U61/H61</f>
        <v>1</v>
      </c>
      <c r="W61" s="166">
        <v>0</v>
      </c>
    </row>
    <row r="62" spans="1:24" ht="18.75" customHeight="1" thickTop="1" thickBot="1">
      <c r="A62" s="179"/>
      <c r="B62" s="788"/>
      <c r="C62" s="788"/>
      <c r="D62" s="1099" t="s">
        <v>605</v>
      </c>
      <c r="E62" s="1100"/>
      <c r="F62" s="304"/>
      <c r="G62" s="305"/>
      <c r="H62" s="218">
        <f>SUM(H52:H61)</f>
        <v>43070000</v>
      </c>
      <c r="I62" s="909">
        <f>SUM(I52:I55)</f>
        <v>1518902.29</v>
      </c>
      <c r="J62" s="951"/>
      <c r="K62" s="901">
        <f>SUM(K52:K60)</f>
        <v>39197091.359999999</v>
      </c>
      <c r="L62" s="900">
        <f>SUM(L52:L60)</f>
        <v>36783600.460000001</v>
      </c>
      <c r="M62" s="908">
        <f>SUM(M52:M60)</f>
        <v>2413490.9</v>
      </c>
      <c r="N62" s="351">
        <f>K62/SUM(H62+I62)</f>
        <v>0.87907728934584628</v>
      </c>
      <c r="O62" s="900">
        <f>SUM(O52:O61)</f>
        <v>37976908.810000002</v>
      </c>
      <c r="P62" s="908">
        <f>SUM(P52:P61)</f>
        <v>1305314.1400000001</v>
      </c>
      <c r="Q62" s="806">
        <f>O62/SUM(H62+I62)</f>
        <v>0.85171212699975174</v>
      </c>
      <c r="R62" s="931">
        <f>SUM(R52:R61)</f>
        <v>-1108176.7599999998</v>
      </c>
      <c r="S62" s="219">
        <f>SUM(S52:S61)</f>
        <v>1212242.1999999995</v>
      </c>
      <c r="T62" s="931">
        <f>SUM(T52:T61)</f>
        <v>104065.43999999948</v>
      </c>
      <c r="U62" s="219">
        <f>SUM(U52:U61)</f>
        <v>39282222.950000003</v>
      </c>
      <c r="V62" s="175">
        <f>U62/SUM(H62+I62)</f>
        <v>0.88098654446601776</v>
      </c>
      <c r="W62" s="219">
        <f>SUM(W52:W55)</f>
        <v>5306679.3399999989</v>
      </c>
    </row>
    <row r="63" spans="1:24" ht="13.5" thickTop="1">
      <c r="G63" s="12"/>
      <c r="M63" s="22"/>
      <c r="P63" s="22"/>
      <c r="Q63" s="864"/>
      <c r="R63" s="22"/>
    </row>
    <row r="64" spans="1:24" ht="18.75" customHeight="1">
      <c r="G64" s="12"/>
      <c r="M64" s="22"/>
      <c r="P64" s="22"/>
      <c r="Q64" s="864"/>
      <c r="R64" s="22"/>
    </row>
    <row r="65" spans="1:24" ht="18.75" customHeight="1">
      <c r="A65" s="809" t="s">
        <v>1040</v>
      </c>
      <c r="B65" s="206"/>
      <c r="C65" s="207"/>
      <c r="D65" s="840"/>
      <c r="E65" s="551"/>
      <c r="F65" s="844"/>
      <c r="G65" s="845"/>
      <c r="H65" s="208"/>
      <c r="I65" s="209"/>
      <c r="J65" s="209"/>
      <c r="K65" s="166"/>
      <c r="L65" s="775"/>
      <c r="M65" s="776"/>
      <c r="N65" s="371"/>
      <c r="O65" s="771"/>
      <c r="P65" s="772"/>
      <c r="Q65" s="976"/>
      <c r="R65" s="773"/>
      <c r="S65" s="774"/>
      <c r="T65" s="1011"/>
      <c r="U65" s="164"/>
      <c r="V65" s="165"/>
      <c r="W65" s="166"/>
    </row>
    <row r="66" spans="1:24" ht="18.75" customHeight="1">
      <c r="A66" s="777" t="s">
        <v>1397</v>
      </c>
      <c r="B66" s="206" t="s">
        <v>759</v>
      </c>
      <c r="C66" s="207">
        <v>2008</v>
      </c>
      <c r="D66" s="839" t="s">
        <v>819</v>
      </c>
      <c r="E66" s="808" t="s">
        <v>957</v>
      </c>
      <c r="F66" s="1036" t="s">
        <v>1744</v>
      </c>
      <c r="G66" s="956" t="s">
        <v>1399</v>
      </c>
      <c r="H66" s="208">
        <v>29636000</v>
      </c>
      <c r="I66" s="209">
        <v>179003.09</v>
      </c>
      <c r="J66" s="209"/>
      <c r="K66" s="166">
        <f>L66+M66</f>
        <v>19814030.199999999</v>
      </c>
      <c r="L66" s="957">
        <v>2691576.4</v>
      </c>
      <c r="M66" s="958">
        <v>17122453.800000001</v>
      </c>
      <c r="N66" s="371"/>
      <c r="O66" s="957">
        <v>6112680.7000000002</v>
      </c>
      <c r="P66" s="958">
        <v>17571303.100000001</v>
      </c>
      <c r="Q66" s="981">
        <f>O66/SUM(H66+I66)</f>
        <v>0.20502029402942451</v>
      </c>
      <c r="R66" s="959">
        <f>P66-M66</f>
        <v>448849.30000000075</v>
      </c>
      <c r="S66" s="960">
        <f>O66-L66</f>
        <v>3421104.3000000003</v>
      </c>
      <c r="T66" s="1021">
        <f>U66-K66</f>
        <v>3869953.6000000015</v>
      </c>
      <c r="U66" s="164">
        <f>O66+P66</f>
        <v>23683983.800000001</v>
      </c>
      <c r="V66" s="165">
        <f>+U66/SUM(H66+I66)</f>
        <v>0.79436462671183317</v>
      </c>
      <c r="W66" s="166">
        <f>H66+I66-U66</f>
        <v>6131019.2899999991</v>
      </c>
      <c r="X66" s="1054"/>
    </row>
    <row r="67" spans="1:24" ht="18.75" customHeight="1">
      <c r="A67" s="777" t="s">
        <v>1117</v>
      </c>
      <c r="B67" s="206" t="s">
        <v>1117</v>
      </c>
      <c r="C67" s="207">
        <v>2008</v>
      </c>
      <c r="D67" s="839" t="s">
        <v>819</v>
      </c>
      <c r="E67" s="808" t="s">
        <v>817</v>
      </c>
      <c r="F67" s="1036" t="s">
        <v>1758</v>
      </c>
      <c r="G67" s="956" t="s">
        <v>1399</v>
      </c>
      <c r="H67" s="208">
        <v>1000000</v>
      </c>
      <c r="I67" s="209"/>
      <c r="J67" s="209"/>
      <c r="K67" s="166">
        <f>L67+M67</f>
        <v>0</v>
      </c>
      <c r="L67" s="957">
        <v>0</v>
      </c>
      <c r="M67" s="958">
        <v>0</v>
      </c>
      <c r="N67" s="371"/>
      <c r="O67" s="957">
        <v>517100.28</v>
      </c>
      <c r="P67" s="958">
        <v>0</v>
      </c>
      <c r="Q67" s="981">
        <f>O67/SUM(H67+I67)</f>
        <v>0.51710028000000008</v>
      </c>
      <c r="R67" s="959">
        <f>P67-M67</f>
        <v>0</v>
      </c>
      <c r="S67" s="960">
        <f>O67-L67</f>
        <v>517100.28</v>
      </c>
      <c r="T67" s="1021">
        <f>U67-K67</f>
        <v>517100.28</v>
      </c>
      <c r="U67" s="164">
        <f>O67+P67</f>
        <v>517100.28</v>
      </c>
      <c r="V67" s="165">
        <f>+U67/SUM(H67+I67)</f>
        <v>0.51710028000000008</v>
      </c>
      <c r="W67" s="1055">
        <f>H67+I67-U67</f>
        <v>482899.72</v>
      </c>
      <c r="X67" s="1054"/>
    </row>
    <row r="68" spans="1:24" ht="18.75" customHeight="1">
      <c r="A68" s="777" t="s">
        <v>1397</v>
      </c>
      <c r="B68" s="206" t="s">
        <v>759</v>
      </c>
      <c r="C68" s="207">
        <v>2008</v>
      </c>
      <c r="D68" s="839" t="s">
        <v>34</v>
      </c>
      <c r="E68" s="808" t="s">
        <v>957</v>
      </c>
      <c r="F68" s="1036" t="s">
        <v>1743</v>
      </c>
      <c r="G68" s="956" t="s">
        <v>1399</v>
      </c>
      <c r="H68" s="208">
        <v>7091000</v>
      </c>
      <c r="I68" s="209">
        <v>54001.03</v>
      </c>
      <c r="J68" s="209"/>
      <c r="K68" s="166">
        <f>L68+M68</f>
        <v>7102056.1699999999</v>
      </c>
      <c r="L68" s="957">
        <v>724493.13</v>
      </c>
      <c r="M68" s="958">
        <v>6377563.04</v>
      </c>
      <c r="N68" s="371"/>
      <c r="O68" s="957">
        <v>741800.55</v>
      </c>
      <c r="P68" s="958">
        <v>6360255.6200000001</v>
      </c>
      <c r="Q68" s="981">
        <f>O68/SUM(H68+I68)</f>
        <v>0.10382091575429767</v>
      </c>
      <c r="R68" s="959">
        <v>0</v>
      </c>
      <c r="S68" s="960">
        <f>O68-L68</f>
        <v>17307.420000000042</v>
      </c>
      <c r="T68" s="1021">
        <f>U68-K68</f>
        <v>0</v>
      </c>
      <c r="U68" s="164">
        <f>O68+P68</f>
        <v>7102056.1699999999</v>
      </c>
      <c r="V68" s="165">
        <f>+U68/SUM(H68+I68)</f>
        <v>0.99398952360962778</v>
      </c>
      <c r="W68" s="166">
        <f>H68+I68-U68</f>
        <v>42944.860000000335</v>
      </c>
      <c r="X68" s="1054"/>
    </row>
    <row r="69" spans="1:24" ht="18.75" customHeight="1">
      <c r="A69" s="777"/>
      <c r="B69" s="206"/>
      <c r="C69" s="207"/>
      <c r="D69" s="840"/>
      <c r="E69" s="551"/>
      <c r="F69" s="844"/>
      <c r="G69" s="845"/>
      <c r="H69" s="208"/>
      <c r="I69" s="209"/>
      <c r="J69" s="209"/>
      <c r="K69" s="166"/>
      <c r="L69" s="771"/>
      <c r="M69" s="772"/>
      <c r="N69" s="371"/>
      <c r="O69" s="771"/>
      <c r="P69" s="772"/>
      <c r="Q69" s="976"/>
      <c r="R69" s="773"/>
      <c r="S69" s="774"/>
      <c r="T69" s="1011"/>
      <c r="U69" s="164"/>
      <c r="V69" s="165"/>
      <c r="W69" s="166"/>
    </row>
    <row r="70" spans="1:24" ht="18.75" customHeight="1">
      <c r="A70" s="728" t="s">
        <v>960</v>
      </c>
      <c r="B70" s="206"/>
      <c r="C70" s="207"/>
      <c r="D70" s="840"/>
      <c r="E70" s="551"/>
      <c r="F70" s="844"/>
      <c r="G70" s="845"/>
      <c r="H70" s="208"/>
      <c r="I70" s="209"/>
      <c r="J70" s="209"/>
      <c r="K70" s="166"/>
      <c r="L70" s="771"/>
      <c r="M70" s="778"/>
      <c r="N70" s="779"/>
      <c r="O70" s="780"/>
      <c r="P70" s="772"/>
      <c r="Q70" s="976"/>
      <c r="R70" s="773"/>
      <c r="S70" s="774"/>
      <c r="T70" s="1011"/>
      <c r="U70" s="164"/>
      <c r="V70" s="165"/>
      <c r="W70" s="166"/>
    </row>
    <row r="71" spans="1:24" ht="18.75" customHeight="1">
      <c r="A71" s="194" t="s">
        <v>816</v>
      </c>
      <c r="B71" s="206" t="s">
        <v>795</v>
      </c>
      <c r="C71" s="207">
        <v>2008</v>
      </c>
      <c r="D71" s="840" t="s">
        <v>961</v>
      </c>
      <c r="E71" s="551" t="s">
        <v>795</v>
      </c>
      <c r="F71" s="844"/>
      <c r="G71" s="845"/>
      <c r="H71" s="208">
        <f>3088862.5+113500</f>
        <v>3202362.5</v>
      </c>
      <c r="I71" s="209">
        <v>0</v>
      </c>
      <c r="J71" s="209"/>
      <c r="K71" s="166">
        <v>3202362.5</v>
      </c>
      <c r="L71" s="208">
        <v>3202362.5</v>
      </c>
      <c r="M71" s="772">
        <v>0</v>
      </c>
      <c r="N71" s="779"/>
      <c r="O71" s="208">
        <v>3202362.5</v>
      </c>
      <c r="P71" s="772">
        <v>0</v>
      </c>
      <c r="Q71" s="976">
        <f>O71/SUM(H71+I71)</f>
        <v>1</v>
      </c>
      <c r="R71" s="773">
        <f>P71-M71</f>
        <v>0</v>
      </c>
      <c r="S71" s="774">
        <f>O71-L71</f>
        <v>0</v>
      </c>
      <c r="T71" s="1011">
        <f>U71-K71</f>
        <v>0</v>
      </c>
      <c r="U71" s="164">
        <f>O71+P71</f>
        <v>3202362.5</v>
      </c>
      <c r="V71" s="165">
        <f>+U71/H71</f>
        <v>1</v>
      </c>
      <c r="W71" s="166">
        <v>0</v>
      </c>
    </row>
    <row r="72" spans="1:24" ht="18.75" customHeight="1">
      <c r="A72" s="194" t="s">
        <v>816</v>
      </c>
      <c r="B72" s="206" t="s">
        <v>795</v>
      </c>
      <c r="C72" s="207">
        <v>2008</v>
      </c>
      <c r="D72" s="841" t="s">
        <v>747</v>
      </c>
      <c r="E72" s="551" t="s">
        <v>795</v>
      </c>
      <c r="F72" s="844" t="s">
        <v>1041</v>
      </c>
      <c r="G72" s="845"/>
      <c r="H72" s="961">
        <f>123056.74+3982.33</f>
        <v>127039.07</v>
      </c>
      <c r="I72" s="209">
        <v>0</v>
      </c>
      <c r="J72" s="209"/>
      <c r="K72" s="166">
        <f>123056.74+3982.33</f>
        <v>127039.07</v>
      </c>
      <c r="L72" s="208">
        <f>123056.74+3982.33</f>
        <v>127039.07</v>
      </c>
      <c r="M72" s="772">
        <v>0</v>
      </c>
      <c r="N72" s="371"/>
      <c r="O72" s="208">
        <f>123056.74+3982.33</f>
        <v>127039.07</v>
      </c>
      <c r="P72" s="772">
        <v>0</v>
      </c>
      <c r="Q72" s="976">
        <f>O72/SUM(H72+I72)</f>
        <v>1</v>
      </c>
      <c r="R72" s="773">
        <f>P72-M72</f>
        <v>0</v>
      </c>
      <c r="S72" s="774">
        <f>O72-L72</f>
        <v>0</v>
      </c>
      <c r="T72" s="1011">
        <f>U72-K72</f>
        <v>0</v>
      </c>
      <c r="U72" s="164">
        <f>O72+P72</f>
        <v>127039.07</v>
      </c>
      <c r="V72" s="165">
        <f>+U72/H72</f>
        <v>1</v>
      </c>
      <c r="W72" s="166">
        <v>0</v>
      </c>
    </row>
    <row r="73" spans="1:24" ht="18.75" customHeight="1">
      <c r="A73" s="322" t="s">
        <v>816</v>
      </c>
      <c r="B73" s="206" t="s">
        <v>795</v>
      </c>
      <c r="C73" s="207">
        <v>2008</v>
      </c>
      <c r="D73" s="840" t="s">
        <v>966</v>
      </c>
      <c r="E73" s="551" t="s">
        <v>795</v>
      </c>
      <c r="F73" s="844"/>
      <c r="G73" s="845"/>
      <c r="H73" s="826">
        <f>148932.75+7880</f>
        <v>156812.75</v>
      </c>
      <c r="I73" s="209">
        <v>0</v>
      </c>
      <c r="J73" s="209"/>
      <c r="K73" s="166">
        <v>156812.75</v>
      </c>
      <c r="L73" s="826">
        <v>156812.75</v>
      </c>
      <c r="M73" s="772">
        <v>0</v>
      </c>
      <c r="N73" s="371"/>
      <c r="O73" s="826">
        <v>156812.75</v>
      </c>
      <c r="P73" s="772">
        <v>0</v>
      </c>
      <c r="Q73" s="976">
        <f>O73/SUM(H73+I73)</f>
        <v>1</v>
      </c>
      <c r="R73" s="773">
        <f>P73-M73</f>
        <v>0</v>
      </c>
      <c r="S73" s="774">
        <f>O73-L73</f>
        <v>0</v>
      </c>
      <c r="T73" s="1011">
        <f>U73-K73</f>
        <v>0</v>
      </c>
      <c r="U73" s="164">
        <f>O73+P73</f>
        <v>156812.75</v>
      </c>
      <c r="V73" s="165">
        <f>+U73/H73</f>
        <v>1</v>
      </c>
      <c r="W73" s="166">
        <v>0</v>
      </c>
    </row>
    <row r="74" spans="1:24" ht="18.75" customHeight="1" thickBot="1">
      <c r="A74" s="322" t="s">
        <v>816</v>
      </c>
      <c r="B74" s="206" t="s">
        <v>795</v>
      </c>
      <c r="C74" s="207">
        <v>2008</v>
      </c>
      <c r="D74" s="840" t="s">
        <v>809</v>
      </c>
      <c r="E74" s="551" t="s">
        <v>795</v>
      </c>
      <c r="F74" s="844"/>
      <c r="G74" s="845"/>
      <c r="H74" s="826">
        <v>-193214</v>
      </c>
      <c r="I74" s="731">
        <v>0</v>
      </c>
      <c r="J74" s="731"/>
      <c r="K74" s="910">
        <v>-193214</v>
      </c>
      <c r="L74" s="826">
        <v>-193214</v>
      </c>
      <c r="M74" s="772">
        <v>0</v>
      </c>
      <c r="N74" s="822"/>
      <c r="O74" s="826">
        <v>-193214</v>
      </c>
      <c r="P74" s="772">
        <v>0</v>
      </c>
      <c r="Q74" s="976">
        <f>O74/SUM(H74+I74)</f>
        <v>1</v>
      </c>
      <c r="R74" s="773">
        <f>P74-M74</f>
        <v>0</v>
      </c>
      <c r="S74" s="774">
        <f>O74-L74</f>
        <v>0</v>
      </c>
      <c r="T74" s="1011">
        <f>U74-K74</f>
        <v>0</v>
      </c>
      <c r="U74" s="164">
        <f>O74+P74</f>
        <v>-193214</v>
      </c>
      <c r="V74" s="165">
        <f>+U74/H74</f>
        <v>1</v>
      </c>
      <c r="W74" s="166">
        <v>0</v>
      </c>
    </row>
    <row r="75" spans="1:24" ht="18.75" customHeight="1" thickTop="1" thickBot="1">
      <c r="B75" s="788"/>
      <c r="C75" s="788"/>
      <c r="D75" s="1099" t="s">
        <v>1723</v>
      </c>
      <c r="E75" s="1100"/>
      <c r="F75" s="304"/>
      <c r="G75" s="305"/>
      <c r="H75" s="218">
        <f>SUM(H66:H74)</f>
        <v>41020000.32</v>
      </c>
      <c r="I75" s="909">
        <f>SUM(I66:I68)</f>
        <v>233004.12</v>
      </c>
      <c r="J75" s="951"/>
      <c r="K75" s="901">
        <f>SUM(K66:K73)</f>
        <v>30402300.689999998</v>
      </c>
      <c r="L75" s="900">
        <f>SUM(L66:L73)</f>
        <v>6902283.8499999996</v>
      </c>
      <c r="M75" s="908">
        <f>SUM(M66:M73)</f>
        <v>23500016.84</v>
      </c>
      <c r="N75" s="351">
        <f>K75/SUM(H75+I75)</f>
        <v>0.73697179399910873</v>
      </c>
      <c r="O75" s="900">
        <f>SUM(O66:O74)</f>
        <v>10664581.850000001</v>
      </c>
      <c r="P75" s="908">
        <f>SUM(P66:P73)</f>
        <v>23931558.720000003</v>
      </c>
      <c r="Q75" s="806">
        <f>O75/SUM(H75+I75)</f>
        <v>0.25851648855081555</v>
      </c>
      <c r="R75" s="931">
        <f>SUM(R66:R73)</f>
        <v>448849.30000000075</v>
      </c>
      <c r="S75" s="219">
        <f>SUM(S66:S73)</f>
        <v>3955512</v>
      </c>
      <c r="T75" s="931">
        <f>SUM(T66:T73)</f>
        <v>4387053.8800000018</v>
      </c>
      <c r="U75" s="219">
        <f>SUM(U66:U73)</f>
        <v>34789354.57</v>
      </c>
      <c r="V75" s="175">
        <f>U75/SUM(H75+I75)</f>
        <v>0.84331686969852138</v>
      </c>
      <c r="W75" s="219">
        <f>SUM(W66:W68)</f>
        <v>6656863.8699999992</v>
      </c>
    </row>
    <row r="76" spans="1:24" ht="18.75" customHeight="1" thickTop="1">
      <c r="G76" s="12"/>
      <c r="M76" s="22"/>
      <c r="P76" s="22"/>
      <c r="Q76" s="22"/>
      <c r="R76" s="22"/>
    </row>
    <row r="77" spans="1:24" ht="18.75" customHeight="1">
      <c r="G77" s="12"/>
      <c r="M77" s="22"/>
      <c r="P77" s="22"/>
      <c r="Q77" s="22"/>
      <c r="R77" s="22"/>
    </row>
    <row r="78" spans="1:24" ht="18.75" customHeight="1">
      <c r="A78" s="809" t="s">
        <v>1715</v>
      </c>
      <c r="B78" s="206"/>
      <c r="C78" s="207"/>
      <c r="D78" s="840"/>
      <c r="E78" s="551"/>
      <c r="F78" s="844"/>
      <c r="G78" s="845"/>
      <c r="H78" s="208"/>
      <c r="I78" s="209"/>
      <c r="J78" s="209"/>
      <c r="K78" s="166"/>
      <c r="L78" s="775"/>
      <c r="M78" s="776"/>
      <c r="N78" s="371"/>
      <c r="O78" s="771"/>
      <c r="P78" s="772"/>
      <c r="Q78" s="976"/>
      <c r="R78" s="773"/>
      <c r="S78" s="774"/>
      <c r="T78" s="1011"/>
      <c r="U78" s="164"/>
      <c r="V78" s="165"/>
      <c r="W78" s="166"/>
    </row>
    <row r="79" spans="1:24" ht="18.75" customHeight="1">
      <c r="A79" s="777" t="s">
        <v>1421</v>
      </c>
      <c r="B79" s="206" t="s">
        <v>162</v>
      </c>
      <c r="C79" s="207">
        <v>2009</v>
      </c>
      <c r="D79" s="839" t="s">
        <v>1732</v>
      </c>
      <c r="E79" s="808" t="s">
        <v>1721</v>
      </c>
      <c r="F79" s="1037" t="s">
        <v>1740</v>
      </c>
      <c r="G79" s="1026" t="s">
        <v>1399</v>
      </c>
      <c r="H79" s="208">
        <f>8370000+2570000</f>
        <v>10940000</v>
      </c>
      <c r="I79" s="209"/>
      <c r="J79" s="209"/>
      <c r="K79" s="166">
        <f>L79+M79</f>
        <v>0</v>
      </c>
      <c r="L79" s="1027">
        <v>0</v>
      </c>
      <c r="M79" s="1027">
        <v>0</v>
      </c>
      <c r="N79" s="371"/>
      <c r="O79" s="1027">
        <v>0</v>
      </c>
      <c r="P79" s="1027">
        <v>0</v>
      </c>
      <c r="Q79" s="1028">
        <f>O79/SUM(H79+I79)</f>
        <v>0</v>
      </c>
      <c r="R79" s="1029">
        <f>P79-M79</f>
        <v>0</v>
      </c>
      <c r="S79" s="1030">
        <f>O79-L79</f>
        <v>0</v>
      </c>
      <c r="T79" s="1031">
        <f>U79-K79</f>
        <v>0</v>
      </c>
      <c r="U79" s="164">
        <f>O79+P79</f>
        <v>0</v>
      </c>
      <c r="V79" s="165">
        <f>+U79/SUM(H79+I79)</f>
        <v>0</v>
      </c>
      <c r="W79" s="166">
        <f>H79+I79-U79</f>
        <v>10940000</v>
      </c>
      <c r="X79" s="1054"/>
    </row>
    <row r="80" spans="1:24" ht="18.75" customHeight="1">
      <c r="A80" s="777" t="s">
        <v>1718</v>
      </c>
      <c r="B80" s="206" t="s">
        <v>1718</v>
      </c>
      <c r="C80" s="207">
        <v>2009</v>
      </c>
      <c r="D80" s="839" t="s">
        <v>1719</v>
      </c>
      <c r="E80" s="808" t="s">
        <v>1720</v>
      </c>
      <c r="F80" s="1038" t="s">
        <v>1739</v>
      </c>
      <c r="G80" s="1026" t="s">
        <v>1399</v>
      </c>
      <c r="H80" s="208">
        <v>10080000</v>
      </c>
      <c r="I80" s="209"/>
      <c r="J80" s="209"/>
      <c r="K80" s="166">
        <f>L80+M80</f>
        <v>0</v>
      </c>
      <c r="L80" s="1027">
        <v>0</v>
      </c>
      <c r="M80" s="1027">
        <v>0</v>
      </c>
      <c r="N80" s="371"/>
      <c r="O80" s="1027">
        <v>0</v>
      </c>
      <c r="P80" s="1027">
        <v>0</v>
      </c>
      <c r="Q80" s="1028">
        <f>O80/SUM(H80+I80)</f>
        <v>0</v>
      </c>
      <c r="R80" s="1029">
        <f>P80-M80</f>
        <v>0</v>
      </c>
      <c r="S80" s="1030">
        <f>O80-L80</f>
        <v>0</v>
      </c>
      <c r="T80" s="1031">
        <f>U80-K80</f>
        <v>0</v>
      </c>
      <c r="U80" s="164">
        <f>O80+P80</f>
        <v>0</v>
      </c>
      <c r="V80" s="165">
        <f>+U80/SUM(H80+I80)</f>
        <v>0</v>
      </c>
      <c r="W80" s="166">
        <f>H80+I80-U80</f>
        <v>10080000</v>
      </c>
      <c r="X80" s="1054"/>
    </row>
    <row r="81" spans="1:24" ht="18.75" customHeight="1">
      <c r="A81" s="777" t="s">
        <v>307</v>
      </c>
      <c r="B81" s="206" t="s">
        <v>307</v>
      </c>
      <c r="C81" s="207">
        <v>2009</v>
      </c>
      <c r="D81" s="839" t="s">
        <v>308</v>
      </c>
      <c r="E81" s="808" t="s">
        <v>587</v>
      </c>
      <c r="F81" s="1038" t="s">
        <v>1741</v>
      </c>
      <c r="G81" s="1026" t="s">
        <v>1399</v>
      </c>
      <c r="H81" s="208">
        <f>1004879.43+6390.57</f>
        <v>1011270</v>
      </c>
      <c r="I81" s="209"/>
      <c r="J81" s="209"/>
      <c r="K81" s="166">
        <f>L81+M81</f>
        <v>0</v>
      </c>
      <c r="L81" s="1027">
        <v>0</v>
      </c>
      <c r="M81" s="1027">
        <v>0</v>
      </c>
      <c r="N81" s="371"/>
      <c r="O81" s="1027">
        <v>0</v>
      </c>
      <c r="P81" s="1027">
        <v>0</v>
      </c>
      <c r="Q81" s="1028">
        <f>O81/SUM(H81+I81)</f>
        <v>0</v>
      </c>
      <c r="R81" s="1029">
        <f>P81-M81</f>
        <v>0</v>
      </c>
      <c r="S81" s="1030">
        <f>O81-L81</f>
        <v>0</v>
      </c>
      <c r="T81" s="1031">
        <f>U81-K81</f>
        <v>0</v>
      </c>
      <c r="U81" s="164">
        <f>O81+P81</f>
        <v>0</v>
      </c>
      <c r="V81" s="165">
        <f>+U81/SUM(H81+I81)</f>
        <v>0</v>
      </c>
      <c r="W81" s="166">
        <f>H81+I81-U81</f>
        <v>1011270</v>
      </c>
      <c r="X81" s="1054"/>
    </row>
    <row r="82" spans="1:24" ht="18.75" customHeight="1">
      <c r="A82" s="322" t="s">
        <v>1599</v>
      </c>
      <c r="B82" s="206" t="s">
        <v>1726</v>
      </c>
      <c r="C82" s="207">
        <v>2009</v>
      </c>
      <c r="D82" s="839" t="s">
        <v>1716</v>
      </c>
      <c r="E82" s="808" t="s">
        <v>1717</v>
      </c>
      <c r="F82" s="1038" t="s">
        <v>1738</v>
      </c>
      <c r="G82" s="1026" t="s">
        <v>1399</v>
      </c>
      <c r="H82" s="208">
        <v>4075000</v>
      </c>
      <c r="I82" s="209">
        <v>3902.48</v>
      </c>
      <c r="J82" s="209"/>
      <c r="K82" s="166">
        <f>L82+M82</f>
        <v>2940215.7399999998</v>
      </c>
      <c r="L82" s="1027">
        <v>3940.48</v>
      </c>
      <c r="M82" s="1027">
        <v>2936275.26</v>
      </c>
      <c r="N82" s="371"/>
      <c r="O82" s="1027">
        <v>3221899.81</v>
      </c>
      <c r="P82" s="1027">
        <v>622147.80000000005</v>
      </c>
      <c r="Q82" s="1028">
        <f>O82/SUM(H82+I82)</f>
        <v>0.7898938074145867</v>
      </c>
      <c r="R82" s="1029">
        <f>P82-M82</f>
        <v>-2314127.46</v>
      </c>
      <c r="S82" s="1030">
        <f>O82-L82</f>
        <v>3217959.33</v>
      </c>
      <c r="T82" s="1031">
        <f>U82-K82</f>
        <v>903831.87000000058</v>
      </c>
      <c r="U82" s="164">
        <f>O82+P82</f>
        <v>3844047.6100000003</v>
      </c>
      <c r="V82" s="165">
        <f>+U82/SUM(H82+I82)</f>
        <v>0.94242204339241775</v>
      </c>
      <c r="W82" s="166">
        <f>H82+I82-U82</f>
        <v>234854.86999999965</v>
      </c>
      <c r="X82" s="1054"/>
    </row>
    <row r="83" spans="1:24" ht="18.75" customHeight="1">
      <c r="A83" s="777" t="s">
        <v>507</v>
      </c>
      <c r="B83" s="206" t="s">
        <v>1485</v>
      </c>
      <c r="C83" s="207">
        <v>2009</v>
      </c>
      <c r="D83" s="839" t="s">
        <v>1722</v>
      </c>
      <c r="E83" s="808" t="s">
        <v>773</v>
      </c>
      <c r="F83" s="1038" t="s">
        <v>1742</v>
      </c>
      <c r="G83" s="1026" t="s">
        <v>1399</v>
      </c>
      <c r="H83" s="208">
        <v>6300000</v>
      </c>
      <c r="I83" s="209">
        <v>1167.92</v>
      </c>
      <c r="J83" s="209"/>
      <c r="K83" s="166">
        <v>5246192.1100000003</v>
      </c>
      <c r="L83" s="1035">
        <v>237750.88</v>
      </c>
      <c r="M83" s="1027">
        <v>6370213.7699999996</v>
      </c>
      <c r="N83" s="371"/>
      <c r="O83" s="1035">
        <v>1331982.3</v>
      </c>
      <c r="P83" s="1027">
        <v>5247859.6100000003</v>
      </c>
      <c r="Q83" s="1028">
        <f>O83/SUM(H83+I83)</f>
        <v>0.21138657418924967</v>
      </c>
      <c r="R83" s="1029">
        <f>P83-M83</f>
        <v>-1122354.1599999992</v>
      </c>
      <c r="S83" s="1030">
        <f>O83-L83</f>
        <v>1094231.42</v>
      </c>
      <c r="T83" s="1031">
        <f>U83-K83</f>
        <v>1333649.7999999998</v>
      </c>
      <c r="U83" s="164">
        <f>O83+P83</f>
        <v>6579841.9100000001</v>
      </c>
      <c r="V83" s="165">
        <f>+U83/SUM(H83+I83)</f>
        <v>1.0442257679112923</v>
      </c>
      <c r="W83" s="902">
        <f>H83+I83-U83</f>
        <v>-278673.99000000022</v>
      </c>
      <c r="X83" s="1054"/>
    </row>
    <row r="84" spans="1:24" ht="18.75" customHeight="1">
      <c r="A84" s="777"/>
      <c r="B84" s="206"/>
      <c r="C84" s="207"/>
      <c r="D84" s="840"/>
      <c r="E84" s="551"/>
      <c r="F84" s="844"/>
      <c r="G84" s="845"/>
      <c r="H84" s="208"/>
      <c r="I84" s="209"/>
      <c r="J84" s="209"/>
      <c r="K84" s="166"/>
      <c r="L84" s="771"/>
      <c r="M84" s="772"/>
      <c r="N84" s="371"/>
      <c r="O84" s="771"/>
      <c r="P84" s="772"/>
      <c r="Q84" s="976"/>
      <c r="R84" s="773"/>
      <c r="S84" s="774"/>
      <c r="T84" s="1011"/>
      <c r="U84" s="164"/>
      <c r="V84" s="165"/>
      <c r="W84" s="166"/>
    </row>
    <row r="85" spans="1:24" ht="18.75" customHeight="1">
      <c r="A85" s="728" t="s">
        <v>960</v>
      </c>
      <c r="B85" s="206"/>
      <c r="C85" s="207"/>
      <c r="D85" s="840"/>
      <c r="E85" s="551"/>
      <c r="F85" s="844"/>
      <c r="G85" s="845"/>
      <c r="H85" s="208"/>
      <c r="I85" s="209"/>
      <c r="J85" s="209"/>
      <c r="K85" s="166"/>
      <c r="L85" s="771"/>
      <c r="M85" s="778"/>
      <c r="N85" s="779"/>
      <c r="O85" s="780"/>
      <c r="P85" s="772"/>
      <c r="Q85" s="976"/>
      <c r="R85" s="773"/>
      <c r="S85" s="774"/>
      <c r="T85" s="1011"/>
      <c r="U85" s="164"/>
      <c r="V85" s="165"/>
      <c r="W85" s="166"/>
    </row>
    <row r="86" spans="1:24" ht="18.75" customHeight="1">
      <c r="A86" s="194" t="s">
        <v>816</v>
      </c>
      <c r="B86" s="206" t="s">
        <v>795</v>
      </c>
      <c r="C86" s="207">
        <v>2009</v>
      </c>
      <c r="D86" s="840" t="s">
        <v>961</v>
      </c>
      <c r="E86" s="551" t="s">
        <v>795</v>
      </c>
      <c r="F86" s="844"/>
      <c r="G86" s="845"/>
      <c r="H86" s="208">
        <f>2456393.76+404000</f>
        <v>2860393.76</v>
      </c>
      <c r="I86" s="209">
        <v>0</v>
      </c>
      <c r="J86" s="209"/>
      <c r="K86" s="1032">
        <f>2456393.76+404000</f>
        <v>2860393.76</v>
      </c>
      <c r="L86" s="208">
        <f>2456393.76+404000</f>
        <v>2860393.76</v>
      </c>
      <c r="M86" s="772">
        <v>0</v>
      </c>
      <c r="N86" s="779"/>
      <c r="O86" s="208">
        <f>2456393.76+404000</f>
        <v>2860393.76</v>
      </c>
      <c r="P86" s="772">
        <v>0</v>
      </c>
      <c r="Q86" s="976">
        <f>O86/SUM(H86+I86)</f>
        <v>1</v>
      </c>
      <c r="R86" s="773">
        <f>P86-M86</f>
        <v>0</v>
      </c>
      <c r="S86" s="774">
        <f>O86-L86</f>
        <v>0</v>
      </c>
      <c r="T86" s="1011">
        <f>U86-K86</f>
        <v>0</v>
      </c>
      <c r="U86" s="164">
        <f>O86+P86</f>
        <v>2860393.76</v>
      </c>
      <c r="V86" s="165">
        <f>+U86/H86</f>
        <v>1</v>
      </c>
      <c r="W86" s="166">
        <v>0</v>
      </c>
    </row>
    <row r="87" spans="1:24" ht="18.75" customHeight="1">
      <c r="A87" s="194" t="s">
        <v>816</v>
      </c>
      <c r="B87" s="206" t="s">
        <v>795</v>
      </c>
      <c r="C87" s="207">
        <v>2009</v>
      </c>
      <c r="D87" s="841" t="s">
        <v>747</v>
      </c>
      <c r="E87" s="551" t="s">
        <v>795</v>
      </c>
      <c r="F87" s="844" t="s">
        <v>1724</v>
      </c>
      <c r="G87" s="845"/>
      <c r="H87" s="961">
        <v>577624.65</v>
      </c>
      <c r="I87" s="209">
        <v>0</v>
      </c>
      <c r="J87" s="209"/>
      <c r="K87" s="1033">
        <v>577624.65</v>
      </c>
      <c r="L87" s="961">
        <v>577624.65</v>
      </c>
      <c r="M87" s="772">
        <v>0</v>
      </c>
      <c r="N87" s="371"/>
      <c r="O87" s="961">
        <v>577624.65</v>
      </c>
      <c r="P87" s="772">
        <v>0</v>
      </c>
      <c r="Q87" s="976">
        <f>O87/SUM(H87+I87)</f>
        <v>1</v>
      </c>
      <c r="R87" s="773">
        <f>P87-M87</f>
        <v>0</v>
      </c>
      <c r="S87" s="774">
        <f>O87-L87</f>
        <v>0</v>
      </c>
      <c r="T87" s="1011">
        <f>U87-K87</f>
        <v>0</v>
      </c>
      <c r="U87" s="164">
        <f>O87+P87</f>
        <v>577624.65</v>
      </c>
      <c r="V87" s="165">
        <f>+U87/H87</f>
        <v>1</v>
      </c>
      <c r="W87" s="166">
        <v>0</v>
      </c>
    </row>
    <row r="88" spans="1:24" ht="18.75" customHeight="1">
      <c r="A88" s="322" t="s">
        <v>816</v>
      </c>
      <c r="B88" s="206" t="s">
        <v>795</v>
      </c>
      <c r="C88" s="207">
        <v>2009</v>
      </c>
      <c r="D88" s="840" t="s">
        <v>966</v>
      </c>
      <c r="E88" s="551" t="s">
        <v>795</v>
      </c>
      <c r="F88" s="844"/>
      <c r="G88" s="845"/>
      <c r="H88" s="826">
        <f>131500+16300+149319+10164.55+28743.75+3084.14</f>
        <v>339111.44</v>
      </c>
      <c r="I88" s="209">
        <v>0</v>
      </c>
      <c r="J88" s="209"/>
      <c r="K88" s="1034">
        <f>131500+16300+149319+10164.55+28743.75+3084.14</f>
        <v>339111.44</v>
      </c>
      <c r="L88" s="826">
        <f>131500+16300+149319+10164.55+28743.75+3084.14</f>
        <v>339111.44</v>
      </c>
      <c r="M88" s="772">
        <v>0</v>
      </c>
      <c r="N88" s="371"/>
      <c r="O88" s="826">
        <f>131500+16300+149319+10164.55+28743.75+3084.14</f>
        <v>339111.44</v>
      </c>
      <c r="P88" s="772">
        <v>0</v>
      </c>
      <c r="Q88" s="976">
        <f>O88/SUM(H88+I88)</f>
        <v>1</v>
      </c>
      <c r="R88" s="773">
        <f>P88-M88</f>
        <v>0</v>
      </c>
      <c r="S88" s="774">
        <f>O88-L88</f>
        <v>0</v>
      </c>
      <c r="T88" s="1011">
        <f>U88-K88</f>
        <v>0</v>
      </c>
      <c r="U88" s="164">
        <f>O88+P88</f>
        <v>339111.44</v>
      </c>
      <c r="V88" s="165">
        <f>+U88/H88</f>
        <v>1</v>
      </c>
      <c r="W88" s="166">
        <v>0</v>
      </c>
    </row>
    <row r="89" spans="1:24" ht="18.75" customHeight="1" thickBot="1">
      <c r="A89" s="322" t="s">
        <v>816</v>
      </c>
      <c r="B89" s="206" t="s">
        <v>795</v>
      </c>
      <c r="C89" s="207">
        <v>2009</v>
      </c>
      <c r="D89" s="840" t="s">
        <v>809</v>
      </c>
      <c r="E89" s="551" t="s">
        <v>795</v>
      </c>
      <c r="F89" s="844"/>
      <c r="G89" s="845"/>
      <c r="H89" s="826">
        <f>-372921.55-478.3</f>
        <v>-373399.85</v>
      </c>
      <c r="I89" s="731">
        <v>0</v>
      </c>
      <c r="J89" s="731"/>
      <c r="K89" s="910">
        <f>-372921.55-478.3</f>
        <v>-373399.85</v>
      </c>
      <c r="L89" s="826">
        <f>-372921.55-478.3</f>
        <v>-373399.85</v>
      </c>
      <c r="M89" s="772">
        <v>0</v>
      </c>
      <c r="N89" s="822"/>
      <c r="O89" s="826">
        <f>-372921.55-478.3</f>
        <v>-373399.85</v>
      </c>
      <c r="P89" s="772">
        <v>0</v>
      </c>
      <c r="Q89" s="976">
        <f>O89/SUM(H89+I89)</f>
        <v>1</v>
      </c>
      <c r="R89" s="773">
        <f>P89-M89</f>
        <v>0</v>
      </c>
      <c r="S89" s="774">
        <f>O89-L89</f>
        <v>0</v>
      </c>
      <c r="T89" s="1011">
        <f>U89-K89</f>
        <v>0</v>
      </c>
      <c r="U89" s="164">
        <f>O89+P89</f>
        <v>-373399.85</v>
      </c>
      <c r="V89" s="165">
        <f>+U89/H89</f>
        <v>1</v>
      </c>
      <c r="W89" s="166">
        <v>0</v>
      </c>
    </row>
    <row r="90" spans="1:24" ht="18.75" customHeight="1" thickTop="1" thickBot="1">
      <c r="B90" s="788"/>
      <c r="C90" s="788"/>
      <c r="D90" s="1099" t="s">
        <v>1725</v>
      </c>
      <c r="E90" s="1100"/>
      <c r="F90" s="304"/>
      <c r="G90" s="305"/>
      <c r="H90" s="218">
        <f>SUM(H79:H89)</f>
        <v>35809999.999999993</v>
      </c>
      <c r="I90" s="909">
        <f>SUM(I79:I83)</f>
        <v>5070.3999999999996</v>
      </c>
      <c r="J90" s="951"/>
      <c r="K90" s="901">
        <f>SUM(K79:K88)</f>
        <v>11963537.699999999</v>
      </c>
      <c r="L90" s="900">
        <f>SUM(L79:L88)</f>
        <v>4018821.2099999995</v>
      </c>
      <c r="M90" s="908">
        <f>SUM(M79:M88)</f>
        <v>9306489.0299999993</v>
      </c>
      <c r="N90" s="351">
        <f>K90/SUM(H90+I90)</f>
        <v>0.33403641445864651</v>
      </c>
      <c r="O90" s="900">
        <f>SUM(O79:O89)</f>
        <v>7957612.1100000013</v>
      </c>
      <c r="P90" s="908">
        <f>SUM(P79:P88)</f>
        <v>5870007.4100000001</v>
      </c>
      <c r="Q90" s="806">
        <f>O90/SUM(H90+I90)</f>
        <v>0.22218613620259708</v>
      </c>
      <c r="R90" s="931">
        <f>SUM(R79:R88)</f>
        <v>-3436481.6199999992</v>
      </c>
      <c r="S90" s="219">
        <f>SUM(S79:S88)</f>
        <v>4312190.75</v>
      </c>
      <c r="T90" s="931">
        <f>SUM(T79:T88)</f>
        <v>2237481.6700000004</v>
      </c>
      <c r="U90" s="219">
        <f>SUM(U79:U88)</f>
        <v>14201019.369999999</v>
      </c>
      <c r="V90" s="175">
        <f>U90/SUM(H90+I90)</f>
        <v>0.39650960367789762</v>
      </c>
      <c r="W90" s="219">
        <f>SUM(W79:W83)</f>
        <v>21987450.880000003</v>
      </c>
    </row>
    <row r="91" spans="1:24" ht="18.75" customHeight="1" thickTop="1">
      <c r="G91" s="12"/>
      <c r="M91" s="22"/>
      <c r="P91" s="22"/>
      <c r="Q91" s="22"/>
      <c r="R91" s="22"/>
    </row>
    <row r="92" spans="1:24" ht="18.75" customHeight="1">
      <c r="G92" s="12"/>
      <c r="M92" s="22"/>
      <c r="P92" s="22"/>
      <c r="Q92" s="22"/>
      <c r="R92" s="22"/>
    </row>
    <row r="93" spans="1:24" ht="18.75" customHeight="1">
      <c r="G93" s="12"/>
      <c r="M93" s="22"/>
      <c r="P93" s="22"/>
      <c r="Q93" s="22"/>
      <c r="R93" s="22"/>
    </row>
    <row r="94" spans="1:24" ht="18.75" customHeight="1">
      <c r="G94" s="12"/>
      <c r="M94" s="22"/>
      <c r="P94" s="22"/>
      <c r="Q94" s="22"/>
      <c r="R94" s="22"/>
    </row>
    <row r="95" spans="1:24" ht="18.75" customHeight="1">
      <c r="G95" s="12"/>
      <c r="M95" s="22"/>
      <c r="P95" s="22"/>
      <c r="Q95" s="22"/>
      <c r="R95" s="22"/>
    </row>
    <row r="96" spans="1:24" ht="18.75" customHeight="1">
      <c r="G96" s="124"/>
      <c r="M96" s="22"/>
      <c r="P96" s="22"/>
      <c r="Q96" s="22"/>
      <c r="R96" s="22"/>
    </row>
    <row r="97" spans="7:18" ht="18.75" customHeight="1">
      <c r="G97" s="124"/>
      <c r="M97" s="22"/>
      <c r="P97" s="22"/>
      <c r="Q97" s="22"/>
      <c r="R97" s="22"/>
    </row>
    <row r="98" spans="7:18">
      <c r="G98" s="124"/>
      <c r="M98" s="22"/>
      <c r="P98" s="22"/>
      <c r="Q98" s="22"/>
      <c r="R98" s="22"/>
    </row>
    <row r="99" spans="7:18">
      <c r="G99" s="124"/>
      <c r="M99" s="22"/>
      <c r="P99" s="22"/>
      <c r="Q99" s="22"/>
      <c r="R99" s="22"/>
    </row>
    <row r="100" spans="7:18">
      <c r="G100" s="124"/>
      <c r="M100" s="22"/>
      <c r="P100" s="22"/>
      <c r="Q100" s="22"/>
      <c r="R100" s="22"/>
    </row>
    <row r="101" spans="7:18">
      <c r="G101" s="124"/>
      <c r="M101" s="22"/>
      <c r="P101" s="22"/>
      <c r="Q101" s="22"/>
      <c r="R101" s="22"/>
    </row>
    <row r="102" spans="7:18">
      <c r="G102" s="124"/>
      <c r="M102" s="22"/>
      <c r="P102" s="22"/>
      <c r="Q102" s="22"/>
      <c r="R102" s="22"/>
    </row>
    <row r="103" spans="7:18">
      <c r="G103" s="124"/>
      <c r="M103" s="22"/>
      <c r="P103" s="22"/>
      <c r="Q103" s="22"/>
      <c r="R103" s="22"/>
    </row>
    <row r="104" spans="7:18">
      <c r="G104" s="124"/>
      <c r="M104" s="22"/>
      <c r="P104" s="22"/>
      <c r="Q104" s="22"/>
      <c r="R104" s="22"/>
    </row>
    <row r="105" spans="7:18">
      <c r="G105" s="124"/>
      <c r="M105" s="22"/>
      <c r="P105" s="22"/>
      <c r="Q105" s="22"/>
      <c r="R105" s="22"/>
    </row>
    <row r="106" spans="7:18">
      <c r="G106" s="124"/>
      <c r="M106" s="22"/>
      <c r="P106" s="22"/>
      <c r="Q106" s="22"/>
      <c r="R106" s="22"/>
    </row>
    <row r="107" spans="7:18">
      <c r="G107" s="124"/>
      <c r="M107" s="22"/>
      <c r="P107" s="22"/>
      <c r="Q107" s="22"/>
      <c r="R107" s="22"/>
    </row>
    <row r="108" spans="7:18">
      <c r="G108" s="124"/>
      <c r="M108" s="22"/>
      <c r="P108" s="22"/>
      <c r="Q108" s="22"/>
      <c r="R108" s="22"/>
    </row>
    <row r="109" spans="7:18">
      <c r="G109" s="124"/>
      <c r="M109" s="22"/>
      <c r="P109" s="22"/>
      <c r="Q109" s="22"/>
      <c r="R109" s="22"/>
    </row>
    <row r="110" spans="7:18">
      <c r="G110" s="124"/>
      <c r="M110" s="22"/>
      <c r="P110" s="22"/>
      <c r="Q110" s="22"/>
      <c r="R110" s="22"/>
    </row>
    <row r="111" spans="7:18">
      <c r="G111" s="124"/>
      <c r="M111" s="22"/>
      <c r="P111" s="22"/>
      <c r="Q111" s="22"/>
      <c r="R111" s="22"/>
    </row>
    <row r="112" spans="7:18">
      <c r="G112" s="124"/>
      <c r="M112" s="22"/>
      <c r="P112" s="22"/>
      <c r="Q112" s="22"/>
      <c r="R112" s="22"/>
    </row>
    <row r="113" spans="7:18">
      <c r="G113" s="124"/>
      <c r="M113" s="22"/>
      <c r="P113" s="22"/>
      <c r="Q113" s="22"/>
      <c r="R113" s="22"/>
    </row>
    <row r="114" spans="7:18">
      <c r="G114" s="124"/>
      <c r="M114" s="22"/>
      <c r="P114" s="22"/>
      <c r="Q114" s="22"/>
      <c r="R114" s="22"/>
    </row>
    <row r="115" spans="7:18">
      <c r="G115" s="124"/>
      <c r="M115" s="22"/>
      <c r="P115" s="22"/>
      <c r="Q115" s="22"/>
      <c r="R115" s="22"/>
    </row>
    <row r="116" spans="7:18">
      <c r="G116" s="124"/>
      <c r="M116" s="22"/>
      <c r="P116" s="22"/>
      <c r="Q116" s="22"/>
      <c r="R116" s="22"/>
    </row>
    <row r="117" spans="7:18">
      <c r="G117" s="124"/>
      <c r="M117" s="22"/>
      <c r="P117" s="22"/>
      <c r="Q117" s="22"/>
      <c r="R117" s="22"/>
    </row>
    <row r="118" spans="7:18">
      <c r="G118" s="124"/>
      <c r="M118" s="22"/>
      <c r="P118" s="22"/>
      <c r="Q118" s="22"/>
      <c r="R118" s="22"/>
    </row>
    <row r="119" spans="7:18">
      <c r="G119" s="124"/>
      <c r="M119" s="22"/>
      <c r="P119" s="22"/>
      <c r="Q119" s="22"/>
      <c r="R119" s="22"/>
    </row>
    <row r="120" spans="7:18">
      <c r="G120" s="124"/>
      <c r="M120" s="22"/>
      <c r="P120" s="22"/>
      <c r="Q120" s="22"/>
      <c r="R120" s="22"/>
    </row>
    <row r="121" spans="7:18">
      <c r="G121" s="124"/>
      <c r="M121" s="22"/>
      <c r="P121" s="22"/>
      <c r="Q121" s="22"/>
      <c r="R121" s="22"/>
    </row>
    <row r="122" spans="7:18">
      <c r="G122" s="124"/>
      <c r="M122" s="22"/>
      <c r="P122" s="22"/>
      <c r="Q122" s="22"/>
      <c r="R122" s="22"/>
    </row>
    <row r="123" spans="7:18">
      <c r="G123" s="124"/>
      <c r="M123" s="22"/>
      <c r="P123" s="22"/>
      <c r="Q123" s="22"/>
      <c r="R123" s="22"/>
    </row>
    <row r="124" spans="7:18">
      <c r="G124" s="124"/>
      <c r="M124" s="22"/>
      <c r="P124" s="22"/>
      <c r="Q124" s="22"/>
      <c r="R124" s="22"/>
    </row>
    <row r="125" spans="7:18">
      <c r="G125" s="124"/>
      <c r="M125" s="22"/>
      <c r="P125" s="22"/>
      <c r="Q125" s="22"/>
      <c r="R125" s="22"/>
    </row>
    <row r="126" spans="7:18">
      <c r="G126" s="124"/>
      <c r="M126" s="22"/>
      <c r="P126" s="22"/>
      <c r="Q126" s="22"/>
      <c r="R126" s="22"/>
    </row>
    <row r="127" spans="7:18">
      <c r="G127" s="124"/>
      <c r="M127" s="22"/>
      <c r="P127" s="22"/>
      <c r="Q127" s="22"/>
      <c r="R127" s="22"/>
    </row>
    <row r="128" spans="7:18">
      <c r="G128" s="124"/>
      <c r="M128" s="22"/>
      <c r="P128" s="22"/>
      <c r="Q128" s="22"/>
      <c r="R128" s="22"/>
    </row>
    <row r="129" spans="7:18">
      <c r="G129" s="124"/>
      <c r="M129" s="22"/>
      <c r="P129" s="22"/>
      <c r="Q129" s="22"/>
      <c r="R129" s="22"/>
    </row>
    <row r="130" spans="7:18">
      <c r="G130" s="124"/>
      <c r="M130" s="22"/>
      <c r="P130" s="22"/>
      <c r="Q130" s="22"/>
      <c r="R130" s="22"/>
    </row>
    <row r="131" spans="7:18">
      <c r="G131" s="124"/>
      <c r="M131" s="22"/>
      <c r="P131" s="22"/>
      <c r="Q131" s="22"/>
      <c r="R131" s="22"/>
    </row>
    <row r="132" spans="7:18">
      <c r="G132" s="124"/>
      <c r="M132" s="22"/>
      <c r="P132" s="22"/>
      <c r="Q132" s="22"/>
      <c r="R132" s="22"/>
    </row>
    <row r="133" spans="7:18">
      <c r="G133" s="124"/>
      <c r="M133" s="22"/>
      <c r="P133" s="22"/>
      <c r="Q133" s="22"/>
      <c r="R133" s="22"/>
    </row>
    <row r="134" spans="7:18">
      <c r="G134" s="124"/>
      <c r="M134" s="22"/>
      <c r="P134" s="22"/>
      <c r="Q134" s="22"/>
      <c r="R134" s="22"/>
    </row>
    <row r="135" spans="7:18">
      <c r="G135" s="124"/>
      <c r="M135" s="22"/>
      <c r="P135" s="22"/>
      <c r="Q135" s="22"/>
      <c r="R135" s="22"/>
    </row>
    <row r="136" spans="7:18">
      <c r="G136" s="124"/>
      <c r="M136" s="22"/>
      <c r="P136" s="22"/>
      <c r="Q136" s="22"/>
      <c r="R136" s="22"/>
    </row>
    <row r="137" spans="7:18">
      <c r="G137" s="124"/>
      <c r="M137" s="22"/>
      <c r="P137" s="22"/>
      <c r="Q137" s="22"/>
      <c r="R137" s="22"/>
    </row>
    <row r="138" spans="7:18">
      <c r="G138" s="124"/>
      <c r="M138" s="22"/>
      <c r="P138" s="22"/>
      <c r="Q138" s="22"/>
      <c r="R138" s="22"/>
    </row>
    <row r="139" spans="7:18">
      <c r="G139" s="124"/>
      <c r="M139" s="22"/>
      <c r="P139" s="22"/>
      <c r="Q139" s="22"/>
      <c r="R139" s="22"/>
    </row>
    <row r="140" spans="7:18">
      <c r="G140" s="124"/>
      <c r="M140" s="22"/>
      <c r="P140" s="22"/>
      <c r="Q140" s="22"/>
      <c r="R140" s="22"/>
    </row>
    <row r="141" spans="7:18">
      <c r="G141" s="124"/>
      <c r="M141" s="22"/>
      <c r="P141" s="22"/>
      <c r="Q141" s="22"/>
      <c r="R141" s="22"/>
    </row>
    <row r="142" spans="7:18">
      <c r="G142" s="124"/>
      <c r="M142" s="22"/>
      <c r="P142" s="22"/>
      <c r="Q142" s="22"/>
      <c r="R142" s="22"/>
    </row>
    <row r="143" spans="7:18">
      <c r="G143" s="124"/>
      <c r="M143" s="22"/>
      <c r="P143" s="22"/>
      <c r="Q143" s="22"/>
      <c r="R143" s="22"/>
    </row>
    <row r="144" spans="7:18">
      <c r="G144" s="124"/>
      <c r="M144" s="22"/>
      <c r="P144" s="22"/>
      <c r="Q144" s="22"/>
      <c r="R144" s="22"/>
    </row>
    <row r="145" spans="7:18">
      <c r="G145" s="124"/>
      <c r="M145" s="22"/>
      <c r="P145" s="22"/>
      <c r="Q145" s="22"/>
      <c r="R145" s="22"/>
    </row>
    <row r="146" spans="7:18">
      <c r="G146" s="124"/>
      <c r="M146" s="22"/>
      <c r="P146" s="22"/>
      <c r="Q146" s="22"/>
      <c r="R146" s="22"/>
    </row>
    <row r="147" spans="7:18">
      <c r="G147" s="124"/>
      <c r="M147" s="22"/>
      <c r="P147" s="22"/>
      <c r="Q147" s="22"/>
      <c r="R147" s="22"/>
    </row>
    <row r="148" spans="7:18">
      <c r="G148" s="124"/>
      <c r="M148" s="22"/>
      <c r="P148" s="22"/>
      <c r="Q148" s="22"/>
      <c r="R148" s="22"/>
    </row>
    <row r="149" spans="7:18">
      <c r="G149" s="124"/>
      <c r="M149" s="22"/>
      <c r="P149" s="22"/>
      <c r="Q149" s="22"/>
      <c r="R149" s="22"/>
    </row>
    <row r="150" spans="7:18">
      <c r="G150" s="124"/>
      <c r="M150" s="22"/>
      <c r="P150" s="22"/>
      <c r="Q150" s="22"/>
      <c r="R150" s="22"/>
    </row>
    <row r="151" spans="7:18">
      <c r="G151" s="124"/>
      <c r="M151" s="22"/>
      <c r="P151" s="22"/>
      <c r="Q151" s="22"/>
      <c r="R151" s="22"/>
    </row>
    <row r="152" spans="7:18">
      <c r="G152" s="124"/>
      <c r="M152" s="22"/>
      <c r="P152" s="22"/>
      <c r="Q152" s="22"/>
      <c r="R152" s="22"/>
    </row>
    <row r="153" spans="7:18">
      <c r="G153" s="124"/>
      <c r="M153" s="22"/>
      <c r="P153" s="22"/>
      <c r="Q153" s="22"/>
      <c r="R153" s="22"/>
    </row>
    <row r="154" spans="7:18">
      <c r="G154" s="124"/>
      <c r="M154" s="22"/>
      <c r="P154" s="22"/>
      <c r="Q154" s="22"/>
      <c r="R154" s="22"/>
    </row>
    <row r="155" spans="7:18">
      <c r="G155" s="124"/>
      <c r="M155" s="22"/>
      <c r="P155" s="22"/>
      <c r="Q155" s="22"/>
      <c r="R155" s="22"/>
    </row>
    <row r="156" spans="7:18">
      <c r="G156" s="124"/>
      <c r="M156" s="22"/>
      <c r="P156" s="22"/>
      <c r="Q156" s="22"/>
      <c r="R156" s="22"/>
    </row>
    <row r="157" spans="7:18">
      <c r="G157" s="124"/>
      <c r="M157" s="22"/>
      <c r="P157" s="22"/>
      <c r="Q157" s="22"/>
      <c r="R157" s="22"/>
    </row>
    <row r="158" spans="7:18">
      <c r="G158" s="124"/>
      <c r="M158" s="22"/>
      <c r="P158" s="22"/>
      <c r="Q158" s="22"/>
      <c r="R158" s="22"/>
    </row>
    <row r="159" spans="7:18">
      <c r="G159" s="124"/>
      <c r="M159" s="22"/>
      <c r="P159" s="22"/>
      <c r="Q159" s="22"/>
      <c r="R159" s="22"/>
    </row>
    <row r="160" spans="7:18">
      <c r="G160" s="124"/>
      <c r="M160" s="22"/>
      <c r="P160" s="22"/>
      <c r="Q160" s="22"/>
      <c r="R160" s="22"/>
    </row>
    <row r="161" spans="7:18">
      <c r="G161" s="124"/>
      <c r="M161" s="22"/>
      <c r="P161" s="22"/>
      <c r="Q161" s="22"/>
      <c r="R161" s="22"/>
    </row>
    <row r="162" spans="7:18">
      <c r="G162" s="124"/>
      <c r="M162" s="22"/>
      <c r="P162" s="22"/>
      <c r="Q162" s="22"/>
      <c r="R162" s="22"/>
    </row>
    <row r="163" spans="7:18">
      <c r="G163" s="124"/>
      <c r="M163" s="22"/>
      <c r="P163" s="22"/>
      <c r="Q163" s="22"/>
      <c r="R163" s="22"/>
    </row>
    <row r="164" spans="7:18">
      <c r="G164" s="124"/>
      <c r="M164" s="22"/>
      <c r="P164" s="22"/>
      <c r="Q164" s="22"/>
      <c r="R164" s="22"/>
    </row>
    <row r="165" spans="7:18">
      <c r="G165" s="124"/>
      <c r="M165" s="22"/>
      <c r="P165" s="22"/>
      <c r="Q165" s="22"/>
      <c r="R165" s="22"/>
    </row>
    <row r="166" spans="7:18">
      <c r="G166" s="124"/>
      <c r="M166" s="22"/>
      <c r="P166" s="22"/>
      <c r="Q166" s="22"/>
      <c r="R166" s="22"/>
    </row>
    <row r="167" spans="7:18">
      <c r="G167" s="124"/>
      <c r="M167" s="22"/>
      <c r="P167" s="22"/>
      <c r="Q167" s="22"/>
      <c r="R167" s="22"/>
    </row>
    <row r="168" spans="7:18">
      <c r="G168" s="124"/>
      <c r="M168" s="22"/>
      <c r="P168" s="22"/>
      <c r="Q168" s="22"/>
      <c r="R168" s="22"/>
    </row>
    <row r="169" spans="7:18">
      <c r="G169" s="124"/>
      <c r="M169" s="22"/>
      <c r="P169" s="22"/>
      <c r="Q169" s="22"/>
      <c r="R169" s="22"/>
    </row>
    <row r="170" spans="7:18">
      <c r="G170" s="124"/>
      <c r="M170" s="22"/>
      <c r="P170" s="22"/>
      <c r="Q170" s="22"/>
      <c r="R170" s="22"/>
    </row>
    <row r="171" spans="7:18">
      <c r="G171" s="124"/>
      <c r="M171" s="22"/>
      <c r="P171" s="22"/>
      <c r="Q171" s="22"/>
      <c r="R171" s="22"/>
    </row>
    <row r="172" spans="7:18">
      <c r="G172" s="124"/>
      <c r="M172" s="22"/>
      <c r="P172" s="22"/>
      <c r="Q172" s="22"/>
      <c r="R172" s="22"/>
    </row>
    <row r="173" spans="7:18">
      <c r="G173" s="124"/>
      <c r="M173" s="22"/>
      <c r="P173" s="22"/>
      <c r="Q173" s="22"/>
      <c r="R173" s="22"/>
    </row>
    <row r="174" spans="7:18">
      <c r="G174" s="124"/>
      <c r="M174" s="22"/>
      <c r="P174" s="22"/>
      <c r="Q174" s="22"/>
      <c r="R174" s="22"/>
    </row>
    <row r="175" spans="7:18">
      <c r="G175" s="124"/>
      <c r="M175" s="22"/>
      <c r="P175" s="22"/>
      <c r="Q175" s="22"/>
      <c r="R175" s="22"/>
    </row>
    <row r="176" spans="7:18">
      <c r="G176" s="124"/>
      <c r="M176" s="22"/>
      <c r="P176" s="22"/>
      <c r="Q176" s="22"/>
      <c r="R176" s="22"/>
    </row>
    <row r="177" spans="7:18">
      <c r="G177" s="124"/>
      <c r="M177" s="22"/>
      <c r="P177" s="22"/>
      <c r="Q177" s="22"/>
      <c r="R177" s="22"/>
    </row>
    <row r="178" spans="7:18">
      <c r="G178" s="124"/>
      <c r="M178" s="22"/>
      <c r="P178" s="22"/>
      <c r="Q178" s="22"/>
      <c r="R178" s="22"/>
    </row>
    <row r="179" spans="7:18">
      <c r="G179" s="124"/>
      <c r="M179" s="22"/>
      <c r="P179" s="22"/>
      <c r="Q179" s="22"/>
      <c r="R179" s="22"/>
    </row>
    <row r="180" spans="7:18">
      <c r="G180" s="124"/>
      <c r="M180" s="22"/>
      <c r="P180" s="22"/>
      <c r="Q180" s="22"/>
      <c r="R180" s="22"/>
    </row>
    <row r="181" spans="7:18">
      <c r="G181" s="124"/>
      <c r="M181" s="22"/>
      <c r="P181" s="22"/>
      <c r="Q181" s="22"/>
      <c r="R181" s="22"/>
    </row>
    <row r="182" spans="7:18">
      <c r="G182" s="124"/>
      <c r="M182" s="22"/>
      <c r="P182" s="22"/>
      <c r="Q182" s="22"/>
      <c r="R182" s="22"/>
    </row>
    <row r="183" spans="7:18">
      <c r="G183" s="124"/>
      <c r="M183" s="22"/>
      <c r="P183" s="22"/>
      <c r="Q183" s="22"/>
      <c r="R183" s="22"/>
    </row>
    <row r="184" spans="7:18">
      <c r="G184" s="124"/>
      <c r="M184" s="22"/>
      <c r="P184" s="22"/>
      <c r="Q184" s="22"/>
      <c r="R184" s="22"/>
    </row>
    <row r="185" spans="7:18">
      <c r="G185" s="124"/>
      <c r="M185" s="22"/>
      <c r="P185" s="22"/>
      <c r="Q185" s="22"/>
      <c r="R185" s="22"/>
    </row>
    <row r="186" spans="7:18">
      <c r="G186" s="124"/>
      <c r="M186" s="22"/>
      <c r="P186" s="22"/>
      <c r="Q186" s="22"/>
      <c r="R186" s="22"/>
    </row>
    <row r="187" spans="7:18">
      <c r="G187" s="124"/>
      <c r="M187" s="22"/>
      <c r="P187" s="22"/>
      <c r="Q187" s="22"/>
      <c r="R187" s="22"/>
    </row>
    <row r="188" spans="7:18">
      <c r="G188" s="124"/>
      <c r="M188" s="22"/>
      <c r="P188" s="22"/>
      <c r="Q188" s="22"/>
      <c r="R188" s="22"/>
    </row>
    <row r="189" spans="7:18">
      <c r="G189" s="124"/>
      <c r="M189" s="22"/>
      <c r="P189" s="22"/>
      <c r="Q189" s="22"/>
      <c r="R189" s="22"/>
    </row>
    <row r="190" spans="7:18">
      <c r="G190" s="124"/>
      <c r="M190" s="22"/>
      <c r="P190" s="22"/>
      <c r="Q190" s="22"/>
      <c r="R190" s="22"/>
    </row>
    <row r="191" spans="7:18">
      <c r="G191" s="124"/>
      <c r="M191" s="22"/>
      <c r="P191" s="22"/>
      <c r="Q191" s="22"/>
      <c r="R191" s="22"/>
    </row>
    <row r="192" spans="7:18">
      <c r="G192" s="124"/>
      <c r="M192" s="22"/>
      <c r="P192" s="22"/>
      <c r="Q192" s="22"/>
      <c r="R192" s="22"/>
    </row>
    <row r="193" spans="7:18">
      <c r="G193" s="124"/>
      <c r="M193" s="22"/>
      <c r="P193" s="22"/>
      <c r="Q193" s="22"/>
      <c r="R193" s="22"/>
    </row>
    <row r="194" spans="7:18">
      <c r="G194" s="124"/>
      <c r="M194" s="22"/>
      <c r="P194" s="22"/>
      <c r="Q194" s="22"/>
      <c r="R194" s="22"/>
    </row>
    <row r="195" spans="7:18">
      <c r="G195" s="124"/>
      <c r="M195" s="22"/>
      <c r="P195" s="22"/>
      <c r="Q195" s="22"/>
      <c r="R195" s="22"/>
    </row>
    <row r="196" spans="7:18">
      <c r="G196" s="124"/>
      <c r="M196" s="22"/>
      <c r="P196" s="22"/>
      <c r="Q196" s="22"/>
      <c r="R196" s="22"/>
    </row>
    <row r="197" spans="7:18">
      <c r="G197" s="124"/>
      <c r="M197" s="22"/>
      <c r="P197" s="22"/>
      <c r="Q197" s="22"/>
      <c r="R197" s="22"/>
    </row>
    <row r="198" spans="7:18">
      <c r="G198" s="124"/>
      <c r="M198" s="22"/>
      <c r="P198" s="22"/>
      <c r="Q198" s="22"/>
      <c r="R198" s="22"/>
    </row>
    <row r="199" spans="7:18">
      <c r="G199" s="124"/>
      <c r="M199" s="22"/>
      <c r="P199" s="22"/>
      <c r="Q199" s="22"/>
      <c r="R199" s="22"/>
    </row>
    <row r="200" spans="7:18">
      <c r="G200" s="124"/>
      <c r="M200" s="22"/>
      <c r="P200" s="22"/>
      <c r="Q200" s="22"/>
      <c r="R200" s="22"/>
    </row>
    <row r="201" spans="7:18">
      <c r="G201" s="124"/>
      <c r="M201" s="22"/>
      <c r="P201" s="22"/>
      <c r="Q201" s="22"/>
      <c r="R201" s="22"/>
    </row>
    <row r="202" spans="7:18">
      <c r="G202" s="124"/>
      <c r="M202" s="22"/>
      <c r="P202" s="22"/>
      <c r="Q202" s="22"/>
      <c r="R202" s="22"/>
    </row>
    <row r="203" spans="7:18">
      <c r="G203" s="124"/>
      <c r="M203" s="22"/>
      <c r="P203" s="22"/>
      <c r="Q203" s="22"/>
      <c r="R203" s="22"/>
    </row>
    <row r="204" spans="7:18">
      <c r="G204" s="124"/>
      <c r="M204" s="22"/>
      <c r="P204" s="22"/>
      <c r="Q204" s="22"/>
      <c r="R204" s="22"/>
    </row>
    <row r="205" spans="7:18">
      <c r="G205" s="124"/>
      <c r="M205" s="22"/>
      <c r="P205" s="22"/>
      <c r="Q205" s="22"/>
      <c r="R205" s="22"/>
    </row>
    <row r="206" spans="7:18">
      <c r="G206" s="124"/>
      <c r="M206" s="22"/>
      <c r="P206" s="22"/>
      <c r="Q206" s="22"/>
      <c r="R206" s="22"/>
    </row>
    <row r="207" spans="7:18">
      <c r="G207" s="124"/>
      <c r="M207" s="22"/>
      <c r="P207" s="22"/>
      <c r="Q207" s="22"/>
      <c r="R207" s="22"/>
    </row>
    <row r="208" spans="7:18">
      <c r="G208" s="124"/>
      <c r="M208" s="22"/>
      <c r="P208" s="22"/>
      <c r="Q208" s="22"/>
      <c r="R208" s="22"/>
    </row>
    <row r="209" spans="7:18">
      <c r="G209" s="124"/>
      <c r="M209" s="22"/>
      <c r="P209" s="22"/>
      <c r="Q209" s="22"/>
      <c r="R209" s="22"/>
    </row>
    <row r="210" spans="7:18">
      <c r="G210" s="124"/>
      <c r="M210" s="22"/>
      <c r="P210" s="22"/>
      <c r="Q210" s="22"/>
      <c r="R210" s="22"/>
    </row>
    <row r="211" spans="7:18">
      <c r="G211" s="124"/>
      <c r="M211" s="22"/>
      <c r="P211" s="22"/>
      <c r="Q211" s="22"/>
      <c r="R211" s="22"/>
    </row>
    <row r="212" spans="7:18">
      <c r="G212" s="124"/>
      <c r="M212" s="22"/>
      <c r="P212" s="22"/>
      <c r="Q212" s="22"/>
      <c r="R212" s="22"/>
    </row>
    <row r="213" spans="7:18">
      <c r="G213" s="124"/>
      <c r="M213" s="22"/>
      <c r="P213" s="22"/>
      <c r="Q213" s="22"/>
      <c r="R213" s="22"/>
    </row>
    <row r="214" spans="7:18">
      <c r="G214" s="124"/>
      <c r="M214" s="22"/>
      <c r="P214" s="22"/>
      <c r="Q214" s="22"/>
      <c r="R214" s="22"/>
    </row>
    <row r="215" spans="7:18">
      <c r="G215" s="124"/>
      <c r="M215" s="22"/>
      <c r="P215" s="22"/>
      <c r="Q215" s="22"/>
      <c r="R215" s="22"/>
    </row>
    <row r="216" spans="7:18">
      <c r="G216" s="124"/>
      <c r="M216" s="22"/>
      <c r="P216" s="22"/>
      <c r="Q216" s="22"/>
      <c r="R216" s="22"/>
    </row>
    <row r="217" spans="7:18">
      <c r="G217" s="124"/>
      <c r="M217" s="22"/>
      <c r="P217" s="22"/>
      <c r="Q217" s="22"/>
      <c r="R217" s="22"/>
    </row>
    <row r="218" spans="7:18">
      <c r="G218" s="124"/>
      <c r="M218" s="22"/>
      <c r="P218" s="22"/>
      <c r="Q218" s="22"/>
      <c r="R218" s="22"/>
    </row>
    <row r="219" spans="7:18">
      <c r="G219" s="124"/>
      <c r="M219" s="22"/>
      <c r="P219" s="22"/>
      <c r="Q219" s="22"/>
      <c r="R219" s="22"/>
    </row>
    <row r="220" spans="7:18">
      <c r="G220" s="124"/>
      <c r="M220" s="22"/>
      <c r="P220" s="22"/>
      <c r="Q220" s="22"/>
      <c r="R220" s="22"/>
    </row>
    <row r="221" spans="7:18">
      <c r="G221" s="124"/>
      <c r="M221" s="22"/>
      <c r="P221" s="22"/>
      <c r="Q221" s="22"/>
      <c r="R221" s="22"/>
    </row>
    <row r="222" spans="7:18">
      <c r="G222" s="124"/>
      <c r="M222" s="22"/>
      <c r="P222" s="22"/>
      <c r="Q222" s="22"/>
      <c r="R222" s="22"/>
    </row>
    <row r="223" spans="7:18">
      <c r="G223" s="124"/>
      <c r="M223" s="22"/>
      <c r="P223" s="22"/>
      <c r="Q223" s="22"/>
      <c r="R223" s="22"/>
    </row>
    <row r="224" spans="7:18">
      <c r="G224" s="124"/>
      <c r="M224" s="22"/>
      <c r="P224" s="22"/>
      <c r="Q224" s="22"/>
      <c r="R224" s="22"/>
    </row>
    <row r="225" spans="7:18">
      <c r="G225" s="124"/>
      <c r="M225" s="22"/>
      <c r="P225" s="22"/>
      <c r="Q225" s="22"/>
      <c r="R225" s="22"/>
    </row>
    <row r="226" spans="7:18">
      <c r="G226" s="124"/>
      <c r="M226" s="22"/>
      <c r="P226" s="22"/>
      <c r="Q226" s="22"/>
      <c r="R226" s="22"/>
    </row>
    <row r="227" spans="7:18">
      <c r="G227" s="124"/>
      <c r="M227" s="22"/>
      <c r="P227" s="22"/>
      <c r="Q227" s="22"/>
      <c r="R227" s="22"/>
    </row>
    <row r="228" spans="7:18">
      <c r="G228" s="124"/>
      <c r="M228" s="22"/>
      <c r="P228" s="22"/>
      <c r="Q228" s="22"/>
      <c r="R228" s="22"/>
    </row>
    <row r="229" spans="7:18">
      <c r="G229" s="124"/>
      <c r="M229" s="22"/>
      <c r="P229" s="22"/>
      <c r="Q229" s="22"/>
      <c r="R229" s="22"/>
    </row>
    <row r="230" spans="7:18">
      <c r="G230" s="124"/>
      <c r="M230" s="22"/>
      <c r="P230" s="22"/>
      <c r="Q230" s="22"/>
      <c r="R230" s="22"/>
    </row>
    <row r="231" spans="7:18">
      <c r="G231" s="124"/>
      <c r="M231" s="22"/>
      <c r="P231" s="22"/>
      <c r="Q231" s="22"/>
      <c r="R231" s="22"/>
    </row>
    <row r="232" spans="7:18">
      <c r="G232" s="124"/>
      <c r="M232" s="22"/>
      <c r="P232" s="22"/>
      <c r="Q232" s="22"/>
      <c r="R232" s="22"/>
    </row>
    <row r="233" spans="7:18">
      <c r="G233" s="124"/>
      <c r="M233" s="22"/>
      <c r="P233" s="22"/>
      <c r="Q233" s="22"/>
      <c r="R233" s="22"/>
    </row>
    <row r="234" spans="7:18">
      <c r="G234" s="124"/>
      <c r="M234" s="22"/>
      <c r="P234" s="22"/>
      <c r="Q234" s="22"/>
      <c r="R234" s="22"/>
    </row>
    <row r="235" spans="7:18">
      <c r="G235" s="124"/>
      <c r="M235" s="22"/>
      <c r="P235" s="22"/>
      <c r="Q235" s="22"/>
      <c r="R235" s="22"/>
    </row>
    <row r="236" spans="7:18">
      <c r="G236" s="124"/>
      <c r="M236" s="22"/>
      <c r="P236" s="22"/>
      <c r="Q236" s="22"/>
      <c r="R236" s="22"/>
    </row>
    <row r="237" spans="7:18">
      <c r="G237" s="124"/>
      <c r="M237" s="22"/>
      <c r="P237" s="22"/>
      <c r="Q237" s="22"/>
      <c r="R237" s="22"/>
    </row>
    <row r="238" spans="7:18">
      <c r="G238" s="124"/>
      <c r="M238" s="22"/>
      <c r="P238" s="22"/>
      <c r="Q238" s="22"/>
      <c r="R238" s="22"/>
    </row>
    <row r="239" spans="7:18">
      <c r="G239" s="124"/>
      <c r="M239" s="22"/>
      <c r="P239" s="22"/>
      <c r="Q239" s="22"/>
      <c r="R239" s="22"/>
    </row>
    <row r="240" spans="7:18">
      <c r="G240" s="124"/>
      <c r="M240" s="22"/>
      <c r="P240" s="22"/>
      <c r="Q240" s="22"/>
      <c r="R240" s="22"/>
    </row>
    <row r="241" spans="7:18">
      <c r="G241" s="124"/>
      <c r="M241" s="22"/>
      <c r="P241" s="22"/>
      <c r="Q241" s="22"/>
      <c r="R241" s="22"/>
    </row>
    <row r="242" spans="7:18">
      <c r="G242" s="124"/>
      <c r="M242" s="22"/>
      <c r="P242" s="22"/>
      <c r="Q242" s="22"/>
      <c r="R242" s="22"/>
    </row>
    <row r="243" spans="7:18">
      <c r="G243" s="124"/>
      <c r="M243" s="22"/>
      <c r="P243" s="22"/>
      <c r="Q243" s="22"/>
      <c r="R243" s="22"/>
    </row>
    <row r="244" spans="7:18">
      <c r="G244" s="124"/>
      <c r="M244" s="22"/>
      <c r="P244" s="22"/>
      <c r="Q244" s="22"/>
      <c r="R244" s="22"/>
    </row>
    <row r="245" spans="7:18">
      <c r="G245" s="124"/>
      <c r="M245" s="22"/>
      <c r="P245" s="22"/>
      <c r="Q245" s="22"/>
      <c r="R245" s="22"/>
    </row>
    <row r="246" spans="7:18">
      <c r="G246" s="124"/>
      <c r="M246" s="22"/>
      <c r="P246" s="22"/>
      <c r="Q246" s="22"/>
      <c r="R246" s="22"/>
    </row>
    <row r="247" spans="7:18">
      <c r="G247" s="124"/>
      <c r="M247" s="22"/>
      <c r="P247" s="22"/>
      <c r="Q247" s="22"/>
      <c r="R247" s="22"/>
    </row>
    <row r="248" spans="7:18">
      <c r="G248" s="124"/>
      <c r="M248" s="22"/>
      <c r="P248" s="22"/>
      <c r="Q248" s="22"/>
      <c r="R248" s="22"/>
    </row>
    <row r="249" spans="7:18">
      <c r="G249" s="124"/>
      <c r="M249" s="22"/>
      <c r="P249" s="22"/>
      <c r="Q249" s="22"/>
      <c r="R249" s="22"/>
    </row>
    <row r="250" spans="7:18">
      <c r="G250" s="124"/>
      <c r="M250" s="22"/>
      <c r="P250" s="22"/>
      <c r="Q250" s="22"/>
      <c r="R250" s="22"/>
    </row>
    <row r="251" spans="7:18">
      <c r="G251" s="124"/>
      <c r="M251" s="22"/>
      <c r="P251" s="22"/>
      <c r="Q251" s="22"/>
      <c r="R251" s="22"/>
    </row>
    <row r="252" spans="7:18">
      <c r="G252" s="124"/>
      <c r="M252" s="22"/>
      <c r="P252" s="22"/>
      <c r="Q252" s="22"/>
      <c r="R252" s="22"/>
    </row>
    <row r="253" spans="7:18">
      <c r="G253" s="124"/>
      <c r="M253" s="22"/>
      <c r="P253" s="22"/>
      <c r="Q253" s="22"/>
      <c r="R253" s="22"/>
    </row>
    <row r="254" spans="7:18">
      <c r="G254" s="124"/>
      <c r="M254" s="22"/>
      <c r="P254" s="22"/>
      <c r="Q254" s="22"/>
      <c r="R254" s="22"/>
    </row>
    <row r="255" spans="7:18">
      <c r="G255" s="124"/>
      <c r="M255" s="22"/>
      <c r="P255" s="22"/>
      <c r="Q255" s="22"/>
      <c r="R255" s="22"/>
    </row>
    <row r="256" spans="7:18">
      <c r="G256" s="124"/>
      <c r="M256" s="22"/>
      <c r="P256" s="22"/>
      <c r="Q256" s="22"/>
      <c r="R256" s="22"/>
    </row>
    <row r="257" spans="7:18">
      <c r="G257" s="124"/>
      <c r="M257" s="22"/>
      <c r="P257" s="22"/>
      <c r="Q257" s="22"/>
      <c r="R257" s="22"/>
    </row>
    <row r="258" spans="7:18">
      <c r="G258" s="124"/>
      <c r="M258" s="22"/>
      <c r="P258" s="22"/>
      <c r="Q258" s="22"/>
      <c r="R258" s="22"/>
    </row>
    <row r="259" spans="7:18">
      <c r="G259" s="124"/>
      <c r="M259" s="22"/>
      <c r="P259" s="22"/>
      <c r="Q259" s="22"/>
      <c r="R259" s="22"/>
    </row>
    <row r="260" spans="7:18">
      <c r="G260" s="124"/>
      <c r="M260" s="22"/>
      <c r="P260" s="22"/>
      <c r="Q260" s="22"/>
      <c r="R260" s="22"/>
    </row>
    <row r="261" spans="7:18">
      <c r="G261" s="124"/>
      <c r="M261" s="22"/>
      <c r="P261" s="22"/>
      <c r="Q261" s="22"/>
      <c r="R261" s="22"/>
    </row>
    <row r="262" spans="7:18">
      <c r="G262" s="124"/>
      <c r="M262" s="22"/>
      <c r="P262" s="22"/>
      <c r="Q262" s="22"/>
      <c r="R262" s="22"/>
    </row>
    <row r="263" spans="7:18">
      <c r="G263" s="124"/>
      <c r="M263" s="22"/>
      <c r="P263" s="22"/>
      <c r="Q263" s="22"/>
      <c r="R263" s="22"/>
    </row>
    <row r="264" spans="7:18">
      <c r="G264" s="124"/>
      <c r="M264" s="22"/>
      <c r="P264" s="22"/>
      <c r="Q264" s="22"/>
      <c r="R264" s="22"/>
    </row>
    <row r="265" spans="7:18">
      <c r="G265" s="124"/>
      <c r="M265" s="22"/>
      <c r="P265" s="22"/>
      <c r="Q265" s="22"/>
      <c r="R265" s="22"/>
    </row>
    <row r="266" spans="7:18">
      <c r="G266" s="124"/>
      <c r="M266" s="22"/>
      <c r="P266" s="22"/>
      <c r="Q266" s="22"/>
      <c r="R266" s="22"/>
    </row>
    <row r="267" spans="7:18">
      <c r="G267" s="124"/>
      <c r="M267" s="22"/>
      <c r="P267" s="22"/>
      <c r="Q267" s="22"/>
      <c r="R267" s="22"/>
    </row>
    <row r="268" spans="7:18">
      <c r="G268" s="124"/>
      <c r="M268" s="22"/>
      <c r="P268" s="22"/>
      <c r="Q268" s="22"/>
      <c r="R268" s="22"/>
    </row>
    <row r="269" spans="7:18">
      <c r="G269" s="124"/>
      <c r="M269" s="22"/>
      <c r="P269" s="22"/>
      <c r="Q269" s="22"/>
      <c r="R269" s="22"/>
    </row>
    <row r="270" spans="7:18">
      <c r="G270" s="124"/>
      <c r="M270" s="22"/>
      <c r="P270" s="22"/>
      <c r="Q270" s="22"/>
      <c r="R270" s="22"/>
    </row>
    <row r="271" spans="7:18">
      <c r="G271" s="124"/>
      <c r="M271" s="22"/>
      <c r="P271" s="22"/>
      <c r="Q271" s="22"/>
      <c r="R271" s="22"/>
    </row>
    <row r="272" spans="7:18">
      <c r="G272" s="124"/>
      <c r="M272" s="22"/>
      <c r="P272" s="22"/>
      <c r="Q272" s="22"/>
      <c r="R272" s="22"/>
    </row>
    <row r="273" spans="7:18">
      <c r="G273" s="124"/>
      <c r="M273" s="22"/>
      <c r="P273" s="22"/>
      <c r="Q273" s="22"/>
      <c r="R273" s="22"/>
    </row>
    <row r="274" spans="7:18">
      <c r="G274" s="124"/>
      <c r="M274" s="22"/>
      <c r="P274" s="22"/>
      <c r="Q274" s="22"/>
      <c r="R274" s="22"/>
    </row>
    <row r="275" spans="7:18">
      <c r="G275" s="124"/>
      <c r="M275" s="22"/>
      <c r="P275" s="22"/>
      <c r="Q275" s="22"/>
      <c r="R275" s="22"/>
    </row>
    <row r="276" spans="7:18">
      <c r="G276" s="124"/>
      <c r="M276" s="22"/>
      <c r="P276" s="22"/>
      <c r="Q276" s="22"/>
      <c r="R276" s="22"/>
    </row>
    <row r="277" spans="7:18">
      <c r="G277" s="124"/>
      <c r="M277" s="22"/>
      <c r="P277" s="22"/>
      <c r="Q277" s="22"/>
      <c r="R277" s="22"/>
    </row>
    <row r="278" spans="7:18">
      <c r="G278" s="124"/>
      <c r="M278" s="22"/>
      <c r="P278" s="22"/>
      <c r="Q278" s="22"/>
      <c r="R278" s="22"/>
    </row>
    <row r="279" spans="7:18">
      <c r="G279" s="124"/>
      <c r="M279" s="22"/>
      <c r="P279" s="22"/>
      <c r="Q279" s="22"/>
      <c r="R279" s="22"/>
    </row>
    <row r="280" spans="7:18">
      <c r="G280" s="124"/>
      <c r="M280" s="22"/>
      <c r="P280" s="22"/>
      <c r="Q280" s="22"/>
      <c r="R280" s="22"/>
    </row>
    <row r="281" spans="7:18">
      <c r="G281" s="124"/>
      <c r="M281" s="22"/>
      <c r="P281" s="22"/>
      <c r="Q281" s="22"/>
      <c r="R281" s="22"/>
    </row>
    <row r="282" spans="7:18">
      <c r="G282" s="124"/>
      <c r="M282" s="22"/>
      <c r="P282" s="22"/>
      <c r="Q282" s="22"/>
      <c r="R282" s="22"/>
    </row>
    <row r="283" spans="7:18">
      <c r="G283" s="124"/>
      <c r="M283" s="22"/>
      <c r="P283" s="22"/>
      <c r="Q283" s="22"/>
      <c r="R283" s="22"/>
    </row>
    <row r="284" spans="7:18">
      <c r="G284" s="124"/>
      <c r="M284" s="22"/>
      <c r="P284" s="22"/>
      <c r="Q284" s="22"/>
      <c r="R284" s="22"/>
    </row>
    <row r="285" spans="7:18">
      <c r="G285" s="124"/>
      <c r="M285" s="22"/>
      <c r="P285" s="22"/>
      <c r="Q285" s="22"/>
      <c r="R285" s="22"/>
    </row>
    <row r="286" spans="7:18">
      <c r="G286" s="124"/>
      <c r="M286" s="22"/>
      <c r="P286" s="22"/>
      <c r="Q286" s="22"/>
      <c r="R286" s="22"/>
    </row>
    <row r="287" spans="7:18">
      <c r="G287" s="124"/>
      <c r="M287" s="22"/>
      <c r="P287" s="22"/>
      <c r="Q287" s="22"/>
      <c r="R287" s="22"/>
    </row>
    <row r="288" spans="7:18">
      <c r="G288" s="124"/>
      <c r="M288" s="22"/>
      <c r="P288" s="22"/>
      <c r="Q288" s="22"/>
      <c r="R288" s="22"/>
    </row>
    <row r="289" spans="7:18">
      <c r="G289" s="124"/>
      <c r="M289" s="22"/>
      <c r="P289" s="22"/>
      <c r="Q289" s="22"/>
      <c r="R289" s="22"/>
    </row>
    <row r="290" spans="7:18">
      <c r="G290" s="124"/>
      <c r="M290" s="22"/>
      <c r="P290" s="22"/>
      <c r="Q290" s="22"/>
      <c r="R290" s="22"/>
    </row>
    <row r="291" spans="7:18">
      <c r="G291" s="124"/>
      <c r="M291" s="22"/>
      <c r="P291" s="22"/>
      <c r="Q291" s="22"/>
      <c r="R291" s="22"/>
    </row>
    <row r="292" spans="7:18">
      <c r="G292" s="124"/>
      <c r="M292" s="22"/>
      <c r="P292" s="22"/>
      <c r="Q292" s="22"/>
      <c r="R292" s="22"/>
    </row>
    <row r="293" spans="7:18">
      <c r="G293" s="124"/>
      <c r="M293" s="22"/>
      <c r="P293" s="22"/>
      <c r="Q293" s="22"/>
      <c r="R293" s="22"/>
    </row>
    <row r="294" spans="7:18">
      <c r="G294" s="124"/>
      <c r="M294" s="22"/>
      <c r="P294" s="22"/>
      <c r="Q294" s="22"/>
      <c r="R294" s="22"/>
    </row>
    <row r="295" spans="7:18">
      <c r="G295" s="124"/>
      <c r="M295" s="22"/>
      <c r="P295" s="22"/>
      <c r="Q295" s="22"/>
      <c r="R295" s="22"/>
    </row>
    <row r="296" spans="7:18">
      <c r="G296" s="124"/>
      <c r="M296" s="22"/>
      <c r="P296" s="22"/>
      <c r="Q296" s="22"/>
      <c r="R296" s="22"/>
    </row>
    <row r="297" spans="7:18">
      <c r="G297" s="124"/>
      <c r="M297" s="22"/>
      <c r="P297" s="22"/>
      <c r="Q297" s="22"/>
      <c r="R297" s="22"/>
    </row>
    <row r="298" spans="7:18">
      <c r="G298" s="124"/>
      <c r="M298" s="22"/>
      <c r="P298" s="22"/>
      <c r="Q298" s="22"/>
      <c r="R298" s="22"/>
    </row>
    <row r="299" spans="7:18">
      <c r="G299" s="124"/>
      <c r="M299" s="22"/>
      <c r="P299" s="22"/>
      <c r="Q299" s="22"/>
      <c r="R299" s="22"/>
    </row>
    <row r="300" spans="7:18">
      <c r="G300" s="124"/>
      <c r="M300" s="22"/>
      <c r="P300" s="22"/>
      <c r="Q300" s="22"/>
      <c r="R300" s="22"/>
    </row>
    <row r="301" spans="7:18">
      <c r="G301" s="124"/>
      <c r="M301" s="22"/>
      <c r="P301" s="22"/>
      <c r="Q301" s="22"/>
      <c r="R301" s="22"/>
    </row>
    <row r="302" spans="7:18">
      <c r="G302" s="124"/>
      <c r="M302" s="22"/>
      <c r="P302" s="22"/>
      <c r="Q302" s="22"/>
      <c r="R302" s="22"/>
    </row>
    <row r="303" spans="7:18">
      <c r="G303" s="124"/>
      <c r="M303" s="22"/>
      <c r="P303" s="22"/>
      <c r="Q303" s="22"/>
      <c r="R303" s="22"/>
    </row>
    <row r="304" spans="7:18">
      <c r="G304" s="124"/>
      <c r="M304" s="22"/>
      <c r="P304" s="22"/>
      <c r="Q304" s="22"/>
      <c r="R304" s="22"/>
    </row>
    <row r="305" spans="7:18">
      <c r="G305" s="124"/>
      <c r="M305" s="22"/>
      <c r="P305" s="22"/>
      <c r="Q305" s="22"/>
      <c r="R305" s="22"/>
    </row>
    <row r="306" spans="7:18">
      <c r="G306" s="124"/>
      <c r="M306" s="22"/>
      <c r="P306" s="22"/>
      <c r="Q306" s="22"/>
      <c r="R306" s="22"/>
    </row>
    <row r="307" spans="7:18">
      <c r="G307" s="124"/>
      <c r="M307" s="22"/>
      <c r="P307" s="22"/>
      <c r="Q307" s="22"/>
      <c r="R307" s="22"/>
    </row>
    <row r="308" spans="7:18">
      <c r="G308" s="124"/>
      <c r="M308" s="22"/>
      <c r="P308" s="22"/>
      <c r="Q308" s="22"/>
      <c r="R308" s="22"/>
    </row>
    <row r="309" spans="7:18">
      <c r="G309" s="124"/>
      <c r="M309" s="22"/>
      <c r="P309" s="22"/>
      <c r="Q309" s="22"/>
      <c r="R309" s="22"/>
    </row>
    <row r="310" spans="7:18">
      <c r="G310" s="124"/>
      <c r="M310" s="22"/>
      <c r="P310" s="22"/>
      <c r="Q310" s="22"/>
      <c r="R310" s="22"/>
    </row>
    <row r="311" spans="7:18">
      <c r="G311" s="124"/>
      <c r="M311" s="22"/>
      <c r="P311" s="22"/>
      <c r="Q311" s="22"/>
      <c r="R311" s="22"/>
    </row>
    <row r="312" spans="7:18">
      <c r="G312" s="124"/>
      <c r="M312" s="22"/>
      <c r="P312" s="22"/>
      <c r="Q312" s="22"/>
      <c r="R312" s="22"/>
    </row>
    <row r="313" spans="7:18">
      <c r="G313" s="124"/>
      <c r="M313" s="22"/>
      <c r="P313" s="22"/>
      <c r="Q313" s="22"/>
      <c r="R313" s="22"/>
    </row>
    <row r="314" spans="7:18">
      <c r="G314" s="124"/>
      <c r="M314" s="22"/>
      <c r="P314" s="22"/>
      <c r="Q314" s="22"/>
      <c r="R314" s="22"/>
    </row>
    <row r="315" spans="7:18">
      <c r="G315" s="124"/>
      <c r="M315" s="22"/>
      <c r="P315" s="22"/>
      <c r="Q315" s="22"/>
      <c r="R315" s="22"/>
    </row>
    <row r="316" spans="7:18">
      <c r="G316" s="124"/>
      <c r="M316" s="22"/>
      <c r="P316" s="22"/>
      <c r="Q316" s="22"/>
      <c r="R316" s="22"/>
    </row>
    <row r="317" spans="7:18">
      <c r="G317" s="124"/>
      <c r="M317" s="22"/>
      <c r="P317" s="22"/>
      <c r="Q317" s="22"/>
      <c r="R317" s="22"/>
    </row>
    <row r="318" spans="7:18">
      <c r="G318" s="124"/>
      <c r="M318" s="22"/>
      <c r="P318" s="22"/>
      <c r="Q318" s="22"/>
      <c r="R318" s="22"/>
    </row>
    <row r="319" spans="7:18">
      <c r="G319" s="124"/>
      <c r="M319" s="22"/>
      <c r="P319" s="22"/>
      <c r="Q319" s="22"/>
      <c r="R319" s="22"/>
    </row>
    <row r="320" spans="7:18">
      <c r="G320" s="124"/>
      <c r="M320" s="22"/>
      <c r="P320" s="22"/>
      <c r="Q320" s="22"/>
      <c r="R320" s="22"/>
    </row>
    <row r="321" spans="7:18">
      <c r="G321" s="124"/>
      <c r="M321" s="22"/>
      <c r="P321" s="22"/>
      <c r="Q321" s="22"/>
      <c r="R321" s="22"/>
    </row>
    <row r="322" spans="7:18">
      <c r="G322" s="124"/>
      <c r="M322" s="22"/>
      <c r="P322" s="22"/>
      <c r="Q322" s="22"/>
      <c r="R322" s="22"/>
    </row>
    <row r="323" spans="7:18">
      <c r="G323" s="124"/>
      <c r="M323" s="22"/>
      <c r="P323" s="22"/>
      <c r="Q323" s="22"/>
      <c r="R323" s="22"/>
    </row>
    <row r="324" spans="7:18">
      <c r="G324" s="124"/>
      <c r="M324" s="22"/>
      <c r="P324" s="22"/>
      <c r="Q324" s="22"/>
      <c r="R324" s="22"/>
    </row>
    <row r="325" spans="7:18">
      <c r="G325" s="124"/>
      <c r="M325" s="22"/>
      <c r="P325" s="22"/>
      <c r="Q325" s="22"/>
      <c r="R325" s="22"/>
    </row>
    <row r="326" spans="7:18">
      <c r="G326" s="124"/>
      <c r="M326" s="22"/>
      <c r="P326" s="22"/>
      <c r="Q326" s="22"/>
      <c r="R326" s="22"/>
    </row>
    <row r="327" spans="7:18">
      <c r="G327" s="124"/>
      <c r="M327" s="22"/>
      <c r="P327" s="22"/>
      <c r="Q327" s="22"/>
      <c r="R327" s="22"/>
    </row>
    <row r="328" spans="7:18">
      <c r="G328" s="124"/>
      <c r="M328" s="22"/>
      <c r="P328" s="22"/>
      <c r="Q328" s="22"/>
      <c r="R328" s="22"/>
    </row>
    <row r="329" spans="7:18">
      <c r="G329" s="124"/>
      <c r="M329" s="22"/>
      <c r="P329" s="22"/>
      <c r="Q329" s="22"/>
      <c r="R329" s="22"/>
    </row>
    <row r="330" spans="7:18">
      <c r="G330" s="124"/>
      <c r="M330" s="22"/>
      <c r="P330" s="22"/>
      <c r="Q330" s="22"/>
      <c r="R330" s="22"/>
    </row>
    <row r="331" spans="7:18">
      <c r="G331" s="124"/>
      <c r="M331" s="22"/>
      <c r="P331" s="22"/>
      <c r="Q331" s="22"/>
      <c r="R331" s="22"/>
    </row>
    <row r="332" spans="7:18">
      <c r="G332" s="124"/>
      <c r="M332" s="22"/>
      <c r="P332" s="22"/>
      <c r="Q332" s="22"/>
      <c r="R332" s="22"/>
    </row>
    <row r="333" spans="7:18">
      <c r="G333" s="124"/>
      <c r="M333" s="22"/>
      <c r="P333" s="22"/>
      <c r="Q333" s="22"/>
      <c r="R333" s="22"/>
    </row>
    <row r="334" spans="7:18">
      <c r="G334" s="124"/>
      <c r="M334" s="22"/>
      <c r="P334" s="22"/>
      <c r="Q334" s="22"/>
      <c r="R334" s="22"/>
    </row>
    <row r="335" spans="7:18">
      <c r="G335" s="124"/>
      <c r="M335" s="22"/>
      <c r="P335" s="22"/>
      <c r="Q335" s="22"/>
      <c r="R335" s="22"/>
    </row>
    <row r="336" spans="7:18">
      <c r="G336" s="124"/>
      <c r="M336" s="22"/>
      <c r="P336" s="22"/>
      <c r="Q336" s="22"/>
      <c r="R336" s="22"/>
    </row>
    <row r="337" spans="7:18">
      <c r="G337" s="124"/>
      <c r="M337" s="22"/>
      <c r="P337" s="22"/>
      <c r="Q337" s="22"/>
      <c r="R337" s="22"/>
    </row>
    <row r="338" spans="7:18">
      <c r="G338" s="124"/>
      <c r="M338" s="22"/>
      <c r="P338" s="22"/>
      <c r="Q338" s="22"/>
      <c r="R338" s="22"/>
    </row>
    <row r="339" spans="7:18">
      <c r="G339" s="124"/>
      <c r="M339" s="22"/>
      <c r="P339" s="22"/>
      <c r="Q339" s="22"/>
      <c r="R339" s="22"/>
    </row>
    <row r="340" spans="7:18">
      <c r="G340" s="124"/>
      <c r="M340" s="22"/>
      <c r="P340" s="22"/>
      <c r="Q340" s="22"/>
      <c r="R340" s="22"/>
    </row>
    <row r="341" spans="7:18">
      <c r="G341" s="124"/>
      <c r="M341" s="22"/>
      <c r="P341" s="22"/>
      <c r="Q341" s="22"/>
      <c r="R341" s="22"/>
    </row>
    <row r="342" spans="7:18">
      <c r="G342" s="124"/>
      <c r="M342" s="22"/>
      <c r="P342" s="22"/>
      <c r="Q342" s="22"/>
      <c r="R342" s="22"/>
    </row>
    <row r="343" spans="7:18">
      <c r="G343" s="124"/>
      <c r="M343" s="22"/>
      <c r="P343" s="22"/>
      <c r="Q343" s="22"/>
      <c r="R343" s="22"/>
    </row>
    <row r="344" spans="7:18">
      <c r="G344" s="124"/>
      <c r="M344" s="22"/>
      <c r="P344" s="22"/>
      <c r="Q344" s="22"/>
      <c r="R344" s="22"/>
    </row>
    <row r="345" spans="7:18">
      <c r="G345" s="124"/>
      <c r="M345" s="22"/>
      <c r="P345" s="22"/>
      <c r="Q345" s="22"/>
      <c r="R345" s="22"/>
    </row>
    <row r="346" spans="7:18">
      <c r="G346" s="124"/>
      <c r="M346" s="22"/>
      <c r="P346" s="22"/>
      <c r="Q346" s="22"/>
      <c r="R346" s="22"/>
    </row>
    <row r="347" spans="7:18">
      <c r="G347" s="124"/>
      <c r="M347" s="22"/>
      <c r="P347" s="22"/>
      <c r="Q347" s="22"/>
      <c r="R347" s="22"/>
    </row>
    <row r="348" spans="7:18">
      <c r="G348" s="124"/>
      <c r="M348" s="22"/>
      <c r="P348" s="22"/>
      <c r="Q348" s="22"/>
      <c r="R348" s="22"/>
    </row>
    <row r="349" spans="7:18">
      <c r="G349" s="124"/>
      <c r="M349" s="22"/>
      <c r="P349" s="22"/>
      <c r="Q349" s="22"/>
      <c r="R349" s="22"/>
    </row>
    <row r="350" spans="7:18">
      <c r="G350" s="124"/>
      <c r="M350" s="22"/>
      <c r="P350" s="22"/>
      <c r="Q350" s="22"/>
      <c r="R350" s="22"/>
    </row>
    <row r="351" spans="7:18">
      <c r="G351" s="124"/>
      <c r="M351" s="22"/>
      <c r="P351" s="22"/>
      <c r="Q351" s="22"/>
      <c r="R351" s="22"/>
    </row>
    <row r="352" spans="7:18">
      <c r="G352" s="124"/>
      <c r="M352" s="22"/>
      <c r="P352" s="22"/>
      <c r="Q352" s="22"/>
      <c r="R352" s="22"/>
    </row>
    <row r="353" spans="7:18">
      <c r="G353" s="124"/>
      <c r="M353" s="22"/>
      <c r="P353" s="22"/>
      <c r="Q353" s="22"/>
      <c r="R353" s="22"/>
    </row>
    <row r="354" spans="7:18">
      <c r="G354" s="124"/>
      <c r="M354" s="22"/>
      <c r="P354" s="22"/>
      <c r="Q354" s="22"/>
      <c r="R354" s="22"/>
    </row>
    <row r="355" spans="7:18">
      <c r="G355" s="124"/>
      <c r="M355" s="22"/>
      <c r="P355" s="22"/>
      <c r="Q355" s="22"/>
      <c r="R355" s="22"/>
    </row>
    <row r="356" spans="7:18">
      <c r="G356" s="124"/>
      <c r="M356" s="22"/>
      <c r="P356" s="22"/>
      <c r="Q356" s="22"/>
      <c r="R356" s="22"/>
    </row>
    <row r="357" spans="7:18">
      <c r="G357" s="124"/>
      <c r="M357" s="22"/>
      <c r="P357" s="22"/>
      <c r="Q357" s="22"/>
      <c r="R357" s="22"/>
    </row>
    <row r="358" spans="7:18">
      <c r="G358" s="124"/>
      <c r="M358" s="22"/>
      <c r="P358" s="22"/>
      <c r="Q358" s="22"/>
      <c r="R358" s="22"/>
    </row>
    <row r="359" spans="7:18">
      <c r="G359" s="124"/>
      <c r="M359" s="22"/>
      <c r="P359" s="22"/>
      <c r="Q359" s="22"/>
      <c r="R359" s="22"/>
    </row>
    <row r="360" spans="7:18">
      <c r="G360" s="124"/>
      <c r="M360" s="22"/>
      <c r="P360" s="22"/>
      <c r="Q360" s="22"/>
      <c r="R360" s="22"/>
    </row>
    <row r="361" spans="7:18">
      <c r="G361" s="124"/>
      <c r="M361" s="22"/>
      <c r="P361" s="22"/>
      <c r="Q361" s="22"/>
      <c r="R361" s="22"/>
    </row>
    <row r="362" spans="7:18">
      <c r="G362" s="124"/>
      <c r="M362" s="22"/>
      <c r="P362" s="22"/>
      <c r="Q362" s="22"/>
      <c r="R362" s="22"/>
    </row>
    <row r="363" spans="7:18">
      <c r="G363" s="124"/>
      <c r="M363" s="22"/>
      <c r="P363" s="22"/>
      <c r="Q363" s="22"/>
      <c r="R363" s="22"/>
    </row>
    <row r="364" spans="7:18">
      <c r="G364" s="124"/>
      <c r="M364" s="22"/>
      <c r="P364" s="22"/>
      <c r="Q364" s="22"/>
      <c r="R364" s="22"/>
    </row>
    <row r="365" spans="7:18">
      <c r="G365" s="124"/>
      <c r="M365" s="22"/>
      <c r="P365" s="22"/>
      <c r="Q365" s="22"/>
      <c r="R365" s="22"/>
    </row>
    <row r="366" spans="7:18">
      <c r="G366" s="124"/>
      <c r="M366" s="22"/>
      <c r="P366" s="22"/>
      <c r="Q366" s="22"/>
      <c r="R366" s="22"/>
    </row>
    <row r="367" spans="7:18">
      <c r="G367" s="124"/>
      <c r="M367" s="22"/>
      <c r="P367" s="22"/>
      <c r="Q367" s="22"/>
      <c r="R367" s="22"/>
    </row>
    <row r="368" spans="7:18">
      <c r="G368" s="124"/>
      <c r="M368" s="22"/>
      <c r="P368" s="22"/>
      <c r="Q368" s="22"/>
      <c r="R368" s="22"/>
    </row>
    <row r="369" spans="7:18">
      <c r="G369" s="124"/>
      <c r="M369" s="22"/>
      <c r="P369" s="22"/>
      <c r="Q369" s="22"/>
      <c r="R369" s="22"/>
    </row>
    <row r="370" spans="7:18">
      <c r="G370" s="124"/>
      <c r="M370" s="22"/>
      <c r="P370" s="22"/>
      <c r="Q370" s="22"/>
      <c r="R370" s="22"/>
    </row>
    <row r="371" spans="7:18">
      <c r="G371" s="124"/>
      <c r="M371" s="22"/>
      <c r="P371" s="22"/>
      <c r="Q371" s="22"/>
      <c r="R371" s="22"/>
    </row>
    <row r="372" spans="7:18">
      <c r="G372" s="124"/>
      <c r="M372" s="22"/>
      <c r="P372" s="22"/>
      <c r="Q372" s="22"/>
      <c r="R372" s="22"/>
    </row>
    <row r="373" spans="7:18">
      <c r="G373" s="124"/>
      <c r="M373" s="22"/>
      <c r="P373" s="22"/>
      <c r="Q373" s="22"/>
      <c r="R373" s="22"/>
    </row>
    <row r="374" spans="7:18">
      <c r="G374" s="124"/>
      <c r="M374" s="22"/>
      <c r="P374" s="22"/>
      <c r="Q374" s="22"/>
      <c r="R374" s="22"/>
    </row>
    <row r="375" spans="7:18">
      <c r="G375" s="124"/>
      <c r="M375" s="22"/>
      <c r="P375" s="22"/>
      <c r="Q375" s="22"/>
      <c r="R375" s="22"/>
    </row>
    <row r="376" spans="7:18">
      <c r="G376" s="124"/>
      <c r="M376" s="22"/>
      <c r="P376" s="22"/>
      <c r="Q376" s="22"/>
      <c r="R376" s="22"/>
    </row>
    <row r="377" spans="7:18">
      <c r="G377" s="124"/>
      <c r="M377" s="22"/>
      <c r="P377" s="22"/>
      <c r="Q377" s="22"/>
      <c r="R377" s="22"/>
    </row>
    <row r="378" spans="7:18">
      <c r="G378" s="124"/>
      <c r="M378" s="22"/>
      <c r="P378" s="22"/>
      <c r="Q378" s="22"/>
      <c r="R378" s="22"/>
    </row>
    <row r="379" spans="7:18">
      <c r="G379" s="124"/>
      <c r="M379" s="22"/>
      <c r="P379" s="22"/>
      <c r="Q379" s="22"/>
      <c r="R379" s="22"/>
    </row>
    <row r="380" spans="7:18">
      <c r="G380" s="124"/>
      <c r="M380" s="22"/>
      <c r="P380" s="22"/>
      <c r="Q380" s="22"/>
      <c r="R380" s="22"/>
    </row>
    <row r="381" spans="7:18">
      <c r="G381" s="124"/>
      <c r="M381" s="22"/>
      <c r="P381" s="22"/>
      <c r="Q381" s="22"/>
      <c r="R381" s="22"/>
    </row>
    <row r="382" spans="7:18">
      <c r="G382" s="124"/>
      <c r="M382" s="22"/>
      <c r="P382" s="22"/>
      <c r="Q382" s="22"/>
      <c r="R382" s="22"/>
    </row>
    <row r="383" spans="7:18">
      <c r="G383" s="124"/>
      <c r="M383" s="22"/>
      <c r="P383" s="22"/>
      <c r="Q383" s="22"/>
      <c r="R383" s="22"/>
    </row>
    <row r="384" spans="7:18">
      <c r="G384" s="124"/>
      <c r="M384" s="22"/>
      <c r="P384" s="22"/>
      <c r="Q384" s="22"/>
      <c r="R384" s="22"/>
    </row>
    <row r="385" spans="7:18">
      <c r="G385" s="124"/>
      <c r="M385" s="22"/>
      <c r="P385" s="22"/>
      <c r="Q385" s="22"/>
      <c r="R385" s="22"/>
    </row>
    <row r="386" spans="7:18">
      <c r="G386" s="124"/>
      <c r="M386" s="22"/>
      <c r="P386" s="22"/>
      <c r="Q386" s="22"/>
      <c r="R386" s="22"/>
    </row>
    <row r="387" spans="7:18">
      <c r="G387" s="124"/>
      <c r="M387" s="22"/>
      <c r="P387" s="22"/>
      <c r="Q387" s="22"/>
      <c r="R387" s="22"/>
    </row>
    <row r="388" spans="7:18">
      <c r="G388" s="124"/>
      <c r="M388" s="22"/>
      <c r="P388" s="22"/>
      <c r="Q388" s="22"/>
      <c r="R388" s="22"/>
    </row>
    <row r="389" spans="7:18">
      <c r="G389" s="124"/>
      <c r="M389" s="22"/>
      <c r="P389" s="22"/>
      <c r="Q389" s="22"/>
      <c r="R389" s="22"/>
    </row>
    <row r="390" spans="7:18">
      <c r="G390" s="124"/>
      <c r="M390" s="22"/>
      <c r="P390" s="22"/>
      <c r="Q390" s="22"/>
      <c r="R390" s="22"/>
    </row>
    <row r="391" spans="7:18">
      <c r="G391" s="124"/>
      <c r="M391" s="22"/>
      <c r="P391" s="22"/>
      <c r="Q391" s="22"/>
      <c r="R391" s="22"/>
    </row>
    <row r="392" spans="7:18">
      <c r="G392" s="124"/>
      <c r="M392" s="22"/>
      <c r="P392" s="22"/>
      <c r="Q392" s="22"/>
      <c r="R392" s="22"/>
    </row>
    <row r="393" spans="7:18">
      <c r="G393" s="124"/>
      <c r="M393" s="22"/>
      <c r="P393" s="22"/>
      <c r="Q393" s="22"/>
      <c r="R393" s="22"/>
    </row>
    <row r="394" spans="7:18">
      <c r="G394" s="124"/>
      <c r="M394" s="22"/>
      <c r="P394" s="22"/>
      <c r="Q394" s="22"/>
      <c r="R394" s="22"/>
    </row>
    <row r="395" spans="7:18">
      <c r="G395" s="124"/>
      <c r="M395" s="22"/>
      <c r="P395" s="22"/>
      <c r="Q395" s="22"/>
      <c r="R395" s="22"/>
    </row>
    <row r="396" spans="7:18">
      <c r="G396" s="124"/>
      <c r="M396" s="22"/>
      <c r="P396" s="22"/>
      <c r="Q396" s="22"/>
      <c r="R396" s="22"/>
    </row>
    <row r="397" spans="7:18">
      <c r="G397" s="124"/>
      <c r="M397" s="22"/>
      <c r="P397" s="22"/>
      <c r="Q397" s="22"/>
      <c r="R397" s="22"/>
    </row>
    <row r="398" spans="7:18">
      <c r="G398" s="124"/>
      <c r="M398" s="22"/>
      <c r="P398" s="22"/>
      <c r="Q398" s="22"/>
      <c r="R398" s="22"/>
    </row>
    <row r="399" spans="7:18">
      <c r="G399" s="124"/>
      <c r="M399" s="22"/>
      <c r="P399" s="22"/>
      <c r="Q399" s="22"/>
      <c r="R399" s="22"/>
    </row>
    <row r="400" spans="7:18">
      <c r="G400" s="124"/>
      <c r="M400" s="22"/>
      <c r="P400" s="22"/>
      <c r="Q400" s="22"/>
      <c r="R400" s="22"/>
    </row>
    <row r="401" spans="7:18">
      <c r="G401" s="124"/>
      <c r="M401" s="22"/>
      <c r="P401" s="22"/>
      <c r="Q401" s="22"/>
      <c r="R401" s="22"/>
    </row>
    <row r="402" spans="7:18">
      <c r="G402" s="124"/>
      <c r="M402" s="22"/>
      <c r="P402" s="22"/>
      <c r="Q402" s="22"/>
      <c r="R402" s="22"/>
    </row>
    <row r="403" spans="7:18">
      <c r="G403" s="124"/>
      <c r="M403" s="22"/>
      <c r="P403" s="22"/>
      <c r="Q403" s="22"/>
      <c r="R403" s="22"/>
    </row>
    <row r="404" spans="7:18">
      <c r="G404" s="124"/>
      <c r="M404" s="22"/>
      <c r="P404" s="22"/>
      <c r="Q404" s="22"/>
      <c r="R404" s="22"/>
    </row>
    <row r="405" spans="7:18">
      <c r="G405" s="124"/>
      <c r="M405" s="22"/>
      <c r="P405" s="22"/>
      <c r="Q405" s="22"/>
      <c r="R405" s="22"/>
    </row>
    <row r="406" spans="7:18">
      <c r="G406" s="124"/>
      <c r="M406" s="22"/>
      <c r="P406" s="22"/>
      <c r="Q406" s="22"/>
      <c r="R406" s="22"/>
    </row>
    <row r="407" spans="7:18">
      <c r="G407" s="124"/>
      <c r="M407" s="22"/>
      <c r="P407" s="22"/>
      <c r="Q407" s="22"/>
      <c r="R407" s="22"/>
    </row>
    <row r="408" spans="7:18">
      <c r="G408" s="124"/>
      <c r="M408" s="22"/>
      <c r="P408" s="22"/>
      <c r="Q408" s="22"/>
      <c r="R408" s="22"/>
    </row>
    <row r="409" spans="7:18">
      <c r="G409" s="124"/>
      <c r="M409" s="22"/>
      <c r="P409" s="22"/>
      <c r="Q409" s="22"/>
      <c r="R409" s="22"/>
    </row>
    <row r="410" spans="7:18">
      <c r="G410" s="124"/>
      <c r="M410" s="22"/>
      <c r="P410" s="22"/>
      <c r="Q410" s="22"/>
      <c r="R410" s="22"/>
    </row>
    <row r="411" spans="7:18">
      <c r="G411" s="124"/>
      <c r="M411" s="22"/>
      <c r="P411" s="22"/>
      <c r="Q411" s="22"/>
      <c r="R411" s="22"/>
    </row>
    <row r="412" spans="7:18">
      <c r="G412" s="124"/>
      <c r="M412" s="22"/>
      <c r="P412" s="22"/>
      <c r="Q412" s="22"/>
      <c r="R412" s="22"/>
    </row>
    <row r="413" spans="7:18">
      <c r="G413" s="124"/>
      <c r="M413" s="22"/>
      <c r="P413" s="22"/>
      <c r="Q413" s="22"/>
      <c r="R413" s="22"/>
    </row>
    <row r="414" spans="7:18">
      <c r="G414" s="124"/>
      <c r="M414" s="22"/>
      <c r="P414" s="22"/>
      <c r="Q414" s="22"/>
      <c r="R414" s="22"/>
    </row>
    <row r="415" spans="7:18">
      <c r="G415" s="124"/>
      <c r="M415" s="22"/>
      <c r="P415" s="22"/>
      <c r="Q415" s="22"/>
      <c r="R415" s="22"/>
    </row>
    <row r="416" spans="7:18">
      <c r="G416" s="124"/>
      <c r="M416" s="22"/>
      <c r="P416" s="22"/>
      <c r="Q416" s="22"/>
      <c r="R416" s="22"/>
    </row>
    <row r="417" spans="7:18">
      <c r="G417" s="124"/>
      <c r="M417" s="22"/>
      <c r="P417" s="22"/>
      <c r="Q417" s="22"/>
      <c r="R417" s="22"/>
    </row>
    <row r="418" spans="7:18">
      <c r="G418" s="124"/>
      <c r="M418" s="22"/>
      <c r="P418" s="22"/>
      <c r="Q418" s="22"/>
      <c r="R418" s="22"/>
    </row>
    <row r="419" spans="7:18">
      <c r="G419" s="124"/>
      <c r="M419" s="22"/>
      <c r="P419" s="22"/>
      <c r="Q419" s="22"/>
      <c r="R419" s="22"/>
    </row>
    <row r="420" spans="7:18">
      <c r="G420" s="124"/>
      <c r="M420" s="22"/>
      <c r="P420" s="22"/>
      <c r="Q420" s="22"/>
      <c r="R420" s="22"/>
    </row>
    <row r="421" spans="7:18">
      <c r="G421" s="124"/>
      <c r="M421" s="22"/>
      <c r="P421" s="22"/>
      <c r="Q421" s="22"/>
      <c r="R421" s="22"/>
    </row>
    <row r="422" spans="7:18">
      <c r="G422" s="124"/>
      <c r="M422" s="22"/>
      <c r="P422" s="22"/>
      <c r="Q422" s="22"/>
      <c r="R422" s="22"/>
    </row>
    <row r="423" spans="7:18">
      <c r="G423" s="124"/>
      <c r="M423" s="22"/>
      <c r="P423" s="22"/>
      <c r="Q423" s="22"/>
      <c r="R423" s="22"/>
    </row>
    <row r="424" spans="7:18">
      <c r="G424" s="124"/>
      <c r="M424" s="22"/>
      <c r="P424" s="22"/>
      <c r="Q424" s="22"/>
      <c r="R424" s="22"/>
    </row>
    <row r="425" spans="7:18">
      <c r="G425" s="124"/>
      <c r="M425" s="22"/>
      <c r="P425" s="22"/>
      <c r="Q425" s="22"/>
      <c r="R425" s="22"/>
    </row>
    <row r="426" spans="7:18">
      <c r="G426" s="124"/>
      <c r="M426" s="22"/>
      <c r="P426" s="22"/>
      <c r="Q426" s="22"/>
      <c r="R426" s="22"/>
    </row>
    <row r="427" spans="7:18">
      <c r="G427" s="124"/>
      <c r="M427" s="22"/>
      <c r="P427" s="22"/>
      <c r="Q427" s="22"/>
      <c r="R427" s="22"/>
    </row>
    <row r="428" spans="7:18">
      <c r="G428" s="124"/>
      <c r="M428" s="22"/>
      <c r="P428" s="22"/>
      <c r="Q428" s="22"/>
      <c r="R428" s="22"/>
    </row>
    <row r="429" spans="7:18">
      <c r="G429" s="124"/>
      <c r="M429" s="22"/>
      <c r="P429" s="22"/>
      <c r="Q429" s="22"/>
      <c r="R429" s="22"/>
    </row>
    <row r="430" spans="7:18">
      <c r="G430" s="124"/>
      <c r="M430" s="22"/>
      <c r="P430" s="22"/>
      <c r="Q430" s="22"/>
      <c r="R430" s="22"/>
    </row>
    <row r="431" spans="7:18">
      <c r="G431" s="124"/>
      <c r="M431" s="22"/>
      <c r="P431" s="22"/>
      <c r="Q431" s="22"/>
      <c r="R431" s="22"/>
    </row>
    <row r="432" spans="7:18">
      <c r="G432" s="124"/>
      <c r="M432" s="22"/>
      <c r="P432" s="22"/>
      <c r="Q432" s="22"/>
      <c r="R432" s="22"/>
    </row>
    <row r="433" spans="7:18">
      <c r="G433" s="124"/>
      <c r="M433" s="22"/>
      <c r="P433" s="22"/>
      <c r="Q433" s="22"/>
      <c r="R433" s="22"/>
    </row>
    <row r="434" spans="7:18">
      <c r="G434" s="124"/>
      <c r="M434" s="22"/>
      <c r="P434" s="22"/>
      <c r="Q434" s="22"/>
      <c r="R434" s="22"/>
    </row>
    <row r="435" spans="7:18">
      <c r="G435" s="124"/>
      <c r="M435" s="22"/>
      <c r="P435" s="22"/>
      <c r="Q435" s="22"/>
      <c r="R435" s="22"/>
    </row>
    <row r="436" spans="7:18">
      <c r="G436" s="124"/>
      <c r="M436" s="22"/>
      <c r="P436" s="22"/>
      <c r="Q436" s="22"/>
      <c r="R436" s="22"/>
    </row>
    <row r="437" spans="7:18">
      <c r="G437" s="124"/>
      <c r="M437" s="22"/>
      <c r="P437" s="22"/>
      <c r="Q437" s="22"/>
      <c r="R437" s="22"/>
    </row>
    <row r="438" spans="7:18">
      <c r="G438" s="124"/>
      <c r="M438" s="22"/>
      <c r="P438" s="22"/>
      <c r="Q438" s="22"/>
      <c r="R438" s="22"/>
    </row>
    <row r="439" spans="7:18">
      <c r="G439" s="124"/>
      <c r="M439" s="22"/>
      <c r="P439" s="22"/>
      <c r="Q439" s="22"/>
      <c r="R439" s="22"/>
    </row>
    <row r="440" spans="7:18">
      <c r="G440" s="124"/>
      <c r="M440" s="22"/>
      <c r="P440" s="22"/>
      <c r="Q440" s="22"/>
      <c r="R440" s="22"/>
    </row>
    <row r="441" spans="7:18">
      <c r="G441" s="124"/>
      <c r="M441" s="22"/>
      <c r="P441" s="22"/>
      <c r="Q441" s="22"/>
      <c r="R441" s="22"/>
    </row>
    <row r="442" spans="7:18">
      <c r="G442" s="124"/>
      <c r="M442" s="22"/>
      <c r="P442" s="22"/>
      <c r="Q442" s="22"/>
      <c r="R442" s="22"/>
    </row>
    <row r="443" spans="7:18">
      <c r="G443" s="124"/>
      <c r="M443" s="22"/>
      <c r="P443" s="22"/>
      <c r="Q443" s="22"/>
      <c r="R443" s="22"/>
    </row>
    <row r="444" spans="7:18">
      <c r="G444" s="124"/>
      <c r="M444" s="22"/>
      <c r="P444" s="22"/>
      <c r="Q444" s="22"/>
      <c r="R444" s="22"/>
    </row>
    <row r="445" spans="7:18">
      <c r="G445" s="124"/>
      <c r="M445" s="22"/>
      <c r="P445" s="22"/>
      <c r="Q445" s="22"/>
      <c r="R445" s="22"/>
    </row>
    <row r="446" spans="7:18">
      <c r="G446" s="124"/>
      <c r="M446" s="22"/>
      <c r="P446" s="22"/>
      <c r="Q446" s="22"/>
      <c r="R446" s="22"/>
    </row>
    <row r="447" spans="7:18">
      <c r="G447" s="124"/>
      <c r="M447" s="22"/>
      <c r="P447" s="22"/>
      <c r="Q447" s="22"/>
      <c r="R447" s="22"/>
    </row>
    <row r="448" spans="7:18">
      <c r="G448" s="124"/>
      <c r="M448" s="22"/>
      <c r="P448" s="22"/>
      <c r="Q448" s="22"/>
      <c r="R448" s="22"/>
    </row>
    <row r="449" spans="7:18">
      <c r="G449" s="124"/>
      <c r="M449" s="22"/>
      <c r="P449" s="22"/>
      <c r="Q449" s="22"/>
      <c r="R449" s="22"/>
    </row>
    <row r="450" spans="7:18">
      <c r="G450" s="124"/>
      <c r="M450" s="22"/>
      <c r="P450" s="22"/>
      <c r="Q450" s="22"/>
      <c r="R450" s="22"/>
    </row>
    <row r="451" spans="7:18">
      <c r="G451" s="124"/>
      <c r="M451" s="22"/>
      <c r="P451" s="22"/>
      <c r="Q451" s="22"/>
      <c r="R451" s="22"/>
    </row>
    <row r="452" spans="7:18">
      <c r="G452" s="124"/>
      <c r="M452" s="22"/>
      <c r="P452" s="22"/>
      <c r="Q452" s="22"/>
      <c r="R452" s="22"/>
    </row>
    <row r="453" spans="7:18">
      <c r="G453" s="124"/>
      <c r="M453" s="22"/>
      <c r="P453" s="22"/>
      <c r="Q453" s="22"/>
      <c r="R453" s="22"/>
    </row>
    <row r="454" spans="7:18">
      <c r="G454" s="124"/>
      <c r="M454" s="22"/>
      <c r="P454" s="22"/>
      <c r="Q454" s="22"/>
      <c r="R454" s="22"/>
    </row>
    <row r="455" spans="7:18">
      <c r="G455" s="124"/>
      <c r="M455" s="22"/>
      <c r="P455" s="22"/>
      <c r="Q455" s="22"/>
      <c r="R455" s="22"/>
    </row>
    <row r="456" spans="7:18">
      <c r="G456" s="124"/>
      <c r="M456" s="22"/>
      <c r="P456" s="22"/>
      <c r="Q456" s="22"/>
      <c r="R456" s="22"/>
    </row>
    <row r="457" spans="7:18">
      <c r="G457" s="124"/>
      <c r="M457" s="22"/>
      <c r="P457" s="22"/>
      <c r="Q457" s="22"/>
      <c r="R457" s="22"/>
    </row>
    <row r="458" spans="7:18">
      <c r="G458" s="124"/>
      <c r="M458" s="22"/>
      <c r="P458" s="22"/>
      <c r="Q458" s="22"/>
      <c r="R458" s="22"/>
    </row>
    <row r="459" spans="7:18">
      <c r="G459" s="124"/>
      <c r="M459" s="22"/>
      <c r="P459" s="22"/>
      <c r="Q459" s="22"/>
      <c r="R459" s="22"/>
    </row>
    <row r="460" spans="7:18">
      <c r="G460" s="124"/>
      <c r="M460" s="22"/>
      <c r="P460" s="22"/>
      <c r="Q460" s="22"/>
      <c r="R460" s="22"/>
    </row>
    <row r="461" spans="7:18">
      <c r="G461" s="124"/>
      <c r="M461" s="22"/>
      <c r="P461" s="22"/>
      <c r="Q461" s="22"/>
      <c r="R461" s="22"/>
    </row>
    <row r="462" spans="7:18">
      <c r="G462" s="124"/>
      <c r="M462" s="22"/>
      <c r="P462" s="22"/>
      <c r="Q462" s="22"/>
      <c r="R462" s="22"/>
    </row>
    <row r="463" spans="7:18">
      <c r="G463" s="124"/>
      <c r="M463" s="22"/>
      <c r="P463" s="22"/>
      <c r="Q463" s="22"/>
      <c r="R463" s="22"/>
    </row>
    <row r="464" spans="7:18">
      <c r="G464" s="124"/>
      <c r="M464" s="22"/>
      <c r="P464" s="22"/>
      <c r="Q464" s="22"/>
      <c r="R464" s="22"/>
    </row>
    <row r="465" spans="7:18">
      <c r="G465" s="124"/>
      <c r="M465" s="22"/>
      <c r="P465" s="22"/>
      <c r="Q465" s="22"/>
      <c r="R465" s="22"/>
    </row>
    <row r="466" spans="7:18">
      <c r="G466" s="124"/>
      <c r="M466" s="22"/>
      <c r="P466" s="22"/>
      <c r="Q466" s="22"/>
      <c r="R466" s="22"/>
    </row>
    <row r="467" spans="7:18">
      <c r="G467" s="124"/>
      <c r="M467" s="22"/>
      <c r="P467" s="22"/>
      <c r="Q467" s="22"/>
      <c r="R467" s="22"/>
    </row>
    <row r="468" spans="7:18">
      <c r="G468" s="124"/>
      <c r="M468" s="22"/>
      <c r="P468" s="22"/>
      <c r="Q468" s="22"/>
      <c r="R468" s="22"/>
    </row>
    <row r="469" spans="7:18">
      <c r="G469" s="124"/>
      <c r="M469" s="22"/>
      <c r="P469" s="22"/>
      <c r="Q469" s="22"/>
      <c r="R469" s="22"/>
    </row>
    <row r="470" spans="7:18">
      <c r="G470" s="124"/>
      <c r="M470" s="22"/>
      <c r="P470" s="22"/>
      <c r="Q470" s="22"/>
      <c r="R470" s="22"/>
    </row>
    <row r="471" spans="7:18">
      <c r="G471" s="124"/>
      <c r="M471" s="22"/>
      <c r="P471" s="22"/>
      <c r="Q471" s="22"/>
      <c r="R471" s="22"/>
    </row>
    <row r="472" spans="7:18">
      <c r="G472" s="124"/>
      <c r="M472" s="22"/>
      <c r="P472" s="22"/>
      <c r="Q472" s="22"/>
      <c r="R472" s="22"/>
    </row>
    <row r="473" spans="7:18">
      <c r="G473" s="124"/>
      <c r="M473" s="22"/>
      <c r="P473" s="22"/>
      <c r="Q473" s="22"/>
      <c r="R473" s="22"/>
    </row>
    <row r="474" spans="7:18">
      <c r="G474" s="124"/>
      <c r="M474" s="22"/>
      <c r="P474" s="22"/>
      <c r="Q474" s="22"/>
      <c r="R474" s="22"/>
    </row>
    <row r="475" spans="7:18">
      <c r="G475" s="124"/>
      <c r="M475" s="22"/>
      <c r="P475" s="22"/>
      <c r="Q475" s="22"/>
      <c r="R475" s="22"/>
    </row>
    <row r="476" spans="7:18">
      <c r="G476" s="124"/>
      <c r="M476" s="22"/>
      <c r="P476" s="22"/>
      <c r="Q476" s="22"/>
      <c r="R476" s="22"/>
    </row>
    <row r="477" spans="7:18">
      <c r="G477" s="124"/>
      <c r="M477" s="22"/>
      <c r="P477" s="22"/>
      <c r="Q477" s="22"/>
      <c r="R477" s="22"/>
    </row>
    <row r="478" spans="7:18">
      <c r="G478" s="124"/>
      <c r="M478" s="22"/>
      <c r="P478" s="22"/>
      <c r="Q478" s="22"/>
      <c r="R478" s="22"/>
    </row>
    <row r="479" spans="7:18">
      <c r="G479" s="124"/>
      <c r="M479" s="22"/>
      <c r="P479" s="22"/>
      <c r="Q479" s="22"/>
      <c r="R479" s="22"/>
    </row>
    <row r="480" spans="7:18">
      <c r="G480" s="124"/>
      <c r="M480" s="22"/>
      <c r="P480" s="22"/>
      <c r="Q480" s="22"/>
      <c r="R480" s="22"/>
    </row>
    <row r="481" spans="7:18">
      <c r="G481" s="124"/>
      <c r="M481" s="22"/>
      <c r="P481" s="22"/>
      <c r="Q481" s="22"/>
      <c r="R481" s="22"/>
    </row>
    <row r="482" spans="7:18">
      <c r="G482" s="124"/>
      <c r="M482" s="22"/>
      <c r="P482" s="22"/>
      <c r="Q482" s="22"/>
      <c r="R482" s="22"/>
    </row>
    <row r="483" spans="7:18">
      <c r="G483" s="124"/>
      <c r="M483" s="22"/>
      <c r="P483" s="22"/>
      <c r="Q483" s="22"/>
      <c r="R483" s="22"/>
    </row>
    <row r="484" spans="7:18">
      <c r="G484" s="124"/>
      <c r="M484" s="22"/>
      <c r="P484" s="22"/>
      <c r="Q484" s="22"/>
      <c r="R484" s="22"/>
    </row>
    <row r="485" spans="7:18">
      <c r="G485" s="124"/>
      <c r="M485" s="22"/>
      <c r="P485" s="22"/>
      <c r="Q485" s="22"/>
      <c r="R485" s="22"/>
    </row>
    <row r="486" spans="7:18">
      <c r="G486" s="124"/>
      <c r="M486" s="22"/>
      <c r="P486" s="22"/>
      <c r="Q486" s="22"/>
      <c r="R486" s="22"/>
    </row>
    <row r="487" spans="7:18">
      <c r="G487" s="124"/>
      <c r="M487" s="22"/>
      <c r="P487" s="22"/>
      <c r="Q487" s="22"/>
      <c r="R487" s="22"/>
    </row>
    <row r="488" spans="7:18">
      <c r="G488" s="124"/>
      <c r="M488" s="22"/>
      <c r="P488" s="22"/>
      <c r="Q488" s="22"/>
      <c r="R488" s="22"/>
    </row>
    <row r="489" spans="7:18">
      <c r="G489" s="124"/>
      <c r="M489" s="22"/>
      <c r="P489" s="22"/>
      <c r="Q489" s="22"/>
      <c r="R489" s="22"/>
    </row>
    <row r="490" spans="7:18">
      <c r="G490" s="124"/>
      <c r="M490" s="22"/>
      <c r="P490" s="22"/>
      <c r="Q490" s="22"/>
      <c r="R490" s="22"/>
    </row>
    <row r="491" spans="7:18">
      <c r="G491" s="124"/>
      <c r="M491" s="22"/>
      <c r="P491" s="22"/>
      <c r="Q491" s="22"/>
      <c r="R491" s="22"/>
    </row>
    <row r="492" spans="7:18">
      <c r="G492" s="124"/>
      <c r="M492" s="22"/>
      <c r="P492" s="22"/>
      <c r="Q492" s="22"/>
      <c r="R492" s="22"/>
    </row>
    <row r="493" spans="7:18">
      <c r="G493" s="124"/>
      <c r="M493" s="22"/>
      <c r="P493" s="22"/>
      <c r="Q493" s="22"/>
      <c r="R493" s="22"/>
    </row>
    <row r="494" spans="7:18">
      <c r="G494" s="124"/>
      <c r="M494" s="22"/>
      <c r="P494" s="22"/>
      <c r="Q494" s="22"/>
      <c r="R494" s="22"/>
    </row>
    <row r="495" spans="7:18">
      <c r="G495" s="124"/>
      <c r="M495" s="22"/>
      <c r="P495" s="22"/>
      <c r="Q495" s="22"/>
      <c r="R495" s="22"/>
    </row>
    <row r="496" spans="7:18">
      <c r="G496" s="124"/>
      <c r="M496" s="22"/>
      <c r="P496" s="22"/>
      <c r="Q496" s="22"/>
      <c r="R496" s="22"/>
    </row>
    <row r="497" spans="7:18">
      <c r="G497" s="124"/>
      <c r="M497" s="22"/>
      <c r="P497" s="22"/>
      <c r="Q497" s="22"/>
      <c r="R497" s="22"/>
    </row>
    <row r="498" spans="7:18">
      <c r="G498" s="124"/>
      <c r="M498" s="22"/>
      <c r="P498" s="22"/>
      <c r="Q498" s="22"/>
      <c r="R498" s="22"/>
    </row>
    <row r="499" spans="7:18">
      <c r="G499" s="124"/>
      <c r="M499" s="22"/>
      <c r="P499" s="22"/>
      <c r="Q499" s="22"/>
      <c r="R499" s="22"/>
    </row>
    <row r="500" spans="7:18">
      <c r="G500" s="124"/>
      <c r="M500" s="22"/>
      <c r="P500" s="22"/>
      <c r="Q500" s="22"/>
      <c r="R500" s="22"/>
    </row>
    <row r="501" spans="7:18">
      <c r="G501" s="124"/>
      <c r="M501" s="22"/>
      <c r="P501" s="22"/>
      <c r="Q501" s="22"/>
      <c r="R501" s="22"/>
    </row>
    <row r="502" spans="7:18">
      <c r="G502" s="124"/>
      <c r="M502" s="22"/>
      <c r="P502" s="22"/>
      <c r="Q502" s="22"/>
      <c r="R502" s="22"/>
    </row>
    <row r="503" spans="7:18">
      <c r="G503" s="124"/>
      <c r="M503" s="22"/>
      <c r="P503" s="22"/>
      <c r="Q503" s="22"/>
      <c r="R503" s="22"/>
    </row>
    <row r="504" spans="7:18">
      <c r="G504" s="124"/>
      <c r="M504" s="22"/>
      <c r="P504" s="22"/>
      <c r="Q504" s="22"/>
      <c r="R504" s="22"/>
    </row>
    <row r="505" spans="7:18">
      <c r="G505" s="124"/>
      <c r="M505" s="22"/>
      <c r="P505" s="22"/>
      <c r="Q505" s="22"/>
      <c r="R505" s="22"/>
    </row>
    <row r="506" spans="7:18">
      <c r="G506" s="124"/>
      <c r="M506" s="22"/>
      <c r="P506" s="22"/>
      <c r="Q506" s="22"/>
      <c r="R506" s="22"/>
    </row>
    <row r="507" spans="7:18">
      <c r="G507" s="124"/>
      <c r="M507" s="22"/>
      <c r="P507" s="22"/>
      <c r="Q507" s="22"/>
      <c r="R507" s="22"/>
    </row>
    <row r="508" spans="7:18">
      <c r="G508" s="124"/>
      <c r="M508" s="22"/>
      <c r="P508" s="22"/>
      <c r="Q508" s="22"/>
      <c r="R508" s="22"/>
    </row>
    <row r="509" spans="7:18">
      <c r="G509" s="124"/>
      <c r="M509" s="22"/>
      <c r="P509" s="22"/>
      <c r="Q509" s="22"/>
      <c r="R509" s="22"/>
    </row>
    <row r="510" spans="7:18">
      <c r="G510" s="124"/>
      <c r="M510" s="22"/>
      <c r="P510" s="22"/>
      <c r="Q510" s="22"/>
      <c r="R510" s="22"/>
    </row>
    <row r="511" spans="7:18">
      <c r="G511" s="124"/>
      <c r="M511" s="22"/>
      <c r="P511" s="22"/>
      <c r="Q511" s="22"/>
      <c r="R511" s="22"/>
    </row>
    <row r="512" spans="7:18">
      <c r="G512" s="124"/>
      <c r="M512" s="22"/>
      <c r="P512" s="22"/>
      <c r="Q512" s="22"/>
      <c r="R512" s="22"/>
    </row>
    <row r="513" spans="7:18">
      <c r="G513" s="124"/>
      <c r="M513" s="22"/>
      <c r="P513" s="22"/>
      <c r="Q513" s="22"/>
      <c r="R513" s="22"/>
    </row>
    <row r="514" spans="7:18">
      <c r="G514" s="124"/>
      <c r="M514" s="22"/>
      <c r="P514" s="22"/>
      <c r="Q514" s="22"/>
      <c r="R514" s="22"/>
    </row>
    <row r="515" spans="7:18">
      <c r="G515" s="124"/>
      <c r="M515" s="22"/>
      <c r="P515" s="22"/>
      <c r="Q515" s="22"/>
      <c r="R515" s="22"/>
    </row>
    <row r="516" spans="7:18">
      <c r="G516" s="124"/>
      <c r="M516" s="22"/>
      <c r="P516" s="22"/>
      <c r="Q516" s="22"/>
      <c r="R516" s="22"/>
    </row>
    <row r="517" spans="7:18">
      <c r="G517" s="124"/>
      <c r="M517" s="22"/>
      <c r="P517" s="22"/>
      <c r="Q517" s="22"/>
      <c r="R517" s="22"/>
    </row>
    <row r="518" spans="7:18">
      <c r="G518" s="124"/>
      <c r="M518" s="22"/>
      <c r="P518" s="22"/>
      <c r="Q518" s="22"/>
      <c r="R518" s="22"/>
    </row>
    <row r="519" spans="7:18">
      <c r="G519" s="124"/>
      <c r="M519" s="22"/>
      <c r="P519" s="22"/>
      <c r="Q519" s="22"/>
      <c r="R519" s="22"/>
    </row>
    <row r="520" spans="7:18">
      <c r="G520" s="124"/>
      <c r="M520" s="22"/>
      <c r="P520" s="22"/>
      <c r="Q520" s="22"/>
      <c r="R520" s="22"/>
    </row>
    <row r="521" spans="7:18">
      <c r="G521" s="124"/>
      <c r="M521" s="22"/>
      <c r="P521" s="22"/>
      <c r="Q521" s="22"/>
      <c r="R521" s="22"/>
    </row>
    <row r="522" spans="7:18">
      <c r="G522" s="124"/>
      <c r="M522" s="22"/>
      <c r="P522" s="22"/>
      <c r="Q522" s="22"/>
      <c r="R522" s="22"/>
    </row>
    <row r="523" spans="7:18">
      <c r="G523" s="124"/>
      <c r="M523" s="22"/>
      <c r="P523" s="22"/>
      <c r="Q523" s="22"/>
      <c r="R523" s="22"/>
    </row>
    <row r="524" spans="7:18">
      <c r="G524" s="124"/>
      <c r="M524" s="22"/>
      <c r="P524" s="22"/>
      <c r="Q524" s="22"/>
      <c r="R524" s="22"/>
    </row>
    <row r="525" spans="7:18">
      <c r="G525" s="124"/>
      <c r="M525" s="22"/>
      <c r="P525" s="22"/>
      <c r="Q525" s="22"/>
      <c r="R525" s="22"/>
    </row>
    <row r="526" spans="7:18">
      <c r="G526" s="124"/>
      <c r="M526" s="22"/>
      <c r="P526" s="22"/>
      <c r="Q526" s="22"/>
      <c r="R526" s="22"/>
    </row>
    <row r="527" spans="7:18">
      <c r="G527" s="124"/>
      <c r="M527" s="22"/>
      <c r="P527" s="22"/>
      <c r="Q527" s="22"/>
      <c r="R527" s="22"/>
    </row>
    <row r="528" spans="7:18">
      <c r="G528" s="124"/>
      <c r="M528" s="22"/>
      <c r="P528" s="22"/>
      <c r="Q528" s="22"/>
      <c r="R528" s="22"/>
    </row>
    <row r="529" spans="7:18">
      <c r="G529" s="124"/>
      <c r="M529" s="22"/>
      <c r="P529" s="22"/>
      <c r="Q529" s="22"/>
      <c r="R529" s="22"/>
    </row>
    <row r="530" spans="7:18">
      <c r="G530" s="124"/>
      <c r="M530" s="22"/>
      <c r="P530" s="22"/>
      <c r="Q530" s="22"/>
      <c r="R530" s="22"/>
    </row>
    <row r="531" spans="7:18">
      <c r="G531" s="124"/>
      <c r="M531" s="22"/>
      <c r="P531" s="22"/>
      <c r="Q531" s="22"/>
      <c r="R531" s="22"/>
    </row>
    <row r="532" spans="7:18">
      <c r="G532" s="124"/>
      <c r="M532" s="22"/>
      <c r="P532" s="22"/>
      <c r="Q532" s="22"/>
      <c r="R532" s="22"/>
    </row>
    <row r="533" spans="7:18">
      <c r="G533" s="124"/>
      <c r="M533" s="22"/>
      <c r="P533" s="22"/>
      <c r="Q533" s="22"/>
      <c r="R533" s="22"/>
    </row>
    <row r="534" spans="7:18">
      <c r="G534" s="124"/>
      <c r="M534" s="22"/>
      <c r="P534" s="22"/>
      <c r="Q534" s="22"/>
      <c r="R534" s="22"/>
    </row>
    <row r="535" spans="7:18">
      <c r="G535" s="124"/>
      <c r="M535" s="22"/>
      <c r="P535" s="22"/>
      <c r="Q535" s="22"/>
      <c r="R535" s="22"/>
    </row>
    <row r="536" spans="7:18">
      <c r="G536" s="124"/>
      <c r="M536" s="22"/>
      <c r="P536" s="22"/>
      <c r="Q536" s="22"/>
      <c r="R536" s="22"/>
    </row>
    <row r="537" spans="7:18">
      <c r="G537" s="124"/>
      <c r="M537" s="22"/>
      <c r="P537" s="22"/>
      <c r="Q537" s="22"/>
      <c r="R537" s="22"/>
    </row>
    <row r="538" spans="7:18">
      <c r="G538" s="124"/>
      <c r="M538" s="22"/>
      <c r="P538" s="22"/>
      <c r="Q538" s="22"/>
      <c r="R538" s="22"/>
    </row>
    <row r="539" spans="7:18">
      <c r="G539" s="124"/>
      <c r="M539" s="22"/>
      <c r="P539" s="22"/>
      <c r="Q539" s="22"/>
      <c r="R539" s="22"/>
    </row>
    <row r="540" spans="7:18">
      <c r="G540" s="124"/>
      <c r="M540" s="22"/>
      <c r="P540" s="22"/>
      <c r="Q540" s="22"/>
      <c r="R540" s="22"/>
    </row>
    <row r="541" spans="7:18">
      <c r="G541" s="124"/>
      <c r="M541" s="22"/>
      <c r="P541" s="22"/>
      <c r="Q541" s="22"/>
      <c r="R541" s="22"/>
    </row>
    <row r="542" spans="7:18">
      <c r="G542" s="124"/>
      <c r="M542" s="22"/>
      <c r="P542" s="22"/>
      <c r="Q542" s="22"/>
      <c r="R542" s="22"/>
    </row>
    <row r="543" spans="7:18">
      <c r="G543" s="124"/>
      <c r="M543" s="22"/>
      <c r="P543" s="22"/>
      <c r="Q543" s="22"/>
      <c r="R543" s="22"/>
    </row>
    <row r="544" spans="7:18">
      <c r="G544" s="124"/>
      <c r="M544" s="22"/>
      <c r="P544" s="22"/>
      <c r="Q544" s="22"/>
      <c r="R544" s="22"/>
    </row>
    <row r="545" spans="7:18">
      <c r="G545" s="124"/>
      <c r="M545" s="22"/>
      <c r="P545" s="22"/>
      <c r="Q545" s="22"/>
      <c r="R545" s="22"/>
    </row>
    <row r="546" spans="7:18">
      <c r="G546" s="124"/>
      <c r="M546" s="22"/>
      <c r="P546" s="22"/>
      <c r="Q546" s="22"/>
      <c r="R546" s="22"/>
    </row>
    <row r="547" spans="7:18">
      <c r="G547" s="124"/>
      <c r="M547" s="22"/>
      <c r="P547" s="22"/>
      <c r="Q547" s="22"/>
      <c r="R547" s="22"/>
    </row>
    <row r="548" spans="7:18">
      <c r="G548" s="124"/>
      <c r="M548" s="22"/>
      <c r="P548" s="22"/>
      <c r="Q548" s="22"/>
      <c r="R548" s="22"/>
    </row>
    <row r="549" spans="7:18">
      <c r="G549" s="124"/>
      <c r="M549" s="22"/>
      <c r="P549" s="22"/>
      <c r="Q549" s="22"/>
      <c r="R549" s="22"/>
    </row>
    <row r="550" spans="7:18">
      <c r="G550" s="124"/>
      <c r="M550" s="22"/>
      <c r="P550" s="22"/>
      <c r="Q550" s="22"/>
      <c r="R550" s="22"/>
    </row>
    <row r="551" spans="7:18">
      <c r="G551" s="124"/>
      <c r="M551" s="22"/>
      <c r="P551" s="22"/>
      <c r="Q551" s="22"/>
      <c r="R551" s="22"/>
    </row>
    <row r="552" spans="7:18">
      <c r="G552" s="124"/>
      <c r="M552" s="22"/>
      <c r="P552" s="22"/>
      <c r="Q552" s="22"/>
      <c r="R552" s="22"/>
    </row>
    <row r="553" spans="7:18">
      <c r="G553" s="124"/>
      <c r="M553" s="22"/>
      <c r="P553" s="22"/>
      <c r="Q553" s="22"/>
      <c r="R553" s="22"/>
    </row>
    <row r="554" spans="7:18">
      <c r="G554" s="124"/>
      <c r="M554" s="22"/>
      <c r="P554" s="22"/>
      <c r="Q554" s="22"/>
      <c r="R554" s="22"/>
    </row>
    <row r="555" spans="7:18">
      <c r="G555" s="124"/>
      <c r="M555" s="22"/>
      <c r="P555" s="22"/>
      <c r="Q555" s="22"/>
      <c r="R555" s="22"/>
    </row>
    <row r="556" spans="7:18">
      <c r="G556" s="124"/>
      <c r="M556" s="22"/>
      <c r="P556" s="22"/>
      <c r="Q556" s="22"/>
      <c r="R556" s="22"/>
    </row>
    <row r="557" spans="7:18">
      <c r="G557" s="124"/>
      <c r="M557" s="22"/>
      <c r="P557" s="22"/>
      <c r="Q557" s="22"/>
      <c r="R557" s="22"/>
    </row>
    <row r="558" spans="7:18">
      <c r="G558" s="124"/>
      <c r="M558" s="22"/>
      <c r="P558" s="22"/>
      <c r="Q558" s="22"/>
      <c r="R558" s="22"/>
    </row>
    <row r="559" spans="7:18">
      <c r="G559" s="124"/>
      <c r="M559" s="22"/>
      <c r="P559" s="22"/>
      <c r="Q559" s="22"/>
      <c r="R559" s="22"/>
    </row>
    <row r="560" spans="7:18">
      <c r="G560" s="124"/>
      <c r="M560" s="22"/>
      <c r="P560" s="22"/>
      <c r="Q560" s="22"/>
      <c r="R560" s="22"/>
    </row>
    <row r="561" spans="7:18">
      <c r="G561" s="124"/>
      <c r="M561" s="22"/>
      <c r="P561" s="22"/>
      <c r="Q561" s="22"/>
      <c r="R561" s="22"/>
    </row>
    <row r="562" spans="7:18">
      <c r="G562" s="124"/>
      <c r="M562" s="22"/>
      <c r="P562" s="22"/>
      <c r="Q562" s="22"/>
      <c r="R562" s="22"/>
    </row>
    <row r="563" spans="7:18">
      <c r="G563" s="124"/>
      <c r="M563" s="22"/>
      <c r="P563" s="22"/>
      <c r="Q563" s="22"/>
      <c r="R563" s="22"/>
    </row>
    <row r="564" spans="7:18">
      <c r="G564" s="124"/>
      <c r="M564" s="22"/>
      <c r="P564" s="22"/>
      <c r="Q564" s="22"/>
      <c r="R564" s="22"/>
    </row>
    <row r="565" spans="7:18">
      <c r="G565" s="124"/>
      <c r="M565" s="22"/>
      <c r="P565" s="22"/>
      <c r="Q565" s="22"/>
      <c r="R565" s="22"/>
    </row>
    <row r="566" spans="7:18">
      <c r="G566" s="124"/>
      <c r="M566" s="22"/>
      <c r="P566" s="22"/>
      <c r="Q566" s="22"/>
      <c r="R566" s="22"/>
    </row>
    <row r="567" spans="7:18">
      <c r="G567" s="124"/>
      <c r="M567" s="22"/>
      <c r="P567" s="22"/>
      <c r="Q567" s="22"/>
      <c r="R567" s="22"/>
    </row>
    <row r="568" spans="7:18">
      <c r="G568" s="124"/>
      <c r="M568" s="22"/>
      <c r="P568" s="22"/>
      <c r="Q568" s="22"/>
      <c r="R568" s="22"/>
    </row>
    <row r="569" spans="7:18">
      <c r="G569" s="124"/>
      <c r="M569" s="22"/>
      <c r="P569" s="22"/>
      <c r="Q569" s="22"/>
      <c r="R569" s="22"/>
    </row>
    <row r="570" spans="7:18">
      <c r="G570" s="124"/>
      <c r="M570" s="22"/>
      <c r="P570" s="22"/>
      <c r="Q570" s="22"/>
      <c r="R570" s="22"/>
    </row>
    <row r="571" spans="7:18">
      <c r="G571" s="124"/>
      <c r="M571" s="22"/>
      <c r="P571" s="22"/>
      <c r="Q571" s="22"/>
      <c r="R571" s="22"/>
    </row>
    <row r="572" spans="7:18">
      <c r="G572" s="124"/>
      <c r="M572" s="22"/>
      <c r="P572" s="22"/>
      <c r="Q572" s="22"/>
      <c r="R572" s="22"/>
    </row>
    <row r="573" spans="7:18">
      <c r="G573" s="124"/>
      <c r="M573" s="22"/>
      <c r="P573" s="22"/>
      <c r="Q573" s="22"/>
      <c r="R573" s="22"/>
    </row>
    <row r="574" spans="7:18">
      <c r="G574" s="124"/>
      <c r="M574" s="22"/>
      <c r="P574" s="22"/>
      <c r="Q574" s="22"/>
      <c r="R574" s="22"/>
    </row>
    <row r="575" spans="7:18">
      <c r="G575" s="124"/>
      <c r="M575" s="22"/>
      <c r="P575" s="22"/>
      <c r="Q575" s="22"/>
      <c r="R575" s="22"/>
    </row>
    <row r="576" spans="7:18">
      <c r="G576" s="124"/>
      <c r="M576" s="22"/>
      <c r="P576" s="22"/>
      <c r="Q576" s="22"/>
      <c r="R576" s="22"/>
    </row>
    <row r="577" spans="7:18">
      <c r="G577" s="124"/>
      <c r="M577" s="22"/>
      <c r="P577" s="22"/>
      <c r="Q577" s="22"/>
      <c r="R577" s="22"/>
    </row>
    <row r="578" spans="7:18">
      <c r="G578" s="124"/>
      <c r="M578" s="22"/>
      <c r="P578" s="22"/>
      <c r="Q578" s="22"/>
      <c r="R578" s="22"/>
    </row>
    <row r="579" spans="7:18">
      <c r="G579" s="124"/>
      <c r="M579" s="22"/>
      <c r="P579" s="22"/>
      <c r="Q579" s="22"/>
      <c r="R579" s="22"/>
    </row>
    <row r="580" spans="7:18">
      <c r="G580" s="124"/>
      <c r="M580" s="22"/>
      <c r="P580" s="22"/>
      <c r="Q580" s="22"/>
      <c r="R580" s="22"/>
    </row>
    <row r="581" spans="7:18">
      <c r="G581" s="124"/>
      <c r="M581" s="22"/>
      <c r="P581" s="22"/>
      <c r="Q581" s="22"/>
      <c r="R581" s="22"/>
    </row>
    <row r="582" spans="7:18">
      <c r="G582" s="124"/>
      <c r="M582" s="22"/>
      <c r="P582" s="22"/>
      <c r="Q582" s="22"/>
      <c r="R582" s="22"/>
    </row>
    <row r="583" spans="7:18">
      <c r="G583" s="124"/>
      <c r="M583" s="22"/>
      <c r="P583" s="22"/>
      <c r="Q583" s="22"/>
      <c r="R583" s="22"/>
    </row>
    <row r="584" spans="7:18">
      <c r="G584" s="124"/>
      <c r="M584" s="22"/>
      <c r="P584" s="22"/>
      <c r="Q584" s="22"/>
      <c r="R584" s="22"/>
    </row>
    <row r="585" spans="7:18">
      <c r="G585" s="124"/>
      <c r="M585" s="22"/>
      <c r="P585" s="22"/>
      <c r="Q585" s="22"/>
      <c r="R585" s="22"/>
    </row>
    <row r="586" spans="7:18">
      <c r="G586" s="124"/>
      <c r="M586" s="22"/>
      <c r="P586" s="22"/>
      <c r="Q586" s="22"/>
      <c r="R586" s="22"/>
    </row>
    <row r="587" spans="7:18">
      <c r="G587" s="124"/>
      <c r="M587" s="22"/>
      <c r="P587" s="22"/>
      <c r="Q587" s="22"/>
      <c r="R587" s="22"/>
    </row>
    <row r="588" spans="7:18">
      <c r="G588" s="124"/>
      <c r="M588" s="22"/>
      <c r="P588" s="22"/>
      <c r="Q588" s="22"/>
      <c r="R588" s="22"/>
    </row>
    <row r="589" spans="7:18">
      <c r="G589" s="124"/>
      <c r="M589" s="22"/>
      <c r="P589" s="22"/>
      <c r="Q589" s="22"/>
      <c r="R589" s="22"/>
    </row>
    <row r="590" spans="7:18">
      <c r="G590" s="124"/>
      <c r="M590" s="22"/>
      <c r="P590" s="22"/>
      <c r="Q590" s="22"/>
      <c r="R590" s="22"/>
    </row>
    <row r="591" spans="7:18">
      <c r="G591" s="124"/>
      <c r="M591" s="22"/>
      <c r="P591" s="22"/>
      <c r="Q591" s="22"/>
      <c r="R591" s="22"/>
    </row>
    <row r="592" spans="7:18">
      <c r="G592" s="124"/>
      <c r="M592" s="22"/>
      <c r="P592" s="22"/>
      <c r="Q592" s="22"/>
      <c r="R592" s="22"/>
    </row>
    <row r="593" spans="7:18">
      <c r="G593" s="124"/>
      <c r="M593" s="22"/>
      <c r="P593" s="22"/>
      <c r="Q593" s="22"/>
      <c r="R593" s="22"/>
    </row>
    <row r="594" spans="7:18">
      <c r="G594" s="124"/>
      <c r="M594" s="22"/>
      <c r="P594" s="22"/>
      <c r="Q594" s="22"/>
      <c r="R594" s="22"/>
    </row>
    <row r="595" spans="7:18">
      <c r="G595" s="124"/>
      <c r="M595" s="22"/>
      <c r="P595" s="22"/>
      <c r="Q595" s="22"/>
      <c r="R595" s="22"/>
    </row>
    <row r="596" spans="7:18">
      <c r="G596" s="124"/>
      <c r="M596" s="22"/>
      <c r="P596" s="22"/>
      <c r="Q596" s="22"/>
      <c r="R596" s="22"/>
    </row>
    <row r="597" spans="7:18">
      <c r="G597" s="124"/>
      <c r="M597" s="22"/>
      <c r="P597" s="22"/>
      <c r="Q597" s="22"/>
      <c r="R597" s="22"/>
    </row>
    <row r="598" spans="7:18">
      <c r="G598" s="124"/>
      <c r="M598" s="22"/>
      <c r="P598" s="22"/>
      <c r="Q598" s="22"/>
      <c r="R598" s="22"/>
    </row>
    <row r="599" spans="7:18">
      <c r="G599" s="124"/>
      <c r="M599" s="22"/>
      <c r="P599" s="22"/>
      <c r="Q599" s="22"/>
      <c r="R599" s="22"/>
    </row>
    <row r="600" spans="7:18">
      <c r="G600" s="124"/>
      <c r="M600" s="22"/>
      <c r="P600" s="22"/>
      <c r="Q600" s="22"/>
      <c r="R600" s="22"/>
    </row>
    <row r="601" spans="7:18">
      <c r="G601" s="124"/>
      <c r="M601" s="22"/>
      <c r="P601" s="22"/>
      <c r="Q601" s="22"/>
      <c r="R601" s="22"/>
    </row>
    <row r="602" spans="7:18">
      <c r="G602" s="124"/>
      <c r="M602" s="22"/>
      <c r="P602" s="22"/>
      <c r="Q602" s="22"/>
      <c r="R602" s="22"/>
    </row>
    <row r="603" spans="7:18">
      <c r="G603" s="124"/>
      <c r="M603" s="22"/>
      <c r="P603" s="22"/>
      <c r="Q603" s="22"/>
      <c r="R603" s="22"/>
    </row>
    <row r="604" spans="7:18">
      <c r="G604" s="124"/>
      <c r="M604" s="22"/>
      <c r="P604" s="22"/>
      <c r="Q604" s="22"/>
      <c r="R604" s="22"/>
    </row>
    <row r="605" spans="7:18">
      <c r="G605" s="124"/>
      <c r="M605" s="22"/>
      <c r="P605" s="22"/>
      <c r="Q605" s="22"/>
      <c r="R605" s="22"/>
    </row>
    <row r="606" spans="7:18">
      <c r="G606" s="124"/>
      <c r="M606" s="22"/>
      <c r="P606" s="22"/>
      <c r="Q606" s="22"/>
      <c r="R606" s="22"/>
    </row>
    <row r="607" spans="7:18">
      <c r="G607" s="124"/>
      <c r="M607" s="22"/>
      <c r="P607" s="22"/>
      <c r="Q607" s="22"/>
      <c r="R607" s="22"/>
    </row>
    <row r="608" spans="7:18">
      <c r="G608" s="124"/>
      <c r="M608" s="22"/>
      <c r="P608" s="22"/>
      <c r="Q608" s="22"/>
      <c r="R608" s="22"/>
    </row>
    <row r="609" spans="7:18">
      <c r="G609" s="124"/>
      <c r="M609" s="22"/>
      <c r="P609" s="22"/>
      <c r="Q609" s="22"/>
      <c r="R609" s="22"/>
    </row>
    <row r="610" spans="7:18">
      <c r="G610" s="124"/>
      <c r="M610" s="22"/>
      <c r="P610" s="22"/>
      <c r="Q610" s="22"/>
      <c r="R610" s="22"/>
    </row>
    <row r="611" spans="7:18">
      <c r="G611" s="124"/>
      <c r="M611" s="22"/>
      <c r="P611" s="22"/>
      <c r="Q611" s="22"/>
      <c r="R611" s="22"/>
    </row>
    <row r="612" spans="7:18">
      <c r="G612" s="124"/>
      <c r="M612" s="22"/>
      <c r="P612" s="22"/>
      <c r="Q612" s="22"/>
      <c r="R612" s="22"/>
    </row>
    <row r="613" spans="7:18">
      <c r="G613" s="124"/>
      <c r="M613" s="22"/>
      <c r="P613" s="22"/>
      <c r="Q613" s="22"/>
      <c r="R613" s="22"/>
    </row>
    <row r="614" spans="7:18">
      <c r="G614" s="124"/>
      <c r="M614" s="22"/>
      <c r="P614" s="22"/>
      <c r="Q614" s="22"/>
      <c r="R614" s="22"/>
    </row>
    <row r="615" spans="7:18">
      <c r="G615" s="124"/>
      <c r="M615" s="22"/>
      <c r="P615" s="22"/>
      <c r="Q615" s="22"/>
      <c r="R615" s="22"/>
    </row>
    <row r="616" spans="7:18">
      <c r="G616" s="124"/>
      <c r="M616" s="22"/>
      <c r="P616" s="22"/>
      <c r="Q616" s="22"/>
      <c r="R616" s="22"/>
    </row>
    <row r="617" spans="7:18">
      <c r="G617" s="124"/>
      <c r="M617" s="22"/>
      <c r="P617" s="22"/>
      <c r="Q617" s="22"/>
      <c r="R617" s="22"/>
    </row>
    <row r="618" spans="7:18">
      <c r="G618" s="124"/>
      <c r="M618" s="22"/>
      <c r="P618" s="22"/>
      <c r="Q618" s="22"/>
      <c r="R618" s="22"/>
    </row>
    <row r="619" spans="7:18">
      <c r="G619" s="124"/>
      <c r="M619" s="22"/>
      <c r="P619" s="22"/>
      <c r="Q619" s="22"/>
      <c r="R619" s="22"/>
    </row>
    <row r="620" spans="7:18">
      <c r="G620" s="124"/>
      <c r="M620" s="22"/>
      <c r="P620" s="22"/>
      <c r="Q620" s="22"/>
      <c r="R620" s="22"/>
    </row>
    <row r="621" spans="7:18">
      <c r="G621" s="124"/>
      <c r="M621" s="22"/>
      <c r="P621" s="22"/>
      <c r="Q621" s="22"/>
      <c r="R621" s="22"/>
    </row>
    <row r="622" spans="7:18">
      <c r="G622" s="124"/>
      <c r="M622" s="22"/>
      <c r="P622" s="22"/>
      <c r="Q622" s="22"/>
      <c r="R622" s="22"/>
    </row>
    <row r="623" spans="7:18">
      <c r="G623" s="124"/>
      <c r="M623" s="22"/>
      <c r="P623" s="22"/>
      <c r="Q623" s="22"/>
      <c r="R623" s="22"/>
    </row>
    <row r="624" spans="7:18">
      <c r="G624" s="124"/>
      <c r="M624" s="22"/>
      <c r="P624" s="22"/>
      <c r="Q624" s="22"/>
      <c r="R624" s="22"/>
    </row>
    <row r="625" spans="7:18">
      <c r="G625" s="124"/>
      <c r="M625" s="22"/>
      <c r="P625" s="22"/>
      <c r="Q625" s="22"/>
      <c r="R625" s="22"/>
    </row>
    <row r="626" spans="7:18">
      <c r="G626" s="124"/>
      <c r="M626" s="22"/>
      <c r="P626" s="22"/>
      <c r="Q626" s="22"/>
      <c r="R626" s="22"/>
    </row>
    <row r="627" spans="7:18">
      <c r="G627" s="124"/>
      <c r="M627" s="22"/>
      <c r="P627" s="22"/>
      <c r="Q627" s="22"/>
      <c r="R627" s="22"/>
    </row>
    <row r="628" spans="7:18">
      <c r="G628" s="124"/>
      <c r="M628" s="22"/>
      <c r="P628" s="22"/>
      <c r="Q628" s="22"/>
      <c r="R628" s="22"/>
    </row>
    <row r="629" spans="7:18">
      <c r="G629" s="124"/>
      <c r="M629" s="22"/>
      <c r="P629" s="22"/>
      <c r="Q629" s="22"/>
      <c r="R629" s="22"/>
    </row>
    <row r="630" spans="7:18">
      <c r="G630" s="124"/>
      <c r="M630" s="22"/>
      <c r="P630" s="22"/>
      <c r="Q630" s="22"/>
      <c r="R630" s="22"/>
    </row>
    <row r="631" spans="7:18">
      <c r="G631" s="124"/>
      <c r="M631" s="22"/>
      <c r="P631" s="22"/>
      <c r="Q631" s="22"/>
      <c r="R631" s="22"/>
    </row>
    <row r="632" spans="7:18">
      <c r="G632" s="124"/>
      <c r="M632" s="22"/>
      <c r="P632" s="22"/>
      <c r="Q632" s="22"/>
      <c r="R632" s="22"/>
    </row>
    <row r="633" spans="7:18">
      <c r="G633" s="124"/>
      <c r="M633" s="22"/>
      <c r="P633" s="22"/>
      <c r="Q633" s="22"/>
      <c r="R633" s="22"/>
    </row>
    <row r="634" spans="7:18">
      <c r="G634" s="124"/>
      <c r="M634" s="22"/>
      <c r="P634" s="22"/>
      <c r="Q634" s="22"/>
      <c r="R634" s="22"/>
    </row>
    <row r="635" spans="7:18">
      <c r="G635" s="124"/>
      <c r="M635" s="22"/>
      <c r="P635" s="22"/>
      <c r="Q635" s="22"/>
      <c r="R635" s="22"/>
    </row>
    <row r="636" spans="7:18">
      <c r="G636" s="124"/>
      <c r="M636" s="22"/>
      <c r="P636" s="22"/>
      <c r="Q636" s="22"/>
      <c r="R636" s="22"/>
    </row>
    <row r="637" spans="7:18">
      <c r="G637" s="124"/>
      <c r="M637" s="22"/>
      <c r="P637" s="22"/>
      <c r="Q637" s="22"/>
      <c r="R637" s="22"/>
    </row>
    <row r="638" spans="7:18">
      <c r="G638" s="124"/>
      <c r="M638" s="22"/>
      <c r="P638" s="22"/>
      <c r="Q638" s="22"/>
      <c r="R638" s="22"/>
    </row>
    <row r="639" spans="7:18">
      <c r="G639" s="124"/>
      <c r="M639" s="22"/>
      <c r="P639" s="22"/>
      <c r="Q639" s="22"/>
      <c r="R639" s="22"/>
    </row>
    <row r="640" spans="7:18">
      <c r="G640" s="124"/>
      <c r="M640" s="22"/>
      <c r="P640" s="22"/>
      <c r="Q640" s="22"/>
      <c r="R640" s="22"/>
    </row>
    <row r="641" spans="7:18">
      <c r="G641" s="124"/>
      <c r="M641" s="22"/>
      <c r="P641" s="22"/>
      <c r="Q641" s="22"/>
      <c r="R641" s="22"/>
    </row>
    <row r="642" spans="7:18">
      <c r="G642" s="124"/>
      <c r="M642" s="22"/>
      <c r="P642" s="22"/>
      <c r="Q642" s="22"/>
      <c r="R642" s="22"/>
    </row>
    <row r="643" spans="7:18">
      <c r="G643" s="124"/>
      <c r="M643" s="22"/>
      <c r="P643" s="22"/>
      <c r="Q643" s="22"/>
      <c r="R643" s="22"/>
    </row>
    <row r="644" spans="7:18">
      <c r="G644" s="124"/>
      <c r="M644" s="22"/>
      <c r="P644" s="22"/>
      <c r="Q644" s="22"/>
      <c r="R644" s="22"/>
    </row>
    <row r="645" spans="7:18">
      <c r="G645" s="124"/>
      <c r="M645" s="22"/>
      <c r="P645" s="22"/>
      <c r="Q645" s="22"/>
      <c r="R645" s="22"/>
    </row>
    <row r="646" spans="7:18">
      <c r="G646" s="124"/>
      <c r="M646" s="22"/>
      <c r="P646" s="22"/>
      <c r="Q646" s="22"/>
      <c r="R646" s="22"/>
    </row>
    <row r="647" spans="7:18">
      <c r="G647" s="124"/>
      <c r="M647" s="22"/>
      <c r="P647" s="22"/>
      <c r="Q647" s="22"/>
      <c r="R647" s="22"/>
    </row>
    <row r="648" spans="7:18">
      <c r="G648" s="124"/>
      <c r="M648" s="22"/>
      <c r="P648" s="22"/>
      <c r="Q648" s="22"/>
      <c r="R648" s="22"/>
    </row>
    <row r="649" spans="7:18">
      <c r="G649" s="124"/>
      <c r="M649" s="22"/>
      <c r="P649" s="22"/>
      <c r="Q649" s="22"/>
      <c r="R649" s="22"/>
    </row>
    <row r="650" spans="7:18">
      <c r="G650" s="124"/>
      <c r="M650" s="22"/>
      <c r="P650" s="22"/>
      <c r="Q650" s="22"/>
      <c r="R650" s="22"/>
    </row>
    <row r="651" spans="7:18">
      <c r="G651" s="124"/>
      <c r="M651" s="22"/>
      <c r="P651" s="22"/>
      <c r="Q651" s="22"/>
      <c r="R651" s="22"/>
    </row>
    <row r="652" spans="7:18">
      <c r="G652" s="124"/>
      <c r="M652" s="22"/>
      <c r="P652" s="22"/>
      <c r="Q652" s="22"/>
      <c r="R652" s="22"/>
    </row>
    <row r="653" spans="7:18">
      <c r="G653" s="124"/>
      <c r="M653" s="22"/>
      <c r="P653" s="22"/>
      <c r="Q653" s="22"/>
      <c r="R653" s="22"/>
    </row>
    <row r="654" spans="7:18">
      <c r="G654" s="124"/>
      <c r="M654" s="22"/>
      <c r="P654" s="22"/>
      <c r="Q654" s="22"/>
      <c r="R654" s="22"/>
    </row>
    <row r="655" spans="7:18">
      <c r="G655" s="124"/>
      <c r="M655" s="22"/>
      <c r="P655" s="22"/>
      <c r="Q655" s="22"/>
      <c r="R655" s="22"/>
    </row>
    <row r="656" spans="7:18">
      <c r="G656" s="124"/>
      <c r="M656" s="22"/>
      <c r="P656" s="22"/>
      <c r="Q656" s="22"/>
      <c r="R656" s="22"/>
    </row>
    <row r="657" spans="7:18">
      <c r="G657" s="124"/>
      <c r="M657" s="22"/>
      <c r="P657" s="22"/>
      <c r="Q657" s="22"/>
      <c r="R657" s="22"/>
    </row>
    <row r="658" spans="7:18">
      <c r="G658" s="124"/>
      <c r="M658" s="22"/>
      <c r="P658" s="22"/>
      <c r="Q658" s="22"/>
      <c r="R658" s="22"/>
    </row>
    <row r="659" spans="7:18">
      <c r="G659" s="124"/>
      <c r="M659" s="22"/>
      <c r="P659" s="22"/>
      <c r="Q659" s="22"/>
      <c r="R659" s="22"/>
    </row>
    <row r="660" spans="7:18">
      <c r="G660" s="124"/>
      <c r="M660" s="22"/>
      <c r="P660" s="22"/>
      <c r="Q660" s="22"/>
      <c r="R660" s="22"/>
    </row>
    <row r="661" spans="7:18">
      <c r="G661" s="124"/>
      <c r="M661" s="22"/>
      <c r="P661" s="22"/>
      <c r="Q661" s="22"/>
      <c r="R661" s="22"/>
    </row>
    <row r="662" spans="7:18">
      <c r="G662" s="124"/>
      <c r="M662" s="22"/>
      <c r="P662" s="22"/>
      <c r="Q662" s="22"/>
      <c r="R662" s="22"/>
    </row>
    <row r="663" spans="7:18">
      <c r="G663" s="124"/>
      <c r="M663" s="22"/>
      <c r="P663" s="22"/>
      <c r="Q663" s="22"/>
      <c r="R663" s="22"/>
    </row>
    <row r="664" spans="7:18">
      <c r="G664" s="124"/>
      <c r="M664" s="22"/>
      <c r="P664" s="22"/>
      <c r="Q664" s="22"/>
      <c r="R664" s="22"/>
    </row>
    <row r="665" spans="7:18">
      <c r="G665" s="124"/>
      <c r="M665" s="22"/>
      <c r="P665" s="22"/>
      <c r="Q665" s="22"/>
      <c r="R665" s="22"/>
    </row>
    <row r="666" spans="7:18">
      <c r="G666" s="124"/>
      <c r="M666" s="22"/>
      <c r="P666" s="22"/>
      <c r="Q666" s="22"/>
      <c r="R666" s="22"/>
    </row>
    <row r="667" spans="7:18">
      <c r="G667" s="124"/>
      <c r="M667" s="22"/>
      <c r="P667" s="22"/>
      <c r="Q667" s="22"/>
      <c r="R667" s="22"/>
    </row>
    <row r="668" spans="7:18">
      <c r="G668" s="124"/>
      <c r="M668" s="22"/>
      <c r="P668" s="22"/>
      <c r="Q668" s="22"/>
      <c r="R668" s="22"/>
    </row>
    <row r="669" spans="7:18">
      <c r="G669" s="124"/>
      <c r="M669" s="22"/>
      <c r="P669" s="22"/>
      <c r="Q669" s="22"/>
      <c r="R669" s="22"/>
    </row>
    <row r="670" spans="7:18">
      <c r="G670" s="124"/>
      <c r="M670" s="22"/>
      <c r="P670" s="22"/>
      <c r="Q670" s="22"/>
      <c r="R670" s="22"/>
    </row>
    <row r="671" spans="7:18">
      <c r="G671" s="124"/>
      <c r="M671" s="22"/>
      <c r="P671" s="22"/>
      <c r="Q671" s="22"/>
      <c r="R671" s="22"/>
    </row>
    <row r="672" spans="7:18">
      <c r="G672" s="124"/>
      <c r="M672" s="22"/>
      <c r="P672" s="22"/>
      <c r="Q672" s="22"/>
      <c r="R672" s="22"/>
    </row>
    <row r="673" spans="7:18">
      <c r="G673" s="124"/>
      <c r="M673" s="22"/>
      <c r="P673" s="22"/>
      <c r="Q673" s="22"/>
      <c r="R673" s="22"/>
    </row>
    <row r="674" spans="7:18">
      <c r="G674" s="124"/>
      <c r="M674" s="22"/>
      <c r="P674" s="22"/>
      <c r="Q674" s="22"/>
      <c r="R674" s="22"/>
    </row>
    <row r="675" spans="7:18">
      <c r="G675" s="124"/>
      <c r="M675" s="22"/>
      <c r="P675" s="22"/>
      <c r="Q675" s="22"/>
      <c r="R675" s="22"/>
    </row>
    <row r="676" spans="7:18">
      <c r="G676" s="124"/>
      <c r="M676" s="22"/>
      <c r="P676" s="22"/>
      <c r="Q676" s="22"/>
      <c r="R676" s="22"/>
    </row>
    <row r="677" spans="7:18">
      <c r="G677" s="124"/>
      <c r="M677" s="22"/>
      <c r="P677" s="22"/>
      <c r="Q677" s="22"/>
      <c r="R677" s="22"/>
    </row>
    <row r="678" spans="7:18">
      <c r="G678" s="124"/>
      <c r="M678" s="22"/>
      <c r="P678" s="22"/>
      <c r="Q678" s="22"/>
      <c r="R678" s="22"/>
    </row>
    <row r="679" spans="7:18">
      <c r="G679" s="124"/>
      <c r="M679" s="22"/>
      <c r="P679" s="22"/>
      <c r="Q679" s="22"/>
      <c r="R679" s="22"/>
    </row>
    <row r="680" spans="7:18">
      <c r="G680" s="124"/>
      <c r="M680" s="22"/>
      <c r="P680" s="22"/>
      <c r="Q680" s="22"/>
      <c r="R680" s="22"/>
    </row>
    <row r="681" spans="7:18">
      <c r="G681" s="124"/>
      <c r="M681" s="22"/>
      <c r="P681" s="22"/>
      <c r="Q681" s="22"/>
      <c r="R681" s="22"/>
    </row>
    <row r="682" spans="7:18">
      <c r="G682" s="124"/>
      <c r="M682" s="22"/>
      <c r="P682" s="22"/>
      <c r="Q682" s="22"/>
      <c r="R682" s="22"/>
    </row>
    <row r="683" spans="7:18">
      <c r="G683" s="124"/>
      <c r="M683" s="22"/>
      <c r="P683" s="22"/>
      <c r="Q683" s="22"/>
      <c r="R683" s="22"/>
    </row>
    <row r="684" spans="7:18">
      <c r="G684" s="124"/>
      <c r="M684" s="22"/>
      <c r="P684" s="22"/>
      <c r="Q684" s="22"/>
      <c r="R684" s="22"/>
    </row>
    <row r="685" spans="7:18">
      <c r="G685" s="124"/>
      <c r="M685" s="22"/>
      <c r="P685" s="22"/>
      <c r="Q685" s="22"/>
      <c r="R685" s="22"/>
    </row>
    <row r="686" spans="7:18">
      <c r="G686" s="124"/>
      <c r="M686" s="22"/>
      <c r="P686" s="22"/>
      <c r="Q686" s="22"/>
      <c r="R686" s="22"/>
    </row>
    <row r="687" spans="7:18">
      <c r="G687" s="124"/>
      <c r="M687" s="22"/>
      <c r="P687" s="22"/>
      <c r="Q687" s="22"/>
      <c r="R687" s="22"/>
    </row>
    <row r="688" spans="7:18">
      <c r="G688" s="124"/>
      <c r="M688" s="22"/>
      <c r="P688" s="22"/>
      <c r="Q688" s="22"/>
      <c r="R688" s="22"/>
    </row>
    <row r="689" spans="7:18">
      <c r="G689" s="124"/>
      <c r="M689" s="22"/>
      <c r="P689" s="22"/>
      <c r="Q689" s="22"/>
      <c r="R689" s="22"/>
    </row>
    <row r="690" spans="7:18">
      <c r="G690" s="124"/>
      <c r="M690" s="22"/>
      <c r="P690" s="22"/>
      <c r="Q690" s="22"/>
      <c r="R690" s="22"/>
    </row>
    <row r="691" spans="7:18">
      <c r="G691" s="124"/>
      <c r="M691" s="22"/>
      <c r="P691" s="22"/>
      <c r="Q691" s="22"/>
      <c r="R691" s="22"/>
    </row>
    <row r="692" spans="7:18">
      <c r="G692" s="124"/>
      <c r="M692" s="22"/>
      <c r="P692" s="22"/>
      <c r="Q692" s="22"/>
      <c r="R692" s="22"/>
    </row>
    <row r="693" spans="7:18">
      <c r="G693" s="124"/>
      <c r="M693" s="22"/>
      <c r="P693" s="22"/>
      <c r="Q693" s="22"/>
      <c r="R693" s="22"/>
    </row>
    <row r="694" spans="7:18">
      <c r="G694" s="124"/>
      <c r="M694" s="22"/>
      <c r="P694" s="22"/>
      <c r="Q694" s="22"/>
      <c r="R694" s="22"/>
    </row>
    <row r="695" spans="7:18">
      <c r="G695" s="124"/>
      <c r="M695" s="22"/>
      <c r="P695" s="22"/>
      <c r="Q695" s="22"/>
      <c r="R695" s="22"/>
    </row>
    <row r="696" spans="7:18">
      <c r="G696" s="124"/>
      <c r="M696" s="22"/>
      <c r="P696" s="22"/>
      <c r="Q696" s="22"/>
      <c r="R696" s="22"/>
    </row>
    <row r="697" spans="7:18">
      <c r="G697" s="124"/>
      <c r="M697" s="22"/>
      <c r="P697" s="22"/>
      <c r="Q697" s="22"/>
      <c r="R697" s="22"/>
    </row>
    <row r="698" spans="7:18">
      <c r="G698" s="124"/>
      <c r="M698" s="22"/>
      <c r="P698" s="22"/>
      <c r="Q698" s="22"/>
      <c r="R698" s="22"/>
    </row>
    <row r="699" spans="7:18">
      <c r="G699" s="124"/>
      <c r="M699" s="22"/>
      <c r="P699" s="22"/>
      <c r="Q699" s="22"/>
      <c r="R699" s="22"/>
    </row>
    <row r="700" spans="7:18">
      <c r="G700" s="124"/>
      <c r="M700" s="22"/>
      <c r="P700" s="22"/>
      <c r="Q700" s="22"/>
      <c r="R700" s="22"/>
    </row>
    <row r="701" spans="7:18">
      <c r="G701" s="124"/>
      <c r="M701" s="22"/>
      <c r="P701" s="22"/>
      <c r="Q701" s="22"/>
      <c r="R701" s="22"/>
    </row>
    <row r="702" spans="7:18">
      <c r="G702" s="124"/>
      <c r="M702" s="22"/>
      <c r="P702" s="22"/>
      <c r="Q702" s="22"/>
      <c r="R702" s="22"/>
    </row>
    <row r="703" spans="7:18">
      <c r="G703" s="124"/>
      <c r="M703" s="22"/>
      <c r="P703" s="22"/>
      <c r="Q703" s="22"/>
      <c r="R703" s="22"/>
    </row>
    <row r="704" spans="7:18">
      <c r="G704" s="124"/>
      <c r="M704" s="22"/>
      <c r="P704" s="22"/>
      <c r="Q704" s="22"/>
      <c r="R704" s="22"/>
    </row>
    <row r="705" spans="7:18">
      <c r="G705" s="124"/>
      <c r="M705" s="22"/>
      <c r="P705" s="22"/>
      <c r="Q705" s="22"/>
      <c r="R705" s="22"/>
    </row>
    <row r="706" spans="7:18">
      <c r="G706" s="124"/>
      <c r="M706" s="22"/>
      <c r="P706" s="22"/>
      <c r="Q706" s="22"/>
      <c r="R706" s="22"/>
    </row>
    <row r="707" spans="7:18">
      <c r="G707" s="124"/>
      <c r="M707" s="22"/>
      <c r="P707" s="22"/>
      <c r="Q707" s="22"/>
      <c r="R707" s="22"/>
    </row>
    <row r="708" spans="7:18">
      <c r="G708" s="124"/>
      <c r="M708" s="22"/>
      <c r="P708" s="22"/>
      <c r="Q708" s="22"/>
      <c r="R708" s="22"/>
    </row>
    <row r="709" spans="7:18">
      <c r="G709" s="124"/>
      <c r="M709" s="22"/>
      <c r="P709" s="22"/>
      <c r="Q709" s="22"/>
      <c r="R709" s="22"/>
    </row>
    <row r="710" spans="7:18">
      <c r="G710" s="124"/>
      <c r="M710" s="22"/>
      <c r="P710" s="22"/>
      <c r="Q710" s="22"/>
      <c r="R710" s="22"/>
    </row>
    <row r="711" spans="7:18">
      <c r="G711" s="124"/>
      <c r="M711" s="22"/>
      <c r="P711" s="22"/>
      <c r="Q711" s="22"/>
      <c r="R711" s="22"/>
    </row>
    <row r="712" spans="7:18">
      <c r="G712" s="124"/>
      <c r="M712" s="22"/>
      <c r="P712" s="22"/>
      <c r="Q712" s="22"/>
      <c r="R712" s="22"/>
    </row>
    <row r="713" spans="7:18">
      <c r="G713" s="124"/>
      <c r="M713" s="22"/>
      <c r="P713" s="22"/>
      <c r="Q713" s="22"/>
      <c r="R713" s="22"/>
    </row>
    <row r="714" spans="7:18">
      <c r="G714" s="124"/>
      <c r="M714" s="22"/>
      <c r="P714" s="22"/>
      <c r="Q714" s="22"/>
      <c r="R714" s="22"/>
    </row>
    <row r="715" spans="7:18">
      <c r="G715" s="124"/>
      <c r="M715" s="22"/>
      <c r="P715" s="22"/>
      <c r="Q715" s="22"/>
      <c r="R715" s="22"/>
    </row>
    <row r="716" spans="7:18">
      <c r="G716" s="124"/>
      <c r="M716" s="22"/>
      <c r="P716" s="22"/>
      <c r="Q716" s="22"/>
      <c r="R716" s="22"/>
    </row>
    <row r="717" spans="7:18">
      <c r="G717" s="124"/>
      <c r="M717" s="22"/>
      <c r="P717" s="22"/>
      <c r="Q717" s="22"/>
      <c r="R717" s="22"/>
    </row>
    <row r="718" spans="7:18">
      <c r="G718" s="124"/>
      <c r="M718" s="22"/>
      <c r="P718" s="22"/>
      <c r="Q718" s="22"/>
      <c r="R718" s="22"/>
    </row>
    <row r="719" spans="7:18">
      <c r="G719" s="124"/>
      <c r="M719" s="22"/>
      <c r="P719" s="22"/>
      <c r="Q719" s="22"/>
      <c r="R719" s="22"/>
    </row>
    <row r="720" spans="7:18">
      <c r="G720" s="124"/>
      <c r="M720" s="22"/>
      <c r="P720" s="22"/>
      <c r="Q720" s="22"/>
      <c r="R720" s="22"/>
    </row>
    <row r="721" spans="7:18">
      <c r="G721" s="124"/>
      <c r="M721" s="22"/>
      <c r="P721" s="22"/>
      <c r="Q721" s="22"/>
      <c r="R721" s="22"/>
    </row>
    <row r="722" spans="7:18">
      <c r="G722" s="124"/>
      <c r="M722" s="22"/>
      <c r="P722" s="22"/>
      <c r="Q722" s="22"/>
      <c r="R722" s="22"/>
    </row>
    <row r="723" spans="7:18">
      <c r="G723" s="124"/>
      <c r="M723" s="22"/>
      <c r="P723" s="22"/>
      <c r="Q723" s="22"/>
      <c r="R723" s="22"/>
    </row>
    <row r="724" spans="7:18">
      <c r="G724" s="124"/>
      <c r="M724" s="22"/>
      <c r="P724" s="22"/>
      <c r="Q724" s="22"/>
      <c r="R724" s="22"/>
    </row>
    <row r="725" spans="7:18">
      <c r="G725" s="124"/>
      <c r="M725" s="22"/>
      <c r="P725" s="22"/>
      <c r="Q725" s="22"/>
      <c r="R725" s="22"/>
    </row>
    <row r="726" spans="7:18">
      <c r="G726" s="124"/>
      <c r="M726" s="22"/>
      <c r="P726" s="22"/>
      <c r="Q726" s="22"/>
      <c r="R726" s="22"/>
    </row>
    <row r="727" spans="7:18">
      <c r="G727" s="124"/>
      <c r="M727" s="22"/>
      <c r="P727" s="22"/>
      <c r="Q727" s="22"/>
      <c r="R727" s="22"/>
    </row>
    <row r="728" spans="7:18">
      <c r="G728" s="124"/>
      <c r="M728" s="22"/>
      <c r="P728" s="22"/>
      <c r="Q728" s="22"/>
      <c r="R728" s="22"/>
    </row>
    <row r="729" spans="7:18">
      <c r="G729" s="124"/>
      <c r="M729" s="22"/>
      <c r="P729" s="22"/>
      <c r="Q729" s="22"/>
      <c r="R729" s="22"/>
    </row>
    <row r="730" spans="7:18">
      <c r="G730" s="124"/>
      <c r="M730" s="22"/>
      <c r="P730" s="22"/>
      <c r="Q730" s="22"/>
      <c r="R730" s="22"/>
    </row>
    <row r="731" spans="7:18">
      <c r="G731" s="124"/>
      <c r="M731" s="22"/>
      <c r="P731" s="22"/>
      <c r="Q731" s="22"/>
      <c r="R731" s="22"/>
    </row>
    <row r="732" spans="7:18">
      <c r="G732" s="124"/>
      <c r="M732" s="22"/>
      <c r="P732" s="22"/>
      <c r="Q732" s="22"/>
      <c r="R732" s="22"/>
    </row>
    <row r="733" spans="7:18">
      <c r="G733" s="124"/>
      <c r="M733" s="22"/>
      <c r="P733" s="22"/>
      <c r="Q733" s="22"/>
      <c r="R733" s="22"/>
    </row>
    <row r="734" spans="7:18">
      <c r="G734" s="124"/>
      <c r="M734" s="22"/>
      <c r="P734" s="22"/>
      <c r="Q734" s="22"/>
      <c r="R734" s="22"/>
    </row>
    <row r="735" spans="7:18">
      <c r="G735" s="124"/>
      <c r="M735" s="22"/>
      <c r="P735" s="22"/>
      <c r="Q735" s="22"/>
      <c r="R735" s="22"/>
    </row>
    <row r="736" spans="7:18">
      <c r="G736" s="124"/>
      <c r="M736" s="22"/>
      <c r="P736" s="22"/>
      <c r="Q736" s="22"/>
      <c r="R736" s="22"/>
    </row>
    <row r="737" spans="7:18">
      <c r="G737" s="124"/>
      <c r="M737" s="22"/>
      <c r="P737" s="22"/>
      <c r="Q737" s="22"/>
      <c r="R737" s="22"/>
    </row>
    <row r="738" spans="7:18">
      <c r="G738" s="124"/>
      <c r="M738" s="22"/>
      <c r="P738" s="22"/>
      <c r="Q738" s="22"/>
      <c r="R738" s="22"/>
    </row>
    <row r="739" spans="7:18">
      <c r="G739" s="124"/>
      <c r="M739" s="22"/>
      <c r="P739" s="22"/>
      <c r="Q739" s="22"/>
      <c r="R739" s="22"/>
    </row>
    <row r="740" spans="7:18">
      <c r="G740" s="124"/>
      <c r="M740" s="22"/>
      <c r="P740" s="22"/>
      <c r="Q740" s="22"/>
      <c r="R740" s="22"/>
    </row>
    <row r="741" spans="7:18">
      <c r="G741" s="124"/>
      <c r="M741" s="22"/>
      <c r="P741" s="22"/>
      <c r="Q741" s="22"/>
      <c r="R741" s="22"/>
    </row>
    <row r="742" spans="7:18">
      <c r="G742" s="124"/>
      <c r="M742" s="22"/>
      <c r="P742" s="22"/>
      <c r="Q742" s="22"/>
      <c r="R742" s="22"/>
    </row>
    <row r="743" spans="7:18">
      <c r="G743" s="124"/>
      <c r="M743" s="22"/>
      <c r="P743" s="22"/>
      <c r="Q743" s="22"/>
      <c r="R743" s="22"/>
    </row>
    <row r="744" spans="7:18">
      <c r="G744" s="124"/>
      <c r="M744" s="22"/>
      <c r="P744" s="22"/>
      <c r="Q744" s="22"/>
      <c r="R744" s="22"/>
    </row>
    <row r="745" spans="7:18">
      <c r="G745" s="124"/>
      <c r="M745" s="22"/>
      <c r="P745" s="22"/>
      <c r="Q745" s="22"/>
      <c r="R745" s="22"/>
    </row>
    <row r="746" spans="7:18">
      <c r="G746" s="124"/>
      <c r="M746" s="22"/>
      <c r="P746" s="22"/>
      <c r="Q746" s="22"/>
      <c r="R746" s="22"/>
    </row>
    <row r="747" spans="7:18">
      <c r="G747" s="124"/>
      <c r="M747" s="22"/>
      <c r="P747" s="22"/>
      <c r="Q747" s="22"/>
      <c r="R747" s="22"/>
    </row>
    <row r="748" spans="7:18">
      <c r="G748" s="124"/>
      <c r="M748" s="22"/>
      <c r="P748" s="22"/>
      <c r="Q748" s="22"/>
      <c r="R748" s="22"/>
    </row>
    <row r="749" spans="7:18">
      <c r="G749" s="124"/>
      <c r="M749" s="22"/>
      <c r="P749" s="22"/>
      <c r="Q749" s="22"/>
      <c r="R749" s="22"/>
    </row>
    <row r="750" spans="7:18">
      <c r="G750" s="124"/>
      <c r="M750" s="22"/>
      <c r="P750" s="22"/>
      <c r="Q750" s="22"/>
      <c r="R750" s="22"/>
    </row>
    <row r="751" spans="7:18">
      <c r="G751" s="124"/>
      <c r="M751" s="22"/>
      <c r="P751" s="22"/>
      <c r="Q751" s="22"/>
      <c r="R751" s="22"/>
    </row>
    <row r="752" spans="7:18">
      <c r="G752" s="124"/>
      <c r="M752" s="22"/>
      <c r="P752" s="22"/>
      <c r="Q752" s="22"/>
      <c r="R752" s="22"/>
    </row>
    <row r="753" spans="7:18">
      <c r="G753" s="124"/>
      <c r="M753" s="22"/>
      <c r="P753" s="22"/>
      <c r="Q753" s="22"/>
      <c r="R753" s="22"/>
    </row>
    <row r="754" spans="7:18">
      <c r="G754" s="124"/>
      <c r="M754" s="22"/>
      <c r="P754" s="22"/>
      <c r="Q754" s="22"/>
      <c r="R754" s="22"/>
    </row>
    <row r="755" spans="7:18">
      <c r="G755" s="124"/>
      <c r="M755" s="22"/>
      <c r="P755" s="22"/>
      <c r="Q755" s="22"/>
      <c r="R755" s="22"/>
    </row>
    <row r="756" spans="7:18">
      <c r="G756" s="124"/>
      <c r="M756" s="22"/>
      <c r="P756" s="22"/>
      <c r="Q756" s="22"/>
      <c r="R756" s="22"/>
    </row>
    <row r="757" spans="7:18">
      <c r="G757" s="124"/>
      <c r="M757" s="22"/>
      <c r="P757" s="22"/>
      <c r="Q757" s="22"/>
      <c r="R757" s="22"/>
    </row>
    <row r="758" spans="7:18">
      <c r="G758" s="124"/>
      <c r="M758" s="22"/>
      <c r="P758" s="22"/>
      <c r="Q758" s="22"/>
      <c r="R758" s="22"/>
    </row>
    <row r="759" spans="7:18">
      <c r="G759" s="124"/>
      <c r="M759" s="22"/>
      <c r="P759" s="22"/>
      <c r="Q759" s="22"/>
      <c r="R759" s="22"/>
    </row>
    <row r="760" spans="7:18">
      <c r="G760" s="124"/>
      <c r="M760" s="22"/>
      <c r="P760" s="22"/>
      <c r="Q760" s="22"/>
      <c r="R760" s="22"/>
    </row>
    <row r="761" spans="7:18">
      <c r="G761" s="124"/>
      <c r="M761" s="22"/>
      <c r="P761" s="22"/>
      <c r="Q761" s="22"/>
      <c r="R761" s="22"/>
    </row>
    <row r="762" spans="7:18">
      <c r="G762" s="124"/>
      <c r="M762" s="22"/>
      <c r="P762" s="22"/>
      <c r="Q762" s="22"/>
      <c r="R762" s="22"/>
    </row>
    <row r="763" spans="7:18">
      <c r="G763" s="124"/>
      <c r="M763" s="22"/>
      <c r="P763" s="22"/>
      <c r="Q763" s="22"/>
      <c r="R763" s="22"/>
    </row>
    <row r="764" spans="7:18">
      <c r="G764" s="124"/>
      <c r="M764" s="22"/>
      <c r="P764" s="22"/>
      <c r="Q764" s="22"/>
      <c r="R764" s="22"/>
    </row>
    <row r="765" spans="7:18">
      <c r="G765" s="124"/>
      <c r="M765" s="22"/>
      <c r="P765" s="22"/>
      <c r="Q765" s="22"/>
      <c r="R765" s="22"/>
    </row>
    <row r="766" spans="7:18">
      <c r="G766" s="124"/>
      <c r="M766" s="22"/>
      <c r="P766" s="22"/>
      <c r="Q766" s="22"/>
      <c r="R766" s="22"/>
    </row>
    <row r="767" spans="7:18">
      <c r="G767" s="124"/>
      <c r="M767" s="22"/>
      <c r="P767" s="22"/>
      <c r="Q767" s="22"/>
      <c r="R767" s="22"/>
    </row>
    <row r="768" spans="7:18">
      <c r="G768" s="124"/>
      <c r="M768" s="22"/>
      <c r="P768" s="22"/>
      <c r="Q768" s="22"/>
      <c r="R768" s="22"/>
    </row>
    <row r="769" spans="7:18">
      <c r="G769" s="124"/>
      <c r="M769" s="22"/>
      <c r="P769" s="22"/>
      <c r="Q769" s="22"/>
      <c r="R769" s="22"/>
    </row>
    <row r="770" spans="7:18">
      <c r="G770" s="124"/>
      <c r="M770" s="22"/>
      <c r="P770" s="22"/>
      <c r="Q770" s="22"/>
      <c r="R770" s="22"/>
    </row>
    <row r="771" spans="7:18">
      <c r="G771" s="124"/>
      <c r="M771" s="22"/>
      <c r="P771" s="22"/>
      <c r="Q771" s="22"/>
      <c r="R771" s="22"/>
    </row>
    <row r="772" spans="7:18">
      <c r="G772" s="124"/>
      <c r="M772" s="22"/>
      <c r="P772" s="22"/>
      <c r="Q772" s="22"/>
      <c r="R772" s="22"/>
    </row>
    <row r="773" spans="7:18">
      <c r="G773" s="124"/>
      <c r="M773" s="22"/>
      <c r="P773" s="22"/>
      <c r="Q773" s="22"/>
      <c r="R773" s="22"/>
    </row>
    <row r="774" spans="7:18">
      <c r="G774" s="124"/>
      <c r="M774" s="22"/>
      <c r="P774" s="22"/>
      <c r="Q774" s="22"/>
      <c r="R774" s="22"/>
    </row>
    <row r="775" spans="7:18">
      <c r="G775" s="124"/>
      <c r="M775" s="22"/>
      <c r="P775" s="22"/>
      <c r="Q775" s="22"/>
      <c r="R775" s="22"/>
    </row>
    <row r="776" spans="7:18">
      <c r="G776" s="124"/>
      <c r="M776" s="22"/>
      <c r="P776" s="22"/>
      <c r="Q776" s="22"/>
      <c r="R776" s="22"/>
    </row>
    <row r="777" spans="7:18">
      <c r="G777" s="124"/>
      <c r="M777" s="22"/>
      <c r="P777" s="22"/>
      <c r="Q777" s="22"/>
      <c r="R777" s="22"/>
    </row>
    <row r="778" spans="7:18">
      <c r="G778" s="124"/>
      <c r="M778" s="22"/>
      <c r="P778" s="22"/>
      <c r="Q778" s="22"/>
      <c r="R778" s="22"/>
    </row>
    <row r="779" spans="7:18">
      <c r="G779" s="124"/>
      <c r="M779" s="22"/>
      <c r="P779" s="22"/>
      <c r="Q779" s="22"/>
      <c r="R779" s="22"/>
    </row>
    <row r="780" spans="7:18">
      <c r="G780" s="124"/>
      <c r="M780" s="22"/>
      <c r="P780" s="22"/>
      <c r="Q780" s="22"/>
      <c r="R780" s="22"/>
    </row>
    <row r="781" spans="7:18">
      <c r="G781" s="124"/>
      <c r="M781" s="22"/>
      <c r="P781" s="22"/>
      <c r="Q781" s="22"/>
      <c r="R781" s="22"/>
    </row>
    <row r="782" spans="7:18">
      <c r="G782" s="124"/>
      <c r="M782" s="22"/>
      <c r="P782" s="22"/>
      <c r="Q782" s="22"/>
      <c r="R782" s="22"/>
    </row>
    <row r="783" spans="7:18">
      <c r="G783" s="124"/>
      <c r="M783" s="22"/>
      <c r="P783" s="22"/>
      <c r="Q783" s="22"/>
      <c r="R783" s="22"/>
    </row>
    <row r="784" spans="7:18">
      <c r="G784" s="124"/>
      <c r="M784" s="22"/>
      <c r="P784" s="22"/>
      <c r="Q784" s="22"/>
      <c r="R784" s="22"/>
    </row>
    <row r="785" spans="7:18">
      <c r="G785" s="124"/>
      <c r="M785" s="22"/>
      <c r="P785" s="22"/>
      <c r="Q785" s="22"/>
      <c r="R785" s="22"/>
    </row>
    <row r="786" spans="7:18">
      <c r="G786" s="124"/>
      <c r="M786" s="22"/>
      <c r="P786" s="22"/>
      <c r="Q786" s="22"/>
      <c r="R786" s="22"/>
    </row>
    <row r="787" spans="7:18">
      <c r="G787" s="124"/>
      <c r="M787" s="22"/>
      <c r="P787" s="22"/>
      <c r="Q787" s="22"/>
      <c r="R787" s="22"/>
    </row>
    <row r="788" spans="7:18">
      <c r="G788" s="124"/>
      <c r="M788" s="22"/>
      <c r="P788" s="22"/>
      <c r="Q788" s="22"/>
      <c r="R788" s="22"/>
    </row>
    <row r="789" spans="7:18">
      <c r="G789" s="124"/>
      <c r="M789" s="22"/>
      <c r="P789" s="22"/>
      <c r="Q789" s="22"/>
      <c r="R789" s="22"/>
    </row>
    <row r="790" spans="7:18">
      <c r="G790" s="124"/>
      <c r="M790" s="22"/>
      <c r="P790" s="22"/>
      <c r="Q790" s="22"/>
      <c r="R790" s="22"/>
    </row>
    <row r="791" spans="7:18">
      <c r="G791" s="124"/>
      <c r="M791" s="22"/>
      <c r="P791" s="22"/>
      <c r="Q791" s="22"/>
      <c r="R791" s="22"/>
    </row>
    <row r="792" spans="7:18">
      <c r="G792" s="124"/>
      <c r="M792" s="22"/>
      <c r="P792" s="22"/>
      <c r="Q792" s="22"/>
      <c r="R792" s="22"/>
    </row>
    <row r="793" spans="7:18">
      <c r="G793" s="124"/>
      <c r="M793" s="22"/>
      <c r="P793" s="22"/>
      <c r="Q793" s="22"/>
      <c r="R793" s="22"/>
    </row>
    <row r="794" spans="7:18">
      <c r="G794" s="124"/>
      <c r="M794" s="22"/>
      <c r="P794" s="22"/>
      <c r="Q794" s="22"/>
      <c r="R794" s="22"/>
    </row>
    <row r="795" spans="7:18">
      <c r="G795" s="124"/>
      <c r="M795" s="22"/>
      <c r="P795" s="22"/>
      <c r="Q795" s="22"/>
      <c r="R795" s="22"/>
    </row>
    <row r="796" spans="7:18">
      <c r="G796" s="124"/>
      <c r="M796" s="22"/>
      <c r="P796" s="22"/>
      <c r="Q796" s="22"/>
      <c r="R796" s="22"/>
    </row>
    <row r="797" spans="7:18">
      <c r="G797" s="124"/>
      <c r="M797" s="22"/>
      <c r="P797" s="22"/>
      <c r="Q797" s="22"/>
      <c r="R797" s="22"/>
    </row>
    <row r="798" spans="7:18">
      <c r="G798" s="124"/>
      <c r="M798" s="22"/>
      <c r="P798" s="22"/>
      <c r="Q798" s="22"/>
      <c r="R798" s="22"/>
    </row>
    <row r="799" spans="7:18">
      <c r="G799" s="124"/>
      <c r="M799" s="22"/>
      <c r="P799" s="22"/>
      <c r="Q799" s="22"/>
      <c r="R799" s="22"/>
    </row>
    <row r="800" spans="7:18">
      <c r="G800" s="124"/>
      <c r="M800" s="22"/>
      <c r="P800" s="22"/>
      <c r="Q800" s="22"/>
      <c r="R800" s="22"/>
    </row>
    <row r="801" spans="7:18">
      <c r="G801" s="124"/>
      <c r="M801" s="22"/>
      <c r="P801" s="22"/>
      <c r="Q801" s="22"/>
      <c r="R801" s="22"/>
    </row>
    <row r="802" spans="7:18">
      <c r="G802" s="124"/>
      <c r="M802" s="22"/>
      <c r="P802" s="22"/>
      <c r="Q802" s="22"/>
      <c r="R802" s="22"/>
    </row>
    <row r="803" spans="7:18">
      <c r="G803" s="124"/>
      <c r="M803" s="22"/>
      <c r="P803" s="22"/>
      <c r="Q803" s="22"/>
      <c r="R803" s="22"/>
    </row>
    <row r="804" spans="7:18">
      <c r="G804" s="124"/>
      <c r="M804" s="22"/>
      <c r="P804" s="22"/>
      <c r="Q804" s="22"/>
      <c r="R804" s="22"/>
    </row>
    <row r="805" spans="7:18">
      <c r="G805" s="124"/>
      <c r="M805" s="22"/>
      <c r="P805" s="22"/>
      <c r="Q805" s="22"/>
      <c r="R805" s="22"/>
    </row>
    <row r="806" spans="7:18">
      <c r="G806" s="124"/>
      <c r="M806" s="22"/>
      <c r="P806" s="22"/>
      <c r="Q806" s="22"/>
      <c r="R806" s="22"/>
    </row>
    <row r="807" spans="7:18">
      <c r="G807" s="124"/>
      <c r="M807" s="22"/>
      <c r="P807" s="22"/>
      <c r="Q807" s="22"/>
      <c r="R807" s="22"/>
    </row>
    <row r="808" spans="7:18">
      <c r="G808" s="124"/>
      <c r="M808" s="22"/>
      <c r="P808" s="22"/>
      <c r="Q808" s="22"/>
      <c r="R808" s="22"/>
    </row>
    <row r="809" spans="7:18">
      <c r="G809" s="124"/>
      <c r="M809" s="22"/>
      <c r="P809" s="22"/>
      <c r="Q809" s="22"/>
      <c r="R809" s="22"/>
    </row>
    <row r="810" spans="7:18">
      <c r="G810" s="124"/>
      <c r="M810" s="22"/>
      <c r="P810" s="22"/>
      <c r="Q810" s="22"/>
      <c r="R810" s="22"/>
    </row>
    <row r="811" spans="7:18">
      <c r="G811" s="124"/>
      <c r="M811" s="22"/>
      <c r="P811" s="22"/>
      <c r="Q811" s="22"/>
      <c r="R811" s="22"/>
    </row>
    <row r="812" spans="7:18">
      <c r="G812" s="124"/>
      <c r="M812" s="22"/>
      <c r="P812" s="22"/>
      <c r="Q812" s="22"/>
      <c r="R812" s="22"/>
    </row>
    <row r="813" spans="7:18">
      <c r="G813" s="124"/>
      <c r="M813" s="22"/>
      <c r="P813" s="22"/>
      <c r="Q813" s="22"/>
      <c r="R813" s="22"/>
    </row>
    <row r="814" spans="7:18">
      <c r="G814" s="124"/>
      <c r="M814" s="22"/>
      <c r="P814" s="22"/>
      <c r="Q814" s="22"/>
      <c r="R814" s="22"/>
    </row>
    <row r="815" spans="7:18">
      <c r="G815" s="124"/>
      <c r="M815" s="22"/>
      <c r="P815" s="22"/>
      <c r="Q815" s="22"/>
      <c r="R815" s="22"/>
    </row>
    <row r="816" spans="7:18">
      <c r="G816" s="124"/>
      <c r="M816" s="22"/>
      <c r="P816" s="22"/>
      <c r="Q816" s="22"/>
      <c r="R816" s="22"/>
    </row>
    <row r="817" spans="7:18">
      <c r="G817" s="124"/>
      <c r="M817" s="22"/>
      <c r="P817" s="22"/>
      <c r="Q817" s="22"/>
      <c r="R817" s="22"/>
    </row>
    <row r="818" spans="7:18">
      <c r="G818" s="124"/>
      <c r="M818" s="22"/>
      <c r="P818" s="22"/>
      <c r="Q818" s="22"/>
      <c r="R818" s="22"/>
    </row>
    <row r="819" spans="7:18">
      <c r="G819" s="124"/>
      <c r="M819" s="22"/>
      <c r="P819" s="22"/>
      <c r="Q819" s="22"/>
      <c r="R819" s="22"/>
    </row>
    <row r="820" spans="7:18">
      <c r="G820" s="124"/>
      <c r="M820" s="22"/>
      <c r="P820" s="22"/>
      <c r="Q820" s="22"/>
      <c r="R820" s="22"/>
    </row>
    <row r="821" spans="7:18">
      <c r="G821" s="124"/>
      <c r="M821" s="22"/>
      <c r="P821" s="22"/>
      <c r="Q821" s="22"/>
      <c r="R821" s="22"/>
    </row>
    <row r="822" spans="7:18">
      <c r="G822" s="124"/>
      <c r="M822" s="22"/>
      <c r="P822" s="22"/>
      <c r="Q822" s="22"/>
      <c r="R822" s="22"/>
    </row>
    <row r="823" spans="7:18">
      <c r="G823" s="124"/>
      <c r="M823" s="22"/>
      <c r="P823" s="22"/>
      <c r="Q823" s="22"/>
      <c r="R823" s="22"/>
    </row>
    <row r="824" spans="7:18">
      <c r="G824" s="124"/>
      <c r="M824" s="22"/>
      <c r="P824" s="22"/>
      <c r="Q824" s="22"/>
      <c r="R824" s="22"/>
    </row>
    <row r="825" spans="7:18">
      <c r="G825" s="124"/>
      <c r="M825" s="22"/>
      <c r="P825" s="22"/>
      <c r="Q825" s="22"/>
      <c r="R825" s="22"/>
    </row>
    <row r="826" spans="7:18">
      <c r="G826" s="124"/>
      <c r="M826" s="22"/>
      <c r="P826" s="22"/>
      <c r="Q826" s="22"/>
      <c r="R826" s="22"/>
    </row>
    <row r="827" spans="7:18">
      <c r="G827" s="124"/>
      <c r="M827" s="22"/>
      <c r="P827" s="22"/>
      <c r="Q827" s="22"/>
      <c r="R827" s="22"/>
    </row>
    <row r="828" spans="7:18">
      <c r="G828" s="124"/>
      <c r="M828" s="22"/>
      <c r="P828" s="22"/>
      <c r="Q828" s="22"/>
      <c r="R828" s="22"/>
    </row>
    <row r="829" spans="7:18">
      <c r="G829" s="124"/>
      <c r="M829" s="22"/>
      <c r="P829" s="22"/>
      <c r="Q829" s="22"/>
      <c r="R829" s="22"/>
    </row>
    <row r="830" spans="7:18">
      <c r="G830" s="124"/>
      <c r="M830" s="22"/>
      <c r="P830" s="22"/>
      <c r="Q830" s="22"/>
      <c r="R830" s="22"/>
    </row>
    <row r="831" spans="7:18">
      <c r="G831" s="124"/>
      <c r="M831" s="22"/>
      <c r="P831" s="22"/>
      <c r="Q831" s="22"/>
      <c r="R831" s="22"/>
    </row>
    <row r="832" spans="7:18">
      <c r="G832" s="124"/>
      <c r="M832" s="22"/>
      <c r="P832" s="22"/>
      <c r="Q832" s="22"/>
      <c r="R832" s="22"/>
    </row>
    <row r="833" spans="7:18">
      <c r="G833" s="124"/>
      <c r="M833" s="22"/>
      <c r="P833" s="22"/>
      <c r="Q833" s="22"/>
      <c r="R833" s="22"/>
    </row>
    <row r="834" spans="7:18">
      <c r="G834" s="124"/>
      <c r="M834" s="22"/>
      <c r="P834" s="22"/>
      <c r="Q834" s="22"/>
      <c r="R834" s="22"/>
    </row>
    <row r="835" spans="7:18">
      <c r="G835" s="124"/>
      <c r="M835" s="22"/>
      <c r="P835" s="22"/>
      <c r="Q835" s="22"/>
      <c r="R835" s="22"/>
    </row>
    <row r="836" spans="7:18">
      <c r="G836" s="124"/>
      <c r="M836" s="22"/>
      <c r="P836" s="22"/>
      <c r="Q836" s="22"/>
      <c r="R836" s="22"/>
    </row>
    <row r="837" spans="7:18">
      <c r="G837" s="124"/>
      <c r="M837" s="22"/>
      <c r="P837" s="22"/>
      <c r="Q837" s="22"/>
      <c r="R837" s="22"/>
    </row>
    <row r="838" spans="7:18">
      <c r="G838" s="124"/>
      <c r="M838" s="22"/>
      <c r="P838" s="22"/>
      <c r="Q838" s="22"/>
      <c r="R838" s="22"/>
    </row>
    <row r="839" spans="7:18">
      <c r="G839" s="124"/>
      <c r="M839" s="22"/>
      <c r="P839" s="22"/>
      <c r="Q839" s="22"/>
      <c r="R839" s="22"/>
    </row>
    <row r="840" spans="7:18">
      <c r="G840" s="124"/>
      <c r="M840" s="22"/>
      <c r="P840" s="22"/>
      <c r="Q840" s="22"/>
      <c r="R840" s="22"/>
    </row>
    <row r="841" spans="7:18">
      <c r="G841" s="124"/>
      <c r="M841" s="22"/>
      <c r="P841" s="22"/>
      <c r="Q841" s="22"/>
      <c r="R841" s="22"/>
    </row>
    <row r="842" spans="7:18">
      <c r="G842" s="124"/>
      <c r="M842" s="22"/>
      <c r="P842" s="22"/>
      <c r="Q842" s="22"/>
      <c r="R842" s="22"/>
    </row>
    <row r="843" spans="7:18">
      <c r="G843" s="124"/>
      <c r="M843" s="22"/>
      <c r="P843" s="22"/>
      <c r="Q843" s="22"/>
      <c r="R843" s="22"/>
    </row>
    <row r="844" spans="7:18">
      <c r="G844" s="124"/>
      <c r="M844" s="22"/>
      <c r="P844" s="22"/>
      <c r="Q844" s="22"/>
      <c r="R844" s="22"/>
    </row>
    <row r="845" spans="7:18">
      <c r="G845" s="124"/>
      <c r="M845" s="22"/>
      <c r="P845" s="22"/>
      <c r="Q845" s="22"/>
      <c r="R845" s="22"/>
    </row>
    <row r="846" spans="7:18">
      <c r="G846" s="124"/>
      <c r="M846" s="22"/>
      <c r="P846" s="22"/>
      <c r="Q846" s="22"/>
      <c r="R846" s="22"/>
    </row>
    <row r="847" spans="7:18">
      <c r="G847" s="124"/>
      <c r="M847" s="22"/>
      <c r="P847" s="22"/>
      <c r="Q847" s="22"/>
      <c r="R847" s="22"/>
    </row>
    <row r="848" spans="7:18">
      <c r="G848" s="124"/>
      <c r="M848" s="22"/>
      <c r="P848" s="22"/>
      <c r="Q848" s="22"/>
      <c r="R848" s="22"/>
    </row>
    <row r="849" spans="7:18">
      <c r="G849" s="124"/>
      <c r="M849" s="22"/>
      <c r="P849" s="22"/>
      <c r="Q849" s="22"/>
      <c r="R849" s="22"/>
    </row>
    <row r="850" spans="7:18">
      <c r="G850" s="124"/>
      <c r="M850" s="22"/>
      <c r="P850" s="22"/>
      <c r="Q850" s="22"/>
      <c r="R850" s="22"/>
    </row>
    <row r="851" spans="7:18">
      <c r="G851" s="124"/>
      <c r="M851" s="22"/>
      <c r="P851" s="22"/>
      <c r="Q851" s="22"/>
      <c r="R851" s="22"/>
    </row>
    <row r="852" spans="7:18">
      <c r="G852" s="124"/>
      <c r="M852" s="22"/>
      <c r="P852" s="22"/>
      <c r="Q852" s="22"/>
      <c r="R852" s="22"/>
    </row>
    <row r="853" spans="7:18">
      <c r="G853" s="124"/>
      <c r="M853" s="22"/>
      <c r="P853" s="22"/>
      <c r="Q853" s="22"/>
      <c r="R853" s="22"/>
    </row>
    <row r="854" spans="7:18">
      <c r="G854" s="124"/>
      <c r="M854" s="22"/>
      <c r="P854" s="22"/>
      <c r="Q854" s="22"/>
      <c r="R854" s="22"/>
    </row>
    <row r="855" spans="7:18">
      <c r="G855" s="124"/>
      <c r="M855" s="22"/>
      <c r="P855" s="22"/>
      <c r="Q855" s="22"/>
      <c r="R855" s="22"/>
    </row>
    <row r="856" spans="7:18">
      <c r="G856" s="124"/>
      <c r="M856" s="22"/>
      <c r="P856" s="22"/>
      <c r="Q856" s="22"/>
      <c r="R856" s="22"/>
    </row>
    <row r="857" spans="7:18">
      <c r="G857" s="124"/>
      <c r="M857" s="22"/>
      <c r="P857" s="22"/>
      <c r="Q857" s="22"/>
      <c r="R857" s="22"/>
    </row>
    <row r="858" spans="7:18">
      <c r="G858" s="124"/>
      <c r="M858" s="22"/>
      <c r="P858" s="22"/>
      <c r="Q858" s="22"/>
      <c r="R858" s="22"/>
    </row>
    <row r="859" spans="7:18">
      <c r="G859" s="124"/>
      <c r="M859" s="22"/>
      <c r="P859" s="22"/>
      <c r="Q859" s="22"/>
      <c r="R859" s="22"/>
    </row>
    <row r="860" spans="7:18">
      <c r="G860" s="124"/>
      <c r="M860" s="22"/>
      <c r="P860" s="22"/>
      <c r="Q860" s="22"/>
      <c r="R860" s="22"/>
    </row>
    <row r="861" spans="7:18">
      <c r="G861" s="124"/>
      <c r="M861" s="22"/>
      <c r="P861" s="22"/>
      <c r="Q861" s="22"/>
      <c r="R861" s="22"/>
    </row>
    <row r="862" spans="7:18">
      <c r="G862" s="124"/>
      <c r="M862" s="22"/>
      <c r="P862" s="22"/>
      <c r="Q862" s="22"/>
      <c r="R862" s="22"/>
    </row>
    <row r="863" spans="7:18">
      <c r="G863" s="124"/>
      <c r="M863" s="22"/>
      <c r="P863" s="22"/>
      <c r="Q863" s="22"/>
      <c r="R863" s="22"/>
    </row>
    <row r="864" spans="7:18">
      <c r="G864" s="124"/>
      <c r="M864" s="22"/>
      <c r="P864" s="22"/>
      <c r="Q864" s="22"/>
      <c r="R864" s="22"/>
    </row>
    <row r="865" spans="7:18">
      <c r="G865" s="124"/>
      <c r="M865" s="22"/>
      <c r="P865" s="22"/>
      <c r="Q865" s="22"/>
      <c r="R865" s="22"/>
    </row>
    <row r="866" spans="7:18">
      <c r="G866" s="124"/>
      <c r="M866" s="22"/>
      <c r="P866" s="22"/>
      <c r="Q866" s="22"/>
      <c r="R866" s="22"/>
    </row>
    <row r="867" spans="7:18">
      <c r="G867" s="124"/>
      <c r="M867" s="22"/>
      <c r="P867" s="22"/>
      <c r="Q867" s="22"/>
      <c r="R867" s="22"/>
    </row>
    <row r="868" spans="7:18">
      <c r="G868" s="124"/>
      <c r="M868" s="22"/>
      <c r="P868" s="22"/>
      <c r="Q868" s="22"/>
      <c r="R868" s="22"/>
    </row>
    <row r="869" spans="7:18">
      <c r="G869" s="124"/>
      <c r="M869" s="22"/>
      <c r="P869" s="22"/>
      <c r="Q869" s="22"/>
      <c r="R869" s="22"/>
    </row>
    <row r="870" spans="7:18">
      <c r="G870" s="124"/>
      <c r="M870" s="22"/>
      <c r="P870" s="22"/>
      <c r="Q870" s="22"/>
      <c r="R870" s="22"/>
    </row>
    <row r="871" spans="7:18">
      <c r="G871" s="124"/>
      <c r="M871" s="22"/>
      <c r="P871" s="22"/>
      <c r="Q871" s="22"/>
      <c r="R871" s="22"/>
    </row>
    <row r="872" spans="7:18">
      <c r="G872" s="124"/>
      <c r="M872" s="22"/>
      <c r="P872" s="22"/>
      <c r="Q872" s="22"/>
      <c r="R872" s="22"/>
    </row>
    <row r="873" spans="7:18">
      <c r="G873" s="124"/>
      <c r="M873" s="22"/>
      <c r="P873" s="22"/>
      <c r="Q873" s="22"/>
      <c r="R873" s="22"/>
    </row>
    <row r="874" spans="7:18">
      <c r="G874" s="124"/>
      <c r="M874" s="22"/>
      <c r="P874" s="22"/>
      <c r="Q874" s="22"/>
      <c r="R874" s="22"/>
    </row>
    <row r="875" spans="7:18">
      <c r="G875" s="124"/>
      <c r="M875" s="22"/>
      <c r="P875" s="22"/>
      <c r="Q875" s="22"/>
      <c r="R875" s="22"/>
    </row>
    <row r="876" spans="7:18">
      <c r="G876" s="124"/>
      <c r="M876" s="22"/>
      <c r="P876" s="22"/>
      <c r="Q876" s="22"/>
      <c r="R876" s="22"/>
    </row>
    <row r="877" spans="7:18">
      <c r="G877" s="124"/>
      <c r="M877" s="22"/>
      <c r="P877" s="22"/>
      <c r="Q877" s="22"/>
      <c r="R877" s="22"/>
    </row>
    <row r="878" spans="7:18">
      <c r="G878" s="124"/>
      <c r="M878" s="22"/>
      <c r="P878" s="22"/>
      <c r="Q878" s="22"/>
      <c r="R878" s="22"/>
    </row>
    <row r="879" spans="7:18">
      <c r="G879" s="124"/>
      <c r="M879" s="22"/>
      <c r="P879" s="22"/>
      <c r="Q879" s="22"/>
      <c r="R879" s="22"/>
    </row>
    <row r="880" spans="7:18">
      <c r="G880" s="124"/>
      <c r="M880" s="22"/>
      <c r="P880" s="22"/>
      <c r="Q880" s="22"/>
      <c r="R880" s="22"/>
    </row>
    <row r="881" spans="7:18">
      <c r="G881" s="124"/>
      <c r="M881" s="22"/>
      <c r="P881" s="22"/>
      <c r="Q881" s="22"/>
      <c r="R881" s="22"/>
    </row>
    <row r="882" spans="7:18">
      <c r="G882" s="124"/>
      <c r="M882" s="22"/>
      <c r="P882" s="22"/>
      <c r="Q882" s="22"/>
      <c r="R882" s="22"/>
    </row>
    <row r="883" spans="7:18">
      <c r="G883" s="124"/>
      <c r="M883" s="22"/>
      <c r="P883" s="22"/>
      <c r="Q883" s="22"/>
      <c r="R883" s="22"/>
    </row>
    <row r="884" spans="7:18">
      <c r="G884" s="124"/>
      <c r="M884" s="22"/>
      <c r="P884" s="22"/>
      <c r="Q884" s="22"/>
      <c r="R884" s="22"/>
    </row>
    <row r="885" spans="7:18">
      <c r="G885" s="124"/>
      <c r="M885" s="22"/>
      <c r="P885" s="22"/>
      <c r="Q885" s="22"/>
      <c r="R885" s="22"/>
    </row>
    <row r="886" spans="7:18">
      <c r="G886" s="124"/>
      <c r="M886" s="22"/>
      <c r="P886" s="22"/>
      <c r="Q886" s="22"/>
      <c r="R886" s="22"/>
    </row>
    <row r="887" spans="7:18">
      <c r="G887" s="124"/>
      <c r="M887" s="22"/>
      <c r="P887" s="22"/>
      <c r="Q887" s="22"/>
      <c r="R887" s="22"/>
    </row>
    <row r="888" spans="7:18">
      <c r="G888" s="124"/>
      <c r="M888" s="22"/>
      <c r="P888" s="22"/>
      <c r="Q888" s="22"/>
      <c r="R888" s="22"/>
    </row>
    <row r="889" spans="7:18">
      <c r="G889" s="124"/>
      <c r="M889" s="22"/>
      <c r="P889" s="22"/>
      <c r="Q889" s="22"/>
      <c r="R889" s="22"/>
    </row>
    <row r="890" spans="7:18">
      <c r="G890" s="124"/>
      <c r="M890" s="22"/>
      <c r="P890" s="22"/>
      <c r="Q890" s="22"/>
      <c r="R890" s="22"/>
    </row>
    <row r="891" spans="7:18">
      <c r="G891" s="124"/>
      <c r="M891" s="22"/>
      <c r="P891" s="22"/>
      <c r="Q891" s="22"/>
      <c r="R891" s="22"/>
    </row>
    <row r="892" spans="7:18">
      <c r="G892" s="124"/>
      <c r="M892" s="22"/>
      <c r="P892" s="22"/>
      <c r="Q892" s="22"/>
      <c r="R892" s="22"/>
    </row>
    <row r="893" spans="7:18">
      <c r="G893" s="124"/>
      <c r="M893" s="22"/>
      <c r="P893" s="22"/>
      <c r="Q893" s="22"/>
      <c r="R893" s="22"/>
    </row>
    <row r="894" spans="7:18">
      <c r="G894" s="124"/>
      <c r="M894" s="22"/>
      <c r="P894" s="22"/>
      <c r="Q894" s="22"/>
      <c r="R894" s="22"/>
    </row>
    <row r="895" spans="7:18">
      <c r="G895" s="124"/>
      <c r="M895" s="22"/>
      <c r="P895" s="22"/>
      <c r="Q895" s="22"/>
      <c r="R895" s="22"/>
    </row>
    <row r="896" spans="7:18">
      <c r="G896" s="124"/>
      <c r="M896" s="22"/>
      <c r="P896" s="22"/>
      <c r="Q896" s="22"/>
      <c r="R896" s="22"/>
    </row>
    <row r="897" spans="7:18">
      <c r="G897" s="124"/>
      <c r="M897" s="22"/>
      <c r="P897" s="22"/>
      <c r="Q897" s="22"/>
      <c r="R897" s="22"/>
    </row>
    <row r="898" spans="7:18">
      <c r="G898" s="124"/>
      <c r="M898" s="22"/>
      <c r="P898" s="22"/>
      <c r="Q898" s="22"/>
      <c r="R898" s="22"/>
    </row>
    <row r="899" spans="7:18">
      <c r="G899" s="124"/>
      <c r="M899" s="22"/>
      <c r="P899" s="22"/>
      <c r="Q899" s="22"/>
      <c r="R899" s="22"/>
    </row>
    <row r="900" spans="7:18">
      <c r="G900" s="124"/>
      <c r="M900" s="22"/>
      <c r="P900" s="22"/>
      <c r="Q900" s="22"/>
      <c r="R900" s="22"/>
    </row>
    <row r="901" spans="7:18">
      <c r="G901" s="124"/>
      <c r="M901" s="22"/>
      <c r="P901" s="22"/>
      <c r="Q901" s="22"/>
      <c r="R901" s="22"/>
    </row>
    <row r="902" spans="7:18">
      <c r="G902" s="124"/>
      <c r="M902" s="22"/>
      <c r="P902" s="22"/>
      <c r="Q902" s="22"/>
      <c r="R902" s="22"/>
    </row>
    <row r="903" spans="7:18">
      <c r="G903" s="124"/>
      <c r="M903" s="22"/>
      <c r="P903" s="22"/>
      <c r="Q903" s="22"/>
      <c r="R903" s="22"/>
    </row>
    <row r="904" spans="7:18">
      <c r="G904" s="124"/>
      <c r="M904" s="22"/>
      <c r="P904" s="22"/>
      <c r="Q904" s="22"/>
      <c r="R904" s="22"/>
    </row>
    <row r="905" spans="7:18">
      <c r="G905" s="124"/>
      <c r="M905" s="22"/>
      <c r="P905" s="22"/>
      <c r="Q905" s="22"/>
      <c r="R905" s="22"/>
    </row>
    <row r="906" spans="7:18">
      <c r="G906" s="124"/>
      <c r="M906" s="22"/>
      <c r="P906" s="22"/>
      <c r="Q906" s="22"/>
      <c r="R906" s="22"/>
    </row>
    <row r="907" spans="7:18">
      <c r="G907" s="124"/>
      <c r="M907" s="22"/>
      <c r="P907" s="22"/>
      <c r="Q907" s="22"/>
      <c r="R907" s="22"/>
    </row>
    <row r="908" spans="7:18">
      <c r="G908" s="124"/>
      <c r="M908" s="22"/>
      <c r="P908" s="22"/>
      <c r="Q908" s="22"/>
      <c r="R908" s="22"/>
    </row>
    <row r="909" spans="7:18">
      <c r="G909" s="124"/>
      <c r="M909" s="22"/>
      <c r="P909" s="22"/>
      <c r="Q909" s="22"/>
      <c r="R909" s="22"/>
    </row>
    <row r="910" spans="7:18">
      <c r="G910" s="124"/>
      <c r="M910" s="22"/>
      <c r="P910" s="22"/>
      <c r="Q910" s="22"/>
      <c r="R910" s="22"/>
    </row>
    <row r="911" spans="7:18">
      <c r="G911" s="124"/>
      <c r="M911" s="22"/>
      <c r="P911" s="22"/>
      <c r="Q911" s="22"/>
      <c r="R911" s="22"/>
    </row>
    <row r="912" spans="7:18">
      <c r="G912" s="124"/>
      <c r="M912" s="22"/>
      <c r="P912" s="22"/>
      <c r="Q912" s="22"/>
      <c r="R912" s="22"/>
    </row>
    <row r="913" spans="7:18">
      <c r="G913" s="124"/>
      <c r="M913" s="22"/>
      <c r="P913" s="22"/>
      <c r="Q913" s="22"/>
      <c r="R913" s="22"/>
    </row>
    <row r="914" spans="7:18">
      <c r="G914" s="124"/>
      <c r="M914" s="22"/>
      <c r="P914" s="22"/>
      <c r="Q914" s="22"/>
      <c r="R914" s="22"/>
    </row>
    <row r="915" spans="7:18">
      <c r="G915" s="124"/>
      <c r="M915" s="22"/>
      <c r="P915" s="22"/>
      <c r="Q915" s="22"/>
      <c r="R915" s="22"/>
    </row>
    <row r="916" spans="7:18">
      <c r="G916" s="124"/>
      <c r="M916" s="22"/>
      <c r="P916" s="22"/>
      <c r="Q916" s="22"/>
      <c r="R916" s="22"/>
    </row>
    <row r="917" spans="7:18">
      <c r="G917" s="124"/>
      <c r="M917" s="22"/>
      <c r="P917" s="22"/>
      <c r="Q917" s="22"/>
      <c r="R917" s="22"/>
    </row>
    <row r="918" spans="7:18">
      <c r="G918" s="124"/>
      <c r="M918" s="22"/>
      <c r="P918" s="22"/>
      <c r="Q918" s="22"/>
      <c r="R918" s="22"/>
    </row>
    <row r="919" spans="7:18">
      <c r="G919" s="124"/>
      <c r="M919" s="22"/>
      <c r="P919" s="22"/>
      <c r="Q919" s="22"/>
      <c r="R919" s="22"/>
    </row>
    <row r="920" spans="7:18">
      <c r="G920" s="124"/>
      <c r="M920" s="22"/>
      <c r="P920" s="22"/>
      <c r="Q920" s="22"/>
      <c r="R920" s="22"/>
    </row>
    <row r="921" spans="7:18">
      <c r="G921" s="124"/>
      <c r="M921" s="22"/>
      <c r="P921" s="22"/>
      <c r="Q921" s="22"/>
      <c r="R921" s="22"/>
    </row>
    <row r="922" spans="7:18">
      <c r="G922" s="124"/>
      <c r="M922" s="22"/>
      <c r="P922" s="22"/>
      <c r="Q922" s="22"/>
      <c r="R922" s="22"/>
    </row>
    <row r="923" spans="7:18">
      <c r="G923" s="124"/>
      <c r="M923" s="22"/>
      <c r="P923" s="22"/>
      <c r="Q923" s="22"/>
      <c r="R923" s="22"/>
    </row>
    <row r="924" spans="7:18">
      <c r="G924" s="124"/>
      <c r="M924" s="22"/>
      <c r="P924" s="22"/>
      <c r="Q924" s="22"/>
      <c r="R924" s="22"/>
    </row>
    <row r="925" spans="7:18">
      <c r="G925" s="124"/>
      <c r="M925" s="22"/>
      <c r="P925" s="22"/>
      <c r="Q925" s="22"/>
      <c r="R925" s="22"/>
    </row>
    <row r="926" spans="7:18">
      <c r="G926" s="124"/>
      <c r="M926" s="22"/>
      <c r="P926" s="22"/>
      <c r="Q926" s="22"/>
      <c r="R926" s="22"/>
    </row>
    <row r="927" spans="7:18">
      <c r="G927" s="124"/>
      <c r="M927" s="22"/>
      <c r="P927" s="22"/>
      <c r="Q927" s="22"/>
      <c r="R927" s="22"/>
    </row>
    <row r="928" spans="7:18">
      <c r="G928" s="124"/>
      <c r="M928" s="22"/>
      <c r="P928" s="22"/>
      <c r="Q928" s="22"/>
      <c r="R928" s="22"/>
    </row>
    <row r="929" spans="7:18">
      <c r="G929" s="124"/>
      <c r="M929" s="22"/>
      <c r="P929" s="22"/>
      <c r="Q929" s="22"/>
      <c r="R929" s="22"/>
    </row>
    <row r="930" spans="7:18">
      <c r="G930" s="124"/>
      <c r="M930" s="22"/>
      <c r="P930" s="22"/>
      <c r="Q930" s="22"/>
      <c r="R930" s="22"/>
    </row>
    <row r="931" spans="7:18">
      <c r="G931" s="124"/>
      <c r="M931" s="22"/>
      <c r="P931" s="22"/>
      <c r="Q931" s="22"/>
      <c r="R931" s="22"/>
    </row>
    <row r="932" spans="7:18">
      <c r="G932" s="124"/>
      <c r="M932" s="22"/>
      <c r="P932" s="22"/>
      <c r="Q932" s="22"/>
      <c r="R932" s="22"/>
    </row>
    <row r="933" spans="7:18">
      <c r="G933" s="124"/>
      <c r="M933" s="22"/>
      <c r="P933" s="22"/>
      <c r="Q933" s="22"/>
      <c r="R933" s="22"/>
    </row>
    <row r="934" spans="7:18">
      <c r="G934" s="124"/>
      <c r="M934" s="22"/>
      <c r="P934" s="22"/>
      <c r="Q934" s="22"/>
      <c r="R934" s="22"/>
    </row>
    <row r="935" spans="7:18">
      <c r="G935" s="124"/>
      <c r="M935" s="22"/>
      <c r="P935" s="22"/>
      <c r="Q935" s="22"/>
      <c r="R935" s="22"/>
    </row>
    <row r="936" spans="7:18">
      <c r="G936" s="124"/>
      <c r="M936" s="22"/>
      <c r="P936" s="22"/>
      <c r="Q936" s="22"/>
      <c r="R936" s="22"/>
    </row>
    <row r="937" spans="7:18">
      <c r="G937" s="124"/>
      <c r="M937" s="22"/>
      <c r="P937" s="22"/>
      <c r="Q937" s="22"/>
      <c r="R937" s="22"/>
    </row>
    <row r="938" spans="7:18">
      <c r="G938" s="124"/>
      <c r="M938" s="22"/>
      <c r="P938" s="22"/>
      <c r="Q938" s="22"/>
      <c r="R938" s="22"/>
    </row>
    <row r="939" spans="7:18">
      <c r="G939" s="124"/>
      <c r="M939" s="22"/>
      <c r="P939" s="22"/>
      <c r="Q939" s="22"/>
      <c r="R939" s="22"/>
    </row>
    <row r="940" spans="7:18">
      <c r="G940" s="124"/>
      <c r="M940" s="22"/>
      <c r="P940" s="22"/>
      <c r="Q940" s="22"/>
      <c r="R940" s="22"/>
    </row>
    <row r="941" spans="7:18">
      <c r="G941" s="124"/>
      <c r="M941" s="22"/>
      <c r="P941" s="22"/>
      <c r="Q941" s="22"/>
      <c r="R941" s="22"/>
    </row>
    <row r="942" spans="7:18">
      <c r="G942" s="124"/>
      <c r="M942" s="22"/>
      <c r="P942" s="22"/>
      <c r="Q942" s="22"/>
      <c r="R942" s="22"/>
    </row>
    <row r="943" spans="7:18">
      <c r="G943" s="124"/>
      <c r="M943" s="22"/>
      <c r="P943" s="22"/>
      <c r="Q943" s="22"/>
      <c r="R943" s="22"/>
    </row>
    <row r="944" spans="7:18">
      <c r="G944" s="124"/>
      <c r="M944" s="22"/>
      <c r="P944" s="22"/>
      <c r="Q944" s="22"/>
      <c r="R944" s="22"/>
    </row>
    <row r="945" spans="7:18">
      <c r="G945" s="124"/>
      <c r="M945" s="22"/>
      <c r="P945" s="22"/>
      <c r="Q945" s="22"/>
      <c r="R945" s="22"/>
    </row>
    <row r="946" spans="7:18">
      <c r="G946" s="124"/>
      <c r="M946" s="22"/>
      <c r="P946" s="22"/>
      <c r="Q946" s="22"/>
      <c r="R946" s="22"/>
    </row>
    <row r="947" spans="7:18">
      <c r="G947" s="124"/>
      <c r="M947" s="22"/>
      <c r="P947" s="22"/>
      <c r="Q947" s="22"/>
      <c r="R947" s="22"/>
    </row>
    <row r="948" spans="7:18">
      <c r="G948" s="124"/>
      <c r="M948" s="22"/>
      <c r="P948" s="22"/>
      <c r="Q948" s="22"/>
      <c r="R948" s="22"/>
    </row>
    <row r="949" spans="7:18">
      <c r="G949" s="124"/>
      <c r="M949" s="22"/>
      <c r="P949" s="22"/>
      <c r="Q949" s="22"/>
      <c r="R949" s="22"/>
    </row>
    <row r="950" spans="7:18">
      <c r="G950" s="124"/>
      <c r="M950" s="22"/>
      <c r="P950" s="22"/>
      <c r="Q950" s="22"/>
      <c r="R950" s="22"/>
    </row>
    <row r="951" spans="7:18">
      <c r="G951" s="124"/>
      <c r="M951" s="22"/>
      <c r="P951" s="22"/>
      <c r="Q951" s="22"/>
      <c r="R951" s="22"/>
    </row>
    <row r="952" spans="7:18">
      <c r="G952" s="124"/>
      <c r="M952" s="22"/>
      <c r="P952" s="22"/>
      <c r="Q952" s="22"/>
      <c r="R952" s="22"/>
    </row>
    <row r="953" spans="7:18">
      <c r="G953" s="124"/>
      <c r="M953" s="22"/>
      <c r="P953" s="22"/>
      <c r="Q953" s="22"/>
      <c r="R953" s="22"/>
    </row>
    <row r="954" spans="7:18">
      <c r="G954" s="124"/>
      <c r="M954" s="22"/>
      <c r="P954" s="22"/>
      <c r="Q954" s="22"/>
      <c r="R954" s="22"/>
    </row>
    <row r="955" spans="7:18">
      <c r="G955" s="124"/>
      <c r="M955" s="22"/>
      <c r="P955" s="22"/>
      <c r="Q955" s="22"/>
      <c r="R955" s="22"/>
    </row>
    <row r="956" spans="7:18">
      <c r="G956" s="124"/>
      <c r="M956" s="22"/>
      <c r="P956" s="22"/>
      <c r="Q956" s="22"/>
      <c r="R956" s="22"/>
    </row>
    <row r="957" spans="7:18">
      <c r="G957" s="124"/>
      <c r="M957" s="22"/>
      <c r="P957" s="22"/>
      <c r="Q957" s="22"/>
      <c r="R957" s="22"/>
    </row>
    <row r="958" spans="7:18">
      <c r="G958" s="124"/>
      <c r="M958" s="22"/>
      <c r="P958" s="22"/>
      <c r="Q958" s="22"/>
      <c r="R958" s="22"/>
    </row>
    <row r="959" spans="7:18">
      <c r="G959" s="124"/>
      <c r="M959" s="22"/>
      <c r="P959" s="22"/>
      <c r="Q959" s="22"/>
      <c r="R959" s="22"/>
    </row>
    <row r="960" spans="7:18">
      <c r="G960" s="124"/>
      <c r="M960" s="22"/>
      <c r="P960" s="22"/>
      <c r="Q960" s="22"/>
      <c r="R960" s="22"/>
    </row>
    <row r="961" spans="7:18">
      <c r="G961" s="124"/>
      <c r="M961" s="22"/>
      <c r="P961" s="22"/>
      <c r="Q961" s="22"/>
      <c r="R961" s="22"/>
    </row>
    <row r="962" spans="7:18">
      <c r="G962" s="124"/>
      <c r="M962" s="22"/>
      <c r="P962" s="22"/>
      <c r="Q962" s="22"/>
      <c r="R962" s="22"/>
    </row>
    <row r="963" spans="7:18">
      <c r="G963" s="124"/>
      <c r="M963" s="22"/>
      <c r="P963" s="22"/>
      <c r="Q963" s="22"/>
      <c r="R963" s="22"/>
    </row>
    <row r="964" spans="7:18">
      <c r="G964" s="124"/>
      <c r="M964" s="22"/>
      <c r="P964" s="22"/>
      <c r="Q964" s="22"/>
      <c r="R964" s="22"/>
    </row>
    <row r="965" spans="7:18">
      <c r="G965" s="124"/>
      <c r="M965" s="22"/>
      <c r="P965" s="22"/>
      <c r="Q965" s="22"/>
      <c r="R965" s="22"/>
    </row>
    <row r="966" spans="7:18">
      <c r="G966" s="124"/>
      <c r="M966" s="22"/>
      <c r="P966" s="22"/>
      <c r="Q966" s="22"/>
      <c r="R966" s="22"/>
    </row>
    <row r="967" spans="7:18">
      <c r="G967" s="124"/>
      <c r="M967" s="22"/>
      <c r="P967" s="22"/>
      <c r="Q967" s="22"/>
      <c r="R967" s="22"/>
    </row>
    <row r="968" spans="7:18">
      <c r="G968" s="124"/>
      <c r="M968" s="22"/>
      <c r="P968" s="22"/>
      <c r="Q968" s="22"/>
      <c r="R968" s="22"/>
    </row>
    <row r="969" spans="7:18">
      <c r="G969" s="124"/>
      <c r="M969" s="22"/>
      <c r="P969" s="22"/>
      <c r="Q969" s="22"/>
      <c r="R969" s="22"/>
    </row>
    <row r="970" spans="7:18">
      <c r="G970" s="124"/>
      <c r="M970" s="22"/>
      <c r="P970" s="22"/>
      <c r="Q970" s="22"/>
      <c r="R970" s="22"/>
    </row>
    <row r="971" spans="7:18">
      <c r="G971" s="124"/>
      <c r="M971" s="22"/>
      <c r="P971" s="22"/>
      <c r="Q971" s="22"/>
      <c r="R971" s="22"/>
    </row>
    <row r="972" spans="7:18">
      <c r="G972" s="124"/>
      <c r="M972" s="22"/>
      <c r="P972" s="22"/>
      <c r="Q972" s="22"/>
      <c r="R972" s="22"/>
    </row>
    <row r="973" spans="7:18">
      <c r="G973" s="124"/>
      <c r="M973" s="22"/>
      <c r="P973" s="22"/>
      <c r="Q973" s="22"/>
      <c r="R973" s="22"/>
    </row>
    <row r="974" spans="7:18">
      <c r="G974" s="124"/>
      <c r="M974" s="22"/>
      <c r="P974" s="22"/>
      <c r="Q974" s="22"/>
      <c r="R974" s="22"/>
    </row>
    <row r="975" spans="7:18">
      <c r="G975" s="124"/>
      <c r="M975" s="22"/>
      <c r="P975" s="22"/>
      <c r="Q975" s="22"/>
      <c r="R975" s="22"/>
    </row>
    <row r="976" spans="7:18">
      <c r="G976" s="124"/>
      <c r="M976" s="22"/>
      <c r="P976" s="22"/>
      <c r="Q976" s="22"/>
      <c r="R976" s="22"/>
    </row>
    <row r="977" spans="7:18">
      <c r="G977" s="124"/>
      <c r="M977" s="22"/>
      <c r="P977" s="22"/>
      <c r="Q977" s="22"/>
      <c r="R977" s="22"/>
    </row>
    <row r="978" spans="7:18">
      <c r="G978" s="124"/>
      <c r="M978" s="22"/>
      <c r="P978" s="22"/>
      <c r="Q978" s="22"/>
      <c r="R978" s="22"/>
    </row>
    <row r="979" spans="7:18">
      <c r="G979" s="124"/>
      <c r="M979" s="22"/>
      <c r="P979" s="22"/>
      <c r="Q979" s="22"/>
      <c r="R979" s="22"/>
    </row>
    <row r="980" spans="7:18">
      <c r="G980" s="124"/>
      <c r="M980" s="22"/>
      <c r="P980" s="22"/>
      <c r="Q980" s="22"/>
      <c r="R980" s="22"/>
    </row>
    <row r="981" spans="7:18">
      <c r="G981" s="124"/>
      <c r="M981" s="22"/>
      <c r="P981" s="22"/>
      <c r="Q981" s="22"/>
      <c r="R981" s="22"/>
    </row>
    <row r="982" spans="7:18">
      <c r="G982" s="124"/>
      <c r="M982" s="22"/>
      <c r="P982" s="22"/>
      <c r="Q982" s="22"/>
      <c r="R982" s="22"/>
    </row>
    <row r="983" spans="7:18">
      <c r="G983" s="124"/>
      <c r="M983" s="22"/>
      <c r="P983" s="22"/>
      <c r="Q983" s="22"/>
      <c r="R983" s="22"/>
    </row>
    <row r="984" spans="7:18">
      <c r="G984" s="124"/>
      <c r="M984" s="22"/>
      <c r="P984" s="22"/>
      <c r="Q984" s="22"/>
      <c r="R984" s="22"/>
    </row>
    <row r="985" spans="7:18">
      <c r="G985" s="124"/>
      <c r="M985" s="22"/>
      <c r="P985" s="22"/>
      <c r="Q985" s="22"/>
      <c r="R985" s="22"/>
    </row>
    <row r="986" spans="7:18">
      <c r="G986" s="124"/>
      <c r="M986" s="22"/>
      <c r="P986" s="22"/>
      <c r="Q986" s="22"/>
      <c r="R986" s="22"/>
    </row>
    <row r="987" spans="7:18">
      <c r="G987" s="124"/>
      <c r="M987" s="22"/>
      <c r="P987" s="22"/>
      <c r="Q987" s="22"/>
      <c r="R987" s="22"/>
    </row>
    <row r="988" spans="7:18">
      <c r="G988" s="124"/>
      <c r="M988" s="22"/>
      <c r="P988" s="22"/>
      <c r="Q988" s="22"/>
      <c r="R988" s="22"/>
    </row>
    <row r="989" spans="7:18">
      <c r="G989" s="124"/>
      <c r="M989" s="22"/>
      <c r="P989" s="22"/>
      <c r="Q989" s="22"/>
      <c r="R989" s="22"/>
    </row>
    <row r="990" spans="7:18">
      <c r="G990" s="124"/>
      <c r="M990" s="22"/>
      <c r="P990" s="22"/>
      <c r="Q990" s="22"/>
      <c r="R990" s="22"/>
    </row>
    <row r="991" spans="7:18">
      <c r="G991" s="124"/>
      <c r="M991" s="22"/>
      <c r="P991" s="22"/>
      <c r="Q991" s="22"/>
      <c r="R991" s="22"/>
    </row>
    <row r="992" spans="7:18">
      <c r="G992" s="124"/>
      <c r="M992" s="22"/>
      <c r="P992" s="22"/>
      <c r="Q992" s="22"/>
      <c r="R992" s="22"/>
    </row>
    <row r="993" spans="7:18">
      <c r="G993" s="124"/>
      <c r="M993" s="22"/>
      <c r="P993" s="22"/>
      <c r="Q993" s="22"/>
      <c r="R993" s="22"/>
    </row>
    <row r="994" spans="7:18">
      <c r="G994" s="124"/>
      <c r="M994" s="22"/>
      <c r="P994" s="22"/>
      <c r="Q994" s="22"/>
      <c r="R994" s="22"/>
    </row>
    <row r="995" spans="7:18">
      <c r="G995" s="124"/>
      <c r="M995" s="22"/>
      <c r="P995" s="22"/>
      <c r="Q995" s="22"/>
      <c r="R995" s="22"/>
    </row>
    <row r="996" spans="7:18">
      <c r="G996" s="124"/>
      <c r="M996" s="22"/>
      <c r="P996" s="22"/>
      <c r="Q996" s="22"/>
      <c r="R996" s="22"/>
    </row>
    <row r="997" spans="7:18">
      <c r="G997" s="124"/>
      <c r="M997" s="22"/>
      <c r="P997" s="22"/>
      <c r="Q997" s="22"/>
      <c r="R997" s="22"/>
    </row>
    <row r="998" spans="7:18">
      <c r="G998" s="124"/>
      <c r="M998" s="22"/>
      <c r="P998" s="22"/>
      <c r="Q998" s="22"/>
      <c r="R998" s="22"/>
    </row>
    <row r="999" spans="7:18">
      <c r="G999" s="124"/>
      <c r="M999" s="22"/>
      <c r="P999" s="22"/>
      <c r="Q999" s="22"/>
      <c r="R999" s="22"/>
    </row>
    <row r="1000" spans="7:18">
      <c r="G1000" s="124"/>
      <c r="M1000" s="22"/>
      <c r="P1000" s="22"/>
      <c r="Q1000" s="22"/>
      <c r="R1000" s="22"/>
    </row>
    <row r="1001" spans="7:18">
      <c r="G1001" s="124"/>
      <c r="M1001" s="22"/>
      <c r="P1001" s="22"/>
      <c r="Q1001" s="22"/>
      <c r="R1001" s="22"/>
    </row>
    <row r="1002" spans="7:18">
      <c r="G1002" s="124"/>
      <c r="M1002" s="22"/>
      <c r="P1002" s="22"/>
      <c r="Q1002" s="22"/>
      <c r="R1002" s="22"/>
    </row>
    <row r="1003" spans="7:18">
      <c r="G1003" s="124"/>
      <c r="M1003" s="22"/>
      <c r="P1003" s="22"/>
      <c r="Q1003" s="22"/>
      <c r="R1003" s="22"/>
    </row>
    <row r="1004" spans="7:18">
      <c r="G1004" s="124"/>
      <c r="M1004" s="22"/>
      <c r="P1004" s="22"/>
      <c r="Q1004" s="22"/>
      <c r="R1004" s="22"/>
    </row>
    <row r="1005" spans="7:18">
      <c r="G1005" s="124"/>
      <c r="M1005" s="22"/>
      <c r="P1005" s="22"/>
      <c r="Q1005" s="22"/>
      <c r="R1005" s="22"/>
    </row>
    <row r="1006" spans="7:18">
      <c r="G1006" s="124"/>
      <c r="M1006" s="22"/>
      <c r="P1006" s="22"/>
      <c r="Q1006" s="22"/>
      <c r="R1006" s="22"/>
    </row>
    <row r="1007" spans="7:18">
      <c r="G1007" s="124"/>
      <c r="M1007" s="22"/>
      <c r="P1007" s="22"/>
      <c r="Q1007" s="22"/>
      <c r="R1007" s="22"/>
    </row>
    <row r="1008" spans="7:18">
      <c r="G1008" s="124"/>
      <c r="M1008" s="22"/>
      <c r="P1008" s="22"/>
      <c r="Q1008" s="22"/>
      <c r="R1008" s="22"/>
    </row>
    <row r="1009" spans="7:18">
      <c r="G1009" s="124"/>
      <c r="M1009" s="22"/>
      <c r="P1009" s="22"/>
      <c r="Q1009" s="22"/>
      <c r="R1009" s="22"/>
    </row>
    <row r="1010" spans="7:18">
      <c r="G1010" s="124"/>
      <c r="M1010" s="22"/>
      <c r="P1010" s="22"/>
      <c r="Q1010" s="22"/>
      <c r="R1010" s="22"/>
    </row>
    <row r="1011" spans="7:18">
      <c r="G1011" s="124"/>
      <c r="M1011" s="22"/>
      <c r="P1011" s="22"/>
      <c r="Q1011" s="22"/>
      <c r="R1011" s="22"/>
    </row>
    <row r="1012" spans="7:18">
      <c r="G1012" s="124"/>
      <c r="M1012" s="22"/>
      <c r="P1012" s="22"/>
      <c r="Q1012" s="22"/>
      <c r="R1012" s="22"/>
    </row>
    <row r="1013" spans="7:18">
      <c r="G1013" s="124"/>
      <c r="M1013" s="22"/>
      <c r="P1013" s="22"/>
      <c r="Q1013" s="22"/>
      <c r="R1013" s="22"/>
    </row>
    <row r="1014" spans="7:18">
      <c r="G1014" s="124"/>
      <c r="M1014" s="22"/>
      <c r="P1014" s="22"/>
      <c r="Q1014" s="22"/>
      <c r="R1014" s="22"/>
    </row>
    <row r="1015" spans="7:18">
      <c r="G1015" s="124"/>
      <c r="M1015" s="22"/>
      <c r="P1015" s="22"/>
      <c r="Q1015" s="22"/>
      <c r="R1015" s="22"/>
    </row>
    <row r="1016" spans="7:18">
      <c r="G1016" s="124"/>
      <c r="M1016" s="22"/>
      <c r="P1016" s="22"/>
      <c r="Q1016" s="22"/>
      <c r="R1016" s="22"/>
    </row>
    <row r="1017" spans="7:18">
      <c r="G1017" s="124"/>
      <c r="M1017" s="22"/>
      <c r="P1017" s="22"/>
      <c r="Q1017" s="22"/>
      <c r="R1017" s="22"/>
    </row>
    <row r="1018" spans="7:18">
      <c r="G1018" s="124"/>
      <c r="M1018" s="22"/>
      <c r="P1018" s="22"/>
      <c r="Q1018" s="22"/>
      <c r="R1018" s="22"/>
    </row>
    <row r="1019" spans="7:18">
      <c r="G1019" s="124"/>
      <c r="M1019" s="22"/>
      <c r="P1019" s="22"/>
      <c r="Q1019" s="22"/>
      <c r="R1019" s="22"/>
    </row>
    <row r="1020" spans="7:18">
      <c r="G1020" s="124"/>
      <c r="M1020" s="22"/>
      <c r="P1020" s="22"/>
      <c r="Q1020" s="22"/>
      <c r="R1020" s="22"/>
    </row>
    <row r="1021" spans="7:18">
      <c r="G1021" s="124"/>
      <c r="M1021" s="22"/>
      <c r="P1021" s="22"/>
      <c r="Q1021" s="22"/>
      <c r="R1021" s="22"/>
    </row>
    <row r="1022" spans="7:18">
      <c r="G1022" s="124"/>
      <c r="M1022" s="22"/>
      <c r="P1022" s="22"/>
      <c r="Q1022" s="22"/>
      <c r="R1022" s="22"/>
    </row>
    <row r="1023" spans="7:18">
      <c r="G1023" s="124"/>
      <c r="M1023" s="22"/>
      <c r="P1023" s="22"/>
      <c r="Q1023" s="22"/>
      <c r="R1023" s="22"/>
    </row>
    <row r="1024" spans="7:18">
      <c r="G1024" s="124"/>
      <c r="M1024" s="22"/>
      <c r="P1024" s="22"/>
      <c r="Q1024" s="22"/>
      <c r="R1024" s="22"/>
    </row>
    <row r="1025" spans="7:18">
      <c r="G1025" s="124"/>
      <c r="M1025" s="22"/>
      <c r="P1025" s="22"/>
      <c r="Q1025" s="22"/>
      <c r="R1025" s="22"/>
    </row>
    <row r="1026" spans="7:18">
      <c r="G1026" s="124"/>
      <c r="M1026" s="22"/>
      <c r="P1026" s="22"/>
      <c r="Q1026" s="22"/>
      <c r="R1026" s="22"/>
    </row>
    <row r="1027" spans="7:18">
      <c r="G1027" s="124"/>
      <c r="M1027" s="22"/>
      <c r="P1027" s="22"/>
      <c r="Q1027" s="22"/>
      <c r="R1027" s="22"/>
    </row>
    <row r="1028" spans="7:18">
      <c r="G1028" s="124"/>
      <c r="M1028" s="22"/>
      <c r="P1028" s="22"/>
      <c r="Q1028" s="22"/>
      <c r="R1028" s="22"/>
    </row>
    <row r="1029" spans="7:18">
      <c r="G1029" s="124"/>
      <c r="M1029" s="22"/>
      <c r="P1029" s="22"/>
      <c r="Q1029" s="22"/>
      <c r="R1029" s="22"/>
    </row>
    <row r="1030" spans="7:18">
      <c r="G1030" s="124"/>
      <c r="M1030" s="22"/>
      <c r="P1030" s="22"/>
      <c r="Q1030" s="22"/>
      <c r="R1030" s="22"/>
    </row>
    <row r="1031" spans="7:18">
      <c r="G1031" s="124"/>
      <c r="M1031" s="22"/>
      <c r="P1031" s="22"/>
      <c r="Q1031" s="22"/>
      <c r="R1031" s="22"/>
    </row>
    <row r="1032" spans="7:18">
      <c r="G1032" s="124"/>
      <c r="M1032" s="22"/>
      <c r="P1032" s="22"/>
      <c r="Q1032" s="22"/>
      <c r="R1032" s="22"/>
    </row>
    <row r="1033" spans="7:18">
      <c r="G1033" s="124"/>
      <c r="M1033" s="22"/>
      <c r="P1033" s="22"/>
      <c r="Q1033" s="22"/>
      <c r="R1033" s="22"/>
    </row>
    <row r="1034" spans="7:18">
      <c r="G1034" s="124"/>
      <c r="M1034" s="22"/>
      <c r="P1034" s="22"/>
      <c r="Q1034" s="22"/>
      <c r="R1034" s="22"/>
    </row>
    <row r="1035" spans="7:18">
      <c r="G1035" s="124"/>
      <c r="M1035" s="22"/>
      <c r="P1035" s="22"/>
      <c r="Q1035" s="22"/>
      <c r="R1035" s="22"/>
    </row>
    <row r="1036" spans="7:18">
      <c r="G1036" s="124"/>
      <c r="M1036" s="22"/>
      <c r="P1036" s="22"/>
      <c r="Q1036" s="22"/>
      <c r="R1036" s="22"/>
    </row>
    <row r="1037" spans="7:18">
      <c r="G1037" s="124"/>
      <c r="M1037" s="22"/>
      <c r="P1037" s="22"/>
      <c r="Q1037" s="22"/>
      <c r="R1037" s="22"/>
    </row>
    <row r="1038" spans="7:18">
      <c r="G1038" s="124"/>
      <c r="M1038" s="22"/>
      <c r="P1038" s="22"/>
      <c r="Q1038" s="22"/>
      <c r="R1038" s="22"/>
    </row>
    <row r="1039" spans="7:18">
      <c r="G1039" s="124"/>
      <c r="M1039" s="22"/>
      <c r="P1039" s="22"/>
      <c r="Q1039" s="22"/>
      <c r="R1039" s="22"/>
    </row>
    <row r="1040" spans="7:18">
      <c r="G1040" s="124"/>
      <c r="M1040" s="22"/>
      <c r="P1040" s="22"/>
      <c r="Q1040" s="22"/>
      <c r="R1040" s="22"/>
    </row>
    <row r="1041" spans="7:18">
      <c r="G1041" s="124"/>
      <c r="M1041" s="22"/>
      <c r="P1041" s="22"/>
      <c r="Q1041" s="22"/>
      <c r="R1041" s="22"/>
    </row>
    <row r="1042" spans="7:18">
      <c r="G1042" s="124"/>
      <c r="M1042" s="22"/>
      <c r="P1042" s="22"/>
      <c r="Q1042" s="22"/>
      <c r="R1042" s="22"/>
    </row>
    <row r="1043" spans="7:18">
      <c r="G1043" s="124"/>
      <c r="M1043" s="22"/>
      <c r="P1043" s="22"/>
      <c r="Q1043" s="22"/>
      <c r="R1043" s="22"/>
    </row>
    <row r="1044" spans="7:18">
      <c r="G1044" s="124"/>
      <c r="M1044" s="22"/>
      <c r="P1044" s="22"/>
      <c r="Q1044" s="22"/>
      <c r="R1044" s="22"/>
    </row>
    <row r="1045" spans="7:18">
      <c r="G1045" s="124"/>
      <c r="M1045" s="22"/>
      <c r="P1045" s="22"/>
      <c r="Q1045" s="22"/>
      <c r="R1045" s="22"/>
    </row>
    <row r="1046" spans="7:18">
      <c r="G1046" s="124"/>
      <c r="M1046" s="22"/>
      <c r="P1046" s="22"/>
      <c r="Q1046" s="22"/>
      <c r="R1046" s="22"/>
    </row>
    <row r="1047" spans="7:18">
      <c r="G1047" s="124"/>
      <c r="M1047" s="22"/>
      <c r="P1047" s="22"/>
      <c r="Q1047" s="22"/>
      <c r="R1047" s="22"/>
    </row>
    <row r="1048" spans="7:18">
      <c r="G1048" s="124"/>
      <c r="M1048" s="22"/>
      <c r="P1048" s="22"/>
      <c r="Q1048" s="22"/>
      <c r="R1048" s="22"/>
    </row>
    <row r="1049" spans="7:18">
      <c r="G1049" s="124"/>
      <c r="M1049" s="22"/>
      <c r="P1049" s="22"/>
      <c r="Q1049" s="22"/>
      <c r="R1049" s="22"/>
    </row>
    <row r="1050" spans="7:18">
      <c r="G1050" s="124"/>
      <c r="M1050" s="22"/>
      <c r="P1050" s="22"/>
      <c r="Q1050" s="22"/>
      <c r="R1050" s="22"/>
    </row>
    <row r="1051" spans="7:18">
      <c r="G1051" s="124"/>
      <c r="M1051" s="22"/>
      <c r="P1051" s="22"/>
      <c r="Q1051" s="22"/>
      <c r="R1051" s="22"/>
    </row>
    <row r="1052" spans="7:18">
      <c r="G1052" s="124"/>
      <c r="M1052" s="22"/>
      <c r="P1052" s="22"/>
      <c r="Q1052" s="22"/>
      <c r="R1052" s="22"/>
    </row>
    <row r="1053" spans="7:18">
      <c r="G1053" s="124"/>
      <c r="M1053" s="22"/>
      <c r="P1053" s="22"/>
      <c r="Q1053" s="22"/>
      <c r="R1053" s="22"/>
    </row>
    <row r="1054" spans="7:18">
      <c r="G1054" s="124"/>
      <c r="M1054" s="22"/>
      <c r="P1054" s="22"/>
      <c r="Q1054" s="22"/>
      <c r="R1054" s="22"/>
    </row>
    <row r="1055" spans="7:18">
      <c r="G1055" s="124"/>
      <c r="M1055" s="22"/>
      <c r="P1055" s="22"/>
      <c r="Q1055" s="22"/>
      <c r="R1055" s="22"/>
    </row>
    <row r="1056" spans="7:18">
      <c r="G1056" s="124"/>
      <c r="M1056" s="22"/>
      <c r="P1056" s="22"/>
      <c r="Q1056" s="22"/>
      <c r="R1056" s="22"/>
    </row>
    <row r="1057" spans="7:18">
      <c r="G1057" s="124"/>
      <c r="M1057" s="22"/>
      <c r="P1057" s="22"/>
      <c r="Q1057" s="22"/>
      <c r="R1057" s="22"/>
    </row>
    <row r="1058" spans="7:18">
      <c r="G1058" s="124"/>
      <c r="M1058" s="22"/>
      <c r="P1058" s="22"/>
      <c r="Q1058" s="22"/>
      <c r="R1058" s="22"/>
    </row>
    <row r="1059" spans="7:18">
      <c r="G1059" s="124"/>
      <c r="M1059" s="22"/>
      <c r="P1059" s="22"/>
      <c r="Q1059" s="22"/>
      <c r="R1059" s="22"/>
    </row>
    <row r="1060" spans="7:18">
      <c r="G1060" s="124"/>
      <c r="M1060" s="22"/>
      <c r="P1060" s="22"/>
      <c r="Q1060" s="22"/>
      <c r="R1060" s="22"/>
    </row>
    <row r="1061" spans="7:18">
      <c r="G1061" s="124"/>
      <c r="M1061" s="22"/>
      <c r="P1061" s="22"/>
      <c r="Q1061" s="22"/>
      <c r="R1061" s="22"/>
    </row>
    <row r="1062" spans="7:18">
      <c r="G1062" s="124"/>
      <c r="M1062" s="22"/>
      <c r="P1062" s="22"/>
      <c r="Q1062" s="22"/>
      <c r="R1062" s="22"/>
    </row>
    <row r="1063" spans="7:18">
      <c r="G1063" s="124"/>
      <c r="M1063" s="22"/>
      <c r="P1063" s="22"/>
      <c r="Q1063" s="22"/>
      <c r="R1063" s="22"/>
    </row>
    <row r="1064" spans="7:18">
      <c r="G1064" s="124"/>
      <c r="M1064" s="22"/>
      <c r="P1064" s="22"/>
      <c r="Q1064" s="22"/>
      <c r="R1064" s="22"/>
    </row>
    <row r="1065" spans="7:18">
      <c r="G1065" s="124"/>
      <c r="M1065" s="22"/>
      <c r="P1065" s="22"/>
      <c r="Q1065" s="22"/>
      <c r="R1065" s="22"/>
    </row>
    <row r="1066" spans="7:18">
      <c r="G1066" s="124"/>
      <c r="M1066" s="22"/>
      <c r="P1066" s="22"/>
      <c r="Q1066" s="22"/>
      <c r="R1066" s="22"/>
    </row>
    <row r="1067" spans="7:18">
      <c r="G1067" s="124"/>
      <c r="M1067" s="22"/>
      <c r="P1067" s="22"/>
      <c r="Q1067" s="22"/>
      <c r="R1067" s="22"/>
    </row>
    <row r="1068" spans="7:18">
      <c r="G1068" s="124"/>
      <c r="M1068" s="22"/>
      <c r="P1068" s="22"/>
      <c r="Q1068" s="22"/>
      <c r="R1068" s="22"/>
    </row>
    <row r="1069" spans="7:18">
      <c r="G1069" s="124"/>
      <c r="M1069" s="22"/>
      <c r="P1069" s="22"/>
      <c r="Q1069" s="22"/>
      <c r="R1069" s="22"/>
    </row>
    <row r="1070" spans="7:18">
      <c r="G1070" s="124"/>
      <c r="M1070" s="22"/>
      <c r="P1070" s="22"/>
      <c r="Q1070" s="22"/>
      <c r="R1070" s="22"/>
    </row>
    <row r="1071" spans="7:18">
      <c r="G1071" s="124"/>
      <c r="M1071" s="22"/>
      <c r="P1071" s="22"/>
      <c r="Q1071" s="22"/>
      <c r="R1071" s="22"/>
    </row>
    <row r="1072" spans="7:18">
      <c r="G1072" s="124"/>
      <c r="M1072" s="22"/>
      <c r="P1072" s="22"/>
      <c r="Q1072" s="22"/>
      <c r="R1072" s="22"/>
    </row>
    <row r="1073" spans="7:18">
      <c r="G1073" s="124"/>
      <c r="M1073" s="22"/>
      <c r="P1073" s="22"/>
      <c r="Q1073" s="22"/>
      <c r="R1073" s="22"/>
    </row>
    <row r="1074" spans="7:18">
      <c r="G1074" s="124"/>
      <c r="M1074" s="22"/>
      <c r="P1074" s="22"/>
      <c r="Q1074" s="22"/>
      <c r="R1074" s="22"/>
    </row>
    <row r="1075" spans="7:18">
      <c r="G1075" s="124"/>
      <c r="M1075" s="22"/>
      <c r="P1075" s="22"/>
      <c r="Q1075" s="22"/>
      <c r="R1075" s="22"/>
    </row>
    <row r="1076" spans="7:18">
      <c r="G1076" s="124"/>
      <c r="M1076" s="22"/>
      <c r="P1076" s="22"/>
      <c r="Q1076" s="22"/>
      <c r="R1076" s="22"/>
    </row>
    <row r="1077" spans="7:18">
      <c r="G1077" s="124"/>
      <c r="M1077" s="22"/>
      <c r="P1077" s="22"/>
      <c r="Q1077" s="22"/>
      <c r="R1077" s="22"/>
    </row>
    <row r="1078" spans="7:18">
      <c r="G1078" s="124"/>
      <c r="M1078" s="22"/>
      <c r="P1078" s="22"/>
      <c r="Q1078" s="22"/>
      <c r="R1078" s="22"/>
    </row>
    <row r="1079" spans="7:18">
      <c r="G1079" s="124"/>
      <c r="M1079" s="22"/>
      <c r="P1079" s="22"/>
      <c r="Q1079" s="22"/>
      <c r="R1079" s="22"/>
    </row>
    <row r="1080" spans="7:18">
      <c r="G1080" s="124"/>
      <c r="M1080" s="22"/>
      <c r="P1080" s="22"/>
      <c r="Q1080" s="22"/>
      <c r="R1080" s="22"/>
    </row>
    <row r="1081" spans="7:18">
      <c r="G1081" s="124"/>
      <c r="M1081" s="22"/>
      <c r="P1081" s="22"/>
      <c r="Q1081" s="22"/>
      <c r="R1081" s="22"/>
    </row>
    <row r="1082" spans="7:18">
      <c r="G1082" s="124"/>
      <c r="M1082" s="22"/>
      <c r="P1082" s="22"/>
      <c r="Q1082" s="22"/>
      <c r="R1082" s="22"/>
    </row>
    <row r="1083" spans="7:18">
      <c r="G1083" s="124"/>
      <c r="M1083" s="22"/>
      <c r="P1083" s="22"/>
      <c r="Q1083" s="22"/>
      <c r="R1083" s="22"/>
    </row>
    <row r="1084" spans="7:18">
      <c r="G1084" s="124"/>
      <c r="M1084" s="22"/>
      <c r="P1084" s="22"/>
      <c r="Q1084" s="22"/>
      <c r="R1084" s="22"/>
    </row>
    <row r="1085" spans="7:18">
      <c r="G1085" s="124"/>
      <c r="M1085" s="22"/>
      <c r="P1085" s="22"/>
      <c r="Q1085" s="22"/>
      <c r="R1085" s="22"/>
    </row>
    <row r="1086" spans="7:18">
      <c r="G1086" s="124"/>
      <c r="M1086" s="22"/>
      <c r="P1086" s="22"/>
      <c r="Q1086" s="22"/>
      <c r="R1086" s="22"/>
    </row>
    <row r="1087" spans="7:18">
      <c r="G1087" s="124"/>
      <c r="M1087" s="22"/>
      <c r="P1087" s="22"/>
      <c r="Q1087" s="22"/>
      <c r="R1087" s="22"/>
    </row>
    <row r="1088" spans="7:18">
      <c r="G1088" s="124"/>
      <c r="M1088" s="22"/>
      <c r="P1088" s="22"/>
      <c r="Q1088" s="22"/>
      <c r="R1088" s="22"/>
    </row>
    <row r="1089" spans="7:18">
      <c r="G1089" s="124"/>
      <c r="M1089" s="22"/>
      <c r="P1089" s="22"/>
      <c r="Q1089" s="22"/>
      <c r="R1089" s="22"/>
    </row>
    <row r="1090" spans="7:18">
      <c r="G1090" s="124"/>
      <c r="M1090" s="22"/>
      <c r="P1090" s="22"/>
      <c r="Q1090" s="22"/>
      <c r="R1090" s="22"/>
    </row>
    <row r="1091" spans="7:18">
      <c r="G1091" s="124"/>
      <c r="M1091" s="22"/>
      <c r="P1091" s="22"/>
      <c r="Q1091" s="22"/>
      <c r="R1091" s="22"/>
    </row>
    <row r="1092" spans="7:18">
      <c r="G1092" s="124"/>
      <c r="M1092" s="22"/>
      <c r="P1092" s="22"/>
      <c r="Q1092" s="22"/>
      <c r="R1092" s="22"/>
    </row>
    <row r="1093" spans="7:18">
      <c r="G1093" s="124"/>
      <c r="M1093" s="22"/>
      <c r="P1093" s="22"/>
      <c r="Q1093" s="22"/>
      <c r="R1093" s="22"/>
    </row>
    <row r="1094" spans="7:18">
      <c r="G1094" s="124"/>
      <c r="M1094" s="22"/>
      <c r="P1094" s="22"/>
      <c r="Q1094" s="22"/>
      <c r="R1094" s="22"/>
    </row>
    <row r="1095" spans="7:18">
      <c r="G1095" s="124"/>
      <c r="M1095" s="22"/>
      <c r="P1095" s="22"/>
      <c r="Q1095" s="22"/>
      <c r="R1095" s="22"/>
    </row>
    <row r="1096" spans="7:18">
      <c r="G1096" s="124"/>
      <c r="M1096" s="22"/>
      <c r="P1096" s="22"/>
      <c r="Q1096" s="22"/>
      <c r="R1096" s="22"/>
    </row>
    <row r="1097" spans="7:18">
      <c r="G1097" s="124"/>
      <c r="M1097" s="22"/>
      <c r="P1097" s="22"/>
      <c r="Q1097" s="22"/>
      <c r="R1097" s="22"/>
    </row>
    <row r="1098" spans="7:18">
      <c r="G1098" s="124"/>
      <c r="M1098" s="22"/>
      <c r="P1098" s="22"/>
      <c r="Q1098" s="22"/>
      <c r="R1098" s="22"/>
    </row>
    <row r="1099" spans="7:18">
      <c r="G1099" s="124"/>
      <c r="M1099" s="22"/>
      <c r="P1099" s="22"/>
      <c r="Q1099" s="22"/>
      <c r="R1099" s="22"/>
    </row>
    <row r="1100" spans="7:18">
      <c r="G1100" s="124"/>
      <c r="M1100" s="22"/>
      <c r="P1100" s="22"/>
      <c r="Q1100" s="22"/>
      <c r="R1100" s="22"/>
    </row>
    <row r="1101" spans="7:18">
      <c r="G1101" s="124"/>
      <c r="M1101" s="22"/>
      <c r="P1101" s="22"/>
      <c r="Q1101" s="22"/>
      <c r="R1101" s="22"/>
    </row>
    <row r="1102" spans="7:18">
      <c r="G1102" s="124"/>
      <c r="M1102" s="22"/>
      <c r="P1102" s="22"/>
      <c r="Q1102" s="22"/>
      <c r="R1102" s="22"/>
    </row>
    <row r="1103" spans="7:18">
      <c r="G1103" s="124"/>
      <c r="M1103" s="22"/>
      <c r="P1103" s="22"/>
      <c r="Q1103" s="22"/>
      <c r="R1103" s="22"/>
    </row>
    <row r="1104" spans="7:18">
      <c r="G1104" s="124"/>
      <c r="M1104" s="22"/>
      <c r="P1104" s="22"/>
      <c r="Q1104" s="22"/>
      <c r="R1104" s="22"/>
    </row>
    <row r="1105" spans="7:18">
      <c r="G1105" s="124"/>
      <c r="M1105" s="22"/>
      <c r="P1105" s="22"/>
      <c r="Q1105" s="22"/>
      <c r="R1105" s="22"/>
    </row>
    <row r="1106" spans="7:18">
      <c r="G1106" s="124"/>
      <c r="M1106" s="22"/>
      <c r="P1106" s="22"/>
      <c r="Q1106" s="22"/>
      <c r="R1106" s="22"/>
    </row>
    <row r="1107" spans="7:18">
      <c r="G1107" s="124"/>
      <c r="M1107" s="22"/>
      <c r="P1107" s="22"/>
      <c r="Q1107" s="22"/>
      <c r="R1107" s="22"/>
    </row>
    <row r="1108" spans="7:18">
      <c r="G1108" s="124"/>
      <c r="M1108" s="22"/>
      <c r="P1108" s="22"/>
      <c r="Q1108" s="22"/>
      <c r="R1108" s="22"/>
    </row>
    <row r="1109" spans="7:18">
      <c r="G1109" s="124"/>
      <c r="M1109" s="22"/>
      <c r="P1109" s="22"/>
      <c r="Q1109" s="22"/>
      <c r="R1109" s="22"/>
    </row>
    <row r="1110" spans="7:18">
      <c r="G1110" s="124"/>
      <c r="M1110" s="22"/>
      <c r="P1110" s="22"/>
      <c r="Q1110" s="22"/>
      <c r="R1110" s="22"/>
    </row>
    <row r="1111" spans="7:18">
      <c r="G1111" s="124"/>
      <c r="M1111" s="22"/>
      <c r="P1111" s="22"/>
      <c r="Q1111" s="22"/>
      <c r="R1111" s="22"/>
    </row>
    <row r="1112" spans="7:18">
      <c r="G1112" s="124"/>
      <c r="M1112" s="22"/>
      <c r="P1112" s="22"/>
      <c r="Q1112" s="22"/>
      <c r="R1112" s="22"/>
    </row>
    <row r="1113" spans="7:18">
      <c r="G1113" s="124"/>
      <c r="M1113" s="22"/>
      <c r="P1113" s="22"/>
      <c r="Q1113" s="22"/>
      <c r="R1113" s="22"/>
    </row>
    <row r="1114" spans="7:18">
      <c r="G1114" s="124"/>
      <c r="M1114" s="22"/>
      <c r="P1114" s="22"/>
      <c r="Q1114" s="22"/>
      <c r="R1114" s="22"/>
    </row>
    <row r="1115" spans="7:18">
      <c r="G1115" s="124"/>
      <c r="M1115" s="22"/>
      <c r="P1115" s="22"/>
      <c r="Q1115" s="22"/>
      <c r="R1115" s="22"/>
    </row>
    <row r="1116" spans="7:18">
      <c r="G1116" s="124"/>
      <c r="M1116" s="22"/>
      <c r="P1116" s="22"/>
      <c r="Q1116" s="22"/>
      <c r="R1116" s="22"/>
    </row>
    <row r="1117" spans="7:18">
      <c r="G1117" s="124"/>
      <c r="M1117" s="22"/>
      <c r="P1117" s="22"/>
      <c r="Q1117" s="22"/>
      <c r="R1117" s="22"/>
    </row>
    <row r="1118" spans="7:18">
      <c r="G1118" s="124"/>
      <c r="M1118" s="22"/>
      <c r="P1118" s="22"/>
      <c r="Q1118" s="22"/>
      <c r="R1118" s="22"/>
    </row>
    <row r="1119" spans="7:18">
      <c r="G1119" s="124"/>
      <c r="M1119" s="22"/>
      <c r="P1119" s="22"/>
      <c r="Q1119" s="22"/>
      <c r="R1119" s="22"/>
    </row>
    <row r="1120" spans="7:18">
      <c r="G1120" s="124"/>
      <c r="M1120" s="22"/>
      <c r="P1120" s="22"/>
      <c r="Q1120" s="22"/>
      <c r="R1120" s="22"/>
    </row>
    <row r="1121" spans="7:18">
      <c r="G1121" s="124"/>
      <c r="M1121" s="22"/>
      <c r="P1121" s="22"/>
      <c r="Q1121" s="22"/>
      <c r="R1121" s="22"/>
    </row>
    <row r="1122" spans="7:18">
      <c r="G1122" s="124"/>
      <c r="M1122" s="22"/>
      <c r="P1122" s="22"/>
      <c r="Q1122" s="22"/>
      <c r="R1122" s="22"/>
    </row>
    <row r="1123" spans="7:18">
      <c r="G1123" s="124"/>
      <c r="M1123" s="22"/>
      <c r="P1123" s="22"/>
      <c r="Q1123" s="22"/>
      <c r="R1123" s="22"/>
    </row>
    <row r="1124" spans="7:18">
      <c r="G1124" s="124"/>
      <c r="M1124" s="22"/>
      <c r="P1124" s="22"/>
      <c r="Q1124" s="22"/>
      <c r="R1124" s="22"/>
    </row>
    <row r="1125" spans="7:18">
      <c r="G1125" s="124"/>
      <c r="M1125" s="22"/>
      <c r="P1125" s="22"/>
      <c r="Q1125" s="22"/>
      <c r="R1125" s="22"/>
    </row>
    <row r="1126" spans="7:18">
      <c r="G1126" s="124"/>
      <c r="M1126" s="22"/>
      <c r="P1126" s="22"/>
      <c r="Q1126" s="22"/>
      <c r="R1126" s="22"/>
    </row>
    <row r="1127" spans="7:18">
      <c r="G1127" s="124"/>
      <c r="M1127" s="22"/>
      <c r="P1127" s="22"/>
      <c r="Q1127" s="22"/>
      <c r="R1127" s="22"/>
    </row>
    <row r="1128" spans="7:18">
      <c r="G1128" s="124"/>
      <c r="M1128" s="22"/>
      <c r="P1128" s="22"/>
      <c r="Q1128" s="22"/>
      <c r="R1128" s="22"/>
    </row>
    <row r="1129" spans="7:18">
      <c r="G1129" s="124"/>
      <c r="M1129" s="22"/>
      <c r="P1129" s="22"/>
      <c r="Q1129" s="22"/>
      <c r="R1129" s="22"/>
    </row>
    <row r="1130" spans="7:18">
      <c r="G1130" s="124"/>
      <c r="M1130" s="22"/>
      <c r="P1130" s="22"/>
      <c r="Q1130" s="22"/>
      <c r="R1130" s="22"/>
    </row>
    <row r="1131" spans="7:18">
      <c r="G1131" s="124"/>
      <c r="M1131" s="22"/>
      <c r="P1131" s="22"/>
      <c r="Q1131" s="22"/>
      <c r="R1131" s="22"/>
    </row>
    <row r="1132" spans="7:18">
      <c r="G1132" s="124"/>
      <c r="M1132" s="22"/>
      <c r="P1132" s="22"/>
      <c r="Q1132" s="22"/>
      <c r="R1132" s="22"/>
    </row>
    <row r="1133" spans="7:18">
      <c r="G1133" s="124"/>
      <c r="M1133" s="22"/>
      <c r="P1133" s="22"/>
      <c r="Q1133" s="22"/>
      <c r="R1133" s="22"/>
    </row>
    <row r="1134" spans="7:18">
      <c r="G1134" s="124"/>
      <c r="M1134" s="22"/>
      <c r="P1134" s="22"/>
      <c r="Q1134" s="22"/>
      <c r="R1134" s="22"/>
    </row>
    <row r="1135" spans="7:18">
      <c r="G1135" s="124"/>
      <c r="M1135" s="22"/>
      <c r="P1135" s="22"/>
      <c r="Q1135" s="22"/>
      <c r="R1135" s="22"/>
    </row>
    <row r="1136" spans="7:18">
      <c r="G1136" s="124"/>
      <c r="M1136" s="22"/>
      <c r="P1136" s="22"/>
      <c r="Q1136" s="22"/>
      <c r="R1136" s="22"/>
    </row>
    <row r="1137" spans="7:18">
      <c r="G1137" s="124"/>
      <c r="M1137" s="22"/>
      <c r="P1137" s="22"/>
      <c r="Q1137" s="22"/>
      <c r="R1137" s="22"/>
    </row>
    <row r="1138" spans="7:18">
      <c r="G1138" s="124"/>
      <c r="M1138" s="22"/>
      <c r="P1138" s="22"/>
      <c r="Q1138" s="22"/>
      <c r="R1138" s="22"/>
    </row>
    <row r="1139" spans="7:18">
      <c r="G1139" s="124"/>
      <c r="M1139" s="22"/>
      <c r="P1139" s="22"/>
      <c r="Q1139" s="22"/>
      <c r="R1139" s="22"/>
    </row>
    <row r="1140" spans="7:18">
      <c r="G1140" s="124"/>
      <c r="M1140" s="22"/>
      <c r="P1140" s="22"/>
      <c r="Q1140" s="22"/>
      <c r="R1140" s="22"/>
    </row>
    <row r="1141" spans="7:18">
      <c r="G1141" s="124"/>
      <c r="M1141" s="22"/>
      <c r="P1141" s="22"/>
      <c r="Q1141" s="22"/>
      <c r="R1141" s="22"/>
    </row>
    <row r="1142" spans="7:18">
      <c r="G1142" s="124"/>
      <c r="M1142" s="22"/>
      <c r="P1142" s="22"/>
      <c r="Q1142" s="22"/>
      <c r="R1142" s="22"/>
    </row>
    <row r="1143" spans="7:18">
      <c r="G1143" s="124"/>
      <c r="M1143" s="22"/>
      <c r="P1143" s="22"/>
      <c r="Q1143" s="22"/>
      <c r="R1143" s="22"/>
    </row>
    <row r="1144" spans="7:18">
      <c r="G1144" s="124"/>
      <c r="M1144" s="22"/>
      <c r="P1144" s="22"/>
      <c r="Q1144" s="22"/>
      <c r="R1144" s="22"/>
    </row>
    <row r="1145" spans="7:18">
      <c r="G1145" s="124"/>
      <c r="M1145" s="22"/>
      <c r="P1145" s="22"/>
      <c r="Q1145" s="22"/>
      <c r="R1145" s="22"/>
    </row>
    <row r="1146" spans="7:18">
      <c r="G1146" s="124"/>
      <c r="M1146" s="22"/>
      <c r="P1146" s="22"/>
      <c r="Q1146" s="22"/>
      <c r="R1146" s="22"/>
    </row>
    <row r="1147" spans="7:18">
      <c r="G1147" s="124"/>
      <c r="M1147" s="22"/>
      <c r="P1147" s="22"/>
      <c r="Q1147" s="22"/>
      <c r="R1147" s="22"/>
    </row>
    <row r="1148" spans="7:18">
      <c r="G1148" s="124"/>
      <c r="M1148" s="22"/>
      <c r="P1148" s="22"/>
      <c r="Q1148" s="22"/>
      <c r="R1148" s="22"/>
    </row>
    <row r="1149" spans="7:18">
      <c r="G1149" s="124"/>
      <c r="M1149" s="22"/>
      <c r="P1149" s="22"/>
      <c r="Q1149" s="22"/>
      <c r="R1149" s="22"/>
    </row>
    <row r="1150" spans="7:18">
      <c r="G1150" s="124"/>
      <c r="M1150" s="22"/>
      <c r="P1150" s="22"/>
      <c r="Q1150" s="22"/>
      <c r="R1150" s="22"/>
    </row>
    <row r="1151" spans="7:18">
      <c r="G1151" s="124"/>
      <c r="M1151" s="22"/>
      <c r="P1151" s="22"/>
      <c r="Q1151" s="22"/>
      <c r="R1151" s="22"/>
    </row>
    <row r="1152" spans="7:18">
      <c r="G1152" s="124"/>
      <c r="M1152" s="22"/>
      <c r="P1152" s="22"/>
      <c r="Q1152" s="22"/>
      <c r="R1152" s="22"/>
    </row>
    <row r="1153" spans="7:18">
      <c r="G1153" s="124"/>
      <c r="M1153" s="22"/>
      <c r="P1153" s="22"/>
      <c r="Q1153" s="22"/>
      <c r="R1153" s="22"/>
    </row>
    <row r="1154" spans="7:18">
      <c r="G1154" s="124"/>
      <c r="M1154" s="22"/>
      <c r="P1154" s="22"/>
      <c r="Q1154" s="22"/>
      <c r="R1154" s="22"/>
    </row>
    <row r="1155" spans="7:18">
      <c r="G1155" s="124"/>
      <c r="M1155" s="22"/>
      <c r="P1155" s="22"/>
      <c r="Q1155" s="22"/>
      <c r="R1155" s="22"/>
    </row>
    <row r="1156" spans="7:18">
      <c r="G1156" s="124"/>
      <c r="M1156" s="22"/>
      <c r="P1156" s="22"/>
      <c r="Q1156" s="22"/>
      <c r="R1156" s="22"/>
    </row>
    <row r="1157" spans="7:18">
      <c r="G1157" s="124"/>
      <c r="M1157" s="22"/>
      <c r="P1157" s="22"/>
      <c r="Q1157" s="22"/>
      <c r="R1157" s="22"/>
    </row>
    <row r="1158" spans="7:18">
      <c r="G1158" s="124"/>
      <c r="M1158" s="22"/>
      <c r="P1158" s="22"/>
      <c r="Q1158" s="22"/>
      <c r="R1158" s="22"/>
    </row>
    <row r="1159" spans="7:18">
      <c r="G1159" s="124"/>
      <c r="M1159" s="22"/>
      <c r="P1159" s="22"/>
      <c r="Q1159" s="22"/>
      <c r="R1159" s="22"/>
    </row>
    <row r="1160" spans="7:18">
      <c r="G1160" s="124"/>
      <c r="M1160" s="22"/>
      <c r="P1160" s="22"/>
      <c r="Q1160" s="22"/>
      <c r="R1160" s="22"/>
    </row>
    <row r="1161" spans="7:18">
      <c r="G1161" s="124"/>
      <c r="M1161" s="22"/>
      <c r="P1161" s="22"/>
      <c r="Q1161" s="22"/>
      <c r="R1161" s="22"/>
    </row>
    <row r="1162" spans="7:18">
      <c r="G1162" s="124"/>
      <c r="M1162" s="22"/>
      <c r="P1162" s="22"/>
      <c r="Q1162" s="22"/>
      <c r="R1162" s="22"/>
    </row>
    <row r="1163" spans="7:18">
      <c r="G1163" s="124"/>
      <c r="M1163" s="22"/>
      <c r="P1163" s="22"/>
      <c r="Q1163" s="22"/>
      <c r="R1163" s="22"/>
    </row>
    <row r="1164" spans="7:18">
      <c r="G1164" s="124"/>
      <c r="M1164" s="22"/>
      <c r="P1164" s="22"/>
      <c r="Q1164" s="22"/>
      <c r="R1164" s="22"/>
    </row>
    <row r="1165" spans="7:18">
      <c r="G1165" s="124"/>
      <c r="M1165" s="22"/>
      <c r="P1165" s="22"/>
      <c r="Q1165" s="22"/>
      <c r="R1165" s="22"/>
    </row>
    <row r="1166" spans="7:18">
      <c r="G1166" s="124"/>
      <c r="M1166" s="22"/>
      <c r="P1166" s="22"/>
      <c r="Q1166" s="22"/>
      <c r="R1166" s="22"/>
    </row>
    <row r="1167" spans="7:18">
      <c r="G1167" s="124"/>
      <c r="M1167" s="22"/>
      <c r="P1167" s="22"/>
      <c r="Q1167" s="22"/>
      <c r="R1167" s="22"/>
    </row>
    <row r="1168" spans="7:18">
      <c r="G1168" s="124"/>
      <c r="M1168" s="22"/>
      <c r="P1168" s="22"/>
      <c r="Q1168" s="22"/>
      <c r="R1168" s="22"/>
    </row>
    <row r="1169" spans="7:18">
      <c r="G1169" s="124"/>
      <c r="M1169" s="22"/>
      <c r="P1169" s="22"/>
      <c r="Q1169" s="22"/>
      <c r="R1169" s="22"/>
    </row>
    <row r="1170" spans="7:18">
      <c r="G1170" s="124"/>
      <c r="M1170" s="22"/>
      <c r="P1170" s="22"/>
      <c r="Q1170" s="22"/>
      <c r="R1170" s="22"/>
    </row>
    <row r="1171" spans="7:18">
      <c r="G1171" s="124"/>
      <c r="M1171" s="22"/>
      <c r="P1171" s="22"/>
      <c r="Q1171" s="22"/>
      <c r="R1171" s="22"/>
    </row>
    <row r="1172" spans="7:18">
      <c r="G1172" s="124"/>
      <c r="M1172" s="22"/>
      <c r="P1172" s="22"/>
      <c r="Q1172" s="22"/>
      <c r="R1172" s="22"/>
    </row>
    <row r="1173" spans="7:18">
      <c r="G1173" s="124"/>
      <c r="M1173" s="22"/>
      <c r="P1173" s="22"/>
      <c r="Q1173" s="22"/>
      <c r="R1173" s="22"/>
    </row>
    <row r="1174" spans="7:18">
      <c r="G1174" s="124"/>
      <c r="M1174" s="22"/>
      <c r="P1174" s="22"/>
      <c r="Q1174" s="22"/>
      <c r="R1174" s="22"/>
    </row>
    <row r="1175" spans="7:18">
      <c r="G1175" s="124"/>
      <c r="M1175" s="22"/>
      <c r="P1175" s="22"/>
      <c r="Q1175" s="22"/>
      <c r="R1175" s="22"/>
    </row>
    <row r="1176" spans="7:18">
      <c r="G1176" s="124"/>
      <c r="M1176" s="22"/>
      <c r="P1176" s="22"/>
      <c r="Q1176" s="22"/>
      <c r="R1176" s="22"/>
    </row>
    <row r="1177" spans="7:18">
      <c r="G1177" s="124"/>
      <c r="M1177" s="22"/>
      <c r="P1177" s="22"/>
      <c r="Q1177" s="22"/>
      <c r="R1177" s="22"/>
    </row>
    <row r="1178" spans="7:18">
      <c r="G1178" s="124"/>
      <c r="M1178" s="22"/>
      <c r="P1178" s="22"/>
      <c r="Q1178" s="22"/>
      <c r="R1178" s="22"/>
    </row>
    <row r="1179" spans="7:18">
      <c r="G1179" s="124"/>
      <c r="M1179" s="22"/>
      <c r="P1179" s="22"/>
      <c r="Q1179" s="22"/>
      <c r="R1179" s="22"/>
    </row>
    <row r="1180" spans="7:18">
      <c r="G1180" s="124"/>
      <c r="M1180" s="22"/>
      <c r="P1180" s="22"/>
      <c r="Q1180" s="22"/>
      <c r="R1180" s="22"/>
    </row>
    <row r="1181" spans="7:18">
      <c r="G1181" s="124"/>
      <c r="M1181" s="22"/>
      <c r="P1181" s="22"/>
      <c r="Q1181" s="22"/>
      <c r="R1181" s="22"/>
    </row>
    <row r="1182" spans="7:18">
      <c r="G1182" s="124"/>
      <c r="M1182" s="22"/>
      <c r="P1182" s="22"/>
      <c r="Q1182" s="22"/>
      <c r="R1182" s="22"/>
    </row>
    <row r="1183" spans="7:18">
      <c r="G1183" s="124"/>
      <c r="M1183" s="22"/>
      <c r="P1183" s="22"/>
      <c r="Q1183" s="22"/>
      <c r="R1183" s="22"/>
    </row>
    <row r="1184" spans="7:18">
      <c r="G1184" s="124"/>
      <c r="M1184" s="22"/>
      <c r="P1184" s="22"/>
      <c r="Q1184" s="22"/>
      <c r="R1184" s="22"/>
    </row>
    <row r="1185" spans="7:18">
      <c r="G1185" s="124"/>
      <c r="M1185" s="22"/>
      <c r="P1185" s="22"/>
      <c r="Q1185" s="22"/>
      <c r="R1185" s="22"/>
    </row>
    <row r="1186" spans="7:18">
      <c r="G1186" s="124"/>
      <c r="M1186" s="22"/>
      <c r="P1186" s="22"/>
      <c r="Q1186" s="22"/>
      <c r="R1186" s="22"/>
    </row>
    <row r="1187" spans="7:18">
      <c r="G1187" s="124"/>
      <c r="M1187" s="22"/>
      <c r="P1187" s="22"/>
      <c r="Q1187" s="22"/>
      <c r="R1187" s="22"/>
    </row>
    <row r="1188" spans="7:18">
      <c r="G1188" s="124"/>
      <c r="M1188" s="22"/>
      <c r="P1188" s="22"/>
      <c r="Q1188" s="22"/>
      <c r="R1188" s="22"/>
    </row>
    <row r="1189" spans="7:18">
      <c r="G1189" s="124"/>
      <c r="M1189" s="22"/>
      <c r="P1189" s="22"/>
      <c r="Q1189" s="22"/>
      <c r="R1189" s="22"/>
    </row>
    <row r="1190" spans="7:18">
      <c r="G1190" s="124"/>
      <c r="M1190" s="22"/>
      <c r="P1190" s="22"/>
      <c r="Q1190" s="22"/>
      <c r="R1190" s="22"/>
    </row>
    <row r="1191" spans="7:18">
      <c r="G1191" s="124"/>
      <c r="M1191" s="22"/>
      <c r="P1191" s="22"/>
      <c r="Q1191" s="22"/>
      <c r="R1191" s="22"/>
    </row>
    <row r="1192" spans="7:18">
      <c r="G1192" s="124"/>
      <c r="M1192" s="22"/>
      <c r="P1192" s="22"/>
      <c r="Q1192" s="22"/>
      <c r="R1192" s="22"/>
    </row>
    <row r="1193" spans="7:18">
      <c r="G1193" s="124"/>
      <c r="M1193" s="22"/>
      <c r="P1193" s="22"/>
      <c r="Q1193" s="22"/>
      <c r="R1193" s="22"/>
    </row>
    <row r="1194" spans="7:18">
      <c r="G1194" s="124"/>
      <c r="M1194" s="22"/>
      <c r="P1194" s="22"/>
      <c r="Q1194" s="22"/>
      <c r="R1194" s="22"/>
    </row>
    <row r="1195" spans="7:18">
      <c r="G1195" s="124"/>
      <c r="M1195" s="22"/>
      <c r="P1195" s="22"/>
      <c r="Q1195" s="22"/>
      <c r="R1195" s="22"/>
    </row>
    <row r="1196" spans="7:18">
      <c r="G1196" s="124"/>
      <c r="M1196" s="22"/>
      <c r="P1196" s="22"/>
      <c r="Q1196" s="22"/>
      <c r="R1196" s="22"/>
    </row>
    <row r="1197" spans="7:18">
      <c r="G1197" s="124"/>
      <c r="M1197" s="22"/>
      <c r="P1197" s="22"/>
      <c r="Q1197" s="22"/>
      <c r="R1197" s="22"/>
    </row>
    <row r="1198" spans="7:18">
      <c r="G1198" s="124"/>
      <c r="M1198" s="22"/>
      <c r="P1198" s="22"/>
      <c r="Q1198" s="22"/>
      <c r="R1198" s="22"/>
    </row>
    <row r="1199" spans="7:18">
      <c r="G1199" s="124"/>
      <c r="M1199" s="22"/>
      <c r="P1199" s="22"/>
      <c r="Q1199" s="22"/>
      <c r="R1199" s="22"/>
    </row>
    <row r="1200" spans="7:18">
      <c r="G1200" s="124"/>
      <c r="M1200" s="22"/>
      <c r="P1200" s="22"/>
      <c r="Q1200" s="22"/>
      <c r="R1200" s="22"/>
    </row>
    <row r="1201" spans="7:18">
      <c r="G1201" s="124"/>
      <c r="M1201" s="22"/>
      <c r="P1201" s="22"/>
      <c r="Q1201" s="22"/>
      <c r="R1201" s="22"/>
    </row>
    <row r="1202" spans="7:18">
      <c r="G1202" s="124"/>
      <c r="M1202" s="22"/>
      <c r="P1202" s="22"/>
      <c r="Q1202" s="22"/>
      <c r="R1202" s="22"/>
    </row>
    <row r="1203" spans="7:18">
      <c r="G1203" s="124"/>
      <c r="M1203" s="22"/>
      <c r="P1203" s="22"/>
      <c r="Q1203" s="22"/>
      <c r="R1203" s="22"/>
    </row>
    <row r="1204" spans="7:18">
      <c r="G1204" s="124"/>
      <c r="M1204" s="22"/>
      <c r="P1204" s="22"/>
      <c r="Q1204" s="22"/>
      <c r="R1204" s="22"/>
    </row>
    <row r="1205" spans="7:18">
      <c r="G1205" s="124"/>
      <c r="M1205" s="22"/>
      <c r="P1205" s="22"/>
      <c r="Q1205" s="22"/>
      <c r="R1205" s="22"/>
    </row>
    <row r="1206" spans="7:18">
      <c r="G1206" s="124"/>
      <c r="M1206" s="22"/>
      <c r="P1206" s="22"/>
      <c r="Q1206" s="22"/>
      <c r="R1206" s="22"/>
    </row>
    <row r="1207" spans="7:18">
      <c r="G1207" s="124"/>
      <c r="M1207" s="22"/>
      <c r="P1207" s="22"/>
      <c r="Q1207" s="22"/>
      <c r="R1207" s="22"/>
    </row>
    <row r="1208" spans="7:18">
      <c r="G1208" s="124"/>
      <c r="M1208" s="22"/>
      <c r="P1208" s="22"/>
      <c r="Q1208" s="22"/>
      <c r="R1208" s="22"/>
    </row>
    <row r="1209" spans="7:18">
      <c r="G1209" s="124"/>
      <c r="M1209" s="22"/>
      <c r="P1209" s="22"/>
      <c r="Q1209" s="22"/>
      <c r="R1209" s="22"/>
    </row>
    <row r="1210" spans="7:18">
      <c r="G1210" s="124"/>
      <c r="M1210" s="22"/>
      <c r="P1210" s="22"/>
      <c r="Q1210" s="22"/>
      <c r="R1210" s="22"/>
    </row>
    <row r="1211" spans="7:18">
      <c r="G1211" s="124"/>
      <c r="M1211" s="22"/>
      <c r="P1211" s="22"/>
      <c r="Q1211" s="22"/>
      <c r="R1211" s="22"/>
    </row>
    <row r="1212" spans="7:18">
      <c r="G1212" s="124"/>
      <c r="M1212" s="22"/>
      <c r="P1212" s="22"/>
      <c r="Q1212" s="22"/>
      <c r="R1212" s="22"/>
    </row>
    <row r="1213" spans="7:18">
      <c r="G1213" s="124"/>
      <c r="M1213" s="22"/>
      <c r="P1213" s="22"/>
      <c r="Q1213" s="22"/>
      <c r="R1213" s="22"/>
    </row>
    <row r="1214" spans="7:18">
      <c r="G1214" s="124"/>
      <c r="M1214" s="22"/>
      <c r="P1214" s="22"/>
      <c r="Q1214" s="22"/>
      <c r="R1214" s="22"/>
    </row>
    <row r="1215" spans="7:18">
      <c r="G1215" s="124"/>
      <c r="M1215" s="22"/>
      <c r="P1215" s="22"/>
      <c r="Q1215" s="22"/>
      <c r="R1215" s="22"/>
    </row>
    <row r="1216" spans="7:18">
      <c r="G1216" s="124"/>
      <c r="M1216" s="22"/>
      <c r="P1216" s="22"/>
      <c r="Q1216" s="22"/>
      <c r="R1216" s="22"/>
    </row>
    <row r="1217" spans="7:18">
      <c r="G1217" s="124"/>
      <c r="M1217" s="22"/>
      <c r="P1217" s="22"/>
      <c r="Q1217" s="22"/>
      <c r="R1217" s="22"/>
    </row>
    <row r="1218" spans="7:18">
      <c r="G1218" s="124"/>
      <c r="M1218" s="22"/>
      <c r="P1218" s="22"/>
      <c r="Q1218" s="22"/>
      <c r="R1218" s="22"/>
    </row>
    <row r="1219" spans="7:18">
      <c r="G1219" s="124"/>
      <c r="M1219" s="22"/>
      <c r="P1219" s="22"/>
      <c r="Q1219" s="22"/>
      <c r="R1219" s="22"/>
    </row>
    <row r="1220" spans="7:18">
      <c r="G1220" s="124"/>
      <c r="M1220" s="22"/>
      <c r="P1220" s="22"/>
      <c r="Q1220" s="22"/>
      <c r="R1220" s="22"/>
    </row>
    <row r="1221" spans="7:18">
      <c r="G1221" s="124"/>
      <c r="M1221" s="22"/>
      <c r="P1221" s="22"/>
      <c r="Q1221" s="22"/>
      <c r="R1221" s="22"/>
    </row>
    <row r="1222" spans="7:18">
      <c r="G1222" s="124"/>
      <c r="M1222" s="22"/>
      <c r="P1222" s="22"/>
      <c r="Q1222" s="22"/>
      <c r="R1222" s="22"/>
    </row>
    <row r="1223" spans="7:18">
      <c r="G1223" s="124"/>
      <c r="M1223" s="22"/>
      <c r="P1223" s="22"/>
      <c r="Q1223" s="22"/>
      <c r="R1223" s="22"/>
    </row>
    <row r="1224" spans="7:18">
      <c r="G1224" s="124"/>
      <c r="M1224" s="22"/>
      <c r="P1224" s="22"/>
      <c r="Q1224" s="22"/>
      <c r="R1224" s="22"/>
    </row>
    <row r="1225" spans="7:18">
      <c r="G1225" s="124"/>
      <c r="M1225" s="22"/>
      <c r="P1225" s="22"/>
      <c r="Q1225" s="22"/>
      <c r="R1225" s="22"/>
    </row>
    <row r="1226" spans="7:18">
      <c r="G1226" s="124"/>
      <c r="M1226" s="22"/>
      <c r="P1226" s="22"/>
      <c r="Q1226" s="22"/>
      <c r="R1226" s="22"/>
    </row>
    <row r="1227" spans="7:18">
      <c r="G1227" s="124"/>
      <c r="M1227" s="22"/>
      <c r="P1227" s="22"/>
      <c r="Q1227" s="22"/>
      <c r="R1227" s="22"/>
    </row>
    <row r="1228" spans="7:18">
      <c r="G1228" s="124"/>
      <c r="M1228" s="22"/>
      <c r="P1228" s="22"/>
      <c r="Q1228" s="22"/>
      <c r="R1228" s="22"/>
    </row>
    <row r="1229" spans="7:18">
      <c r="G1229" s="124"/>
      <c r="M1229" s="22"/>
      <c r="P1229" s="22"/>
      <c r="Q1229" s="22"/>
      <c r="R1229" s="22"/>
    </row>
    <row r="1230" spans="7:18">
      <c r="G1230" s="124"/>
      <c r="M1230" s="22"/>
      <c r="P1230" s="22"/>
      <c r="Q1230" s="22"/>
      <c r="R1230" s="22"/>
    </row>
    <row r="1231" spans="7:18">
      <c r="G1231" s="124"/>
      <c r="M1231" s="22"/>
      <c r="P1231" s="22"/>
      <c r="Q1231" s="22"/>
      <c r="R1231" s="22"/>
    </row>
    <row r="1232" spans="7:18">
      <c r="G1232" s="124"/>
      <c r="M1232" s="22"/>
      <c r="P1232" s="22"/>
      <c r="Q1232" s="22"/>
      <c r="R1232" s="22"/>
    </row>
    <row r="1233" spans="7:18">
      <c r="G1233" s="124"/>
      <c r="M1233" s="22"/>
      <c r="P1233" s="22"/>
      <c r="Q1233" s="22"/>
      <c r="R1233" s="22"/>
    </row>
    <row r="1234" spans="7:18">
      <c r="G1234" s="124"/>
      <c r="M1234" s="22"/>
      <c r="P1234" s="22"/>
      <c r="Q1234" s="22"/>
      <c r="R1234" s="22"/>
    </row>
    <row r="1235" spans="7:18">
      <c r="G1235" s="124"/>
      <c r="M1235" s="22"/>
      <c r="P1235" s="22"/>
      <c r="Q1235" s="22"/>
      <c r="R1235" s="22"/>
    </row>
    <row r="1236" spans="7:18">
      <c r="G1236" s="124"/>
      <c r="M1236" s="22"/>
      <c r="P1236" s="22"/>
      <c r="Q1236" s="22"/>
      <c r="R1236" s="22"/>
    </row>
    <row r="1237" spans="7:18">
      <c r="G1237" s="124"/>
      <c r="M1237" s="22"/>
      <c r="P1237" s="22"/>
      <c r="Q1237" s="22"/>
      <c r="R1237" s="22"/>
    </row>
    <row r="1238" spans="7:18">
      <c r="G1238" s="124"/>
      <c r="M1238" s="22"/>
      <c r="P1238" s="22"/>
      <c r="Q1238" s="22"/>
      <c r="R1238" s="22"/>
    </row>
    <row r="1239" spans="7:18">
      <c r="G1239" s="124"/>
      <c r="M1239" s="22"/>
      <c r="P1239" s="22"/>
      <c r="Q1239" s="22"/>
      <c r="R1239" s="22"/>
    </row>
    <row r="1240" spans="7:18">
      <c r="G1240" s="124"/>
      <c r="M1240" s="22"/>
      <c r="P1240" s="22"/>
      <c r="Q1240" s="22"/>
      <c r="R1240" s="22"/>
    </row>
    <row r="1241" spans="7:18">
      <c r="G1241" s="124"/>
      <c r="M1241" s="22"/>
      <c r="P1241" s="22"/>
      <c r="Q1241" s="22"/>
      <c r="R1241" s="22"/>
    </row>
    <row r="1242" spans="7:18">
      <c r="G1242" s="124"/>
      <c r="M1242" s="22"/>
      <c r="P1242" s="22"/>
      <c r="Q1242" s="22"/>
      <c r="R1242" s="22"/>
    </row>
    <row r="1243" spans="7:18">
      <c r="G1243" s="124"/>
      <c r="M1243" s="22"/>
      <c r="P1243" s="22"/>
      <c r="Q1243" s="22"/>
      <c r="R1243" s="22"/>
    </row>
    <row r="1244" spans="7:18">
      <c r="G1244" s="124"/>
      <c r="M1244" s="22"/>
      <c r="P1244" s="22"/>
      <c r="Q1244" s="22"/>
      <c r="R1244" s="22"/>
    </row>
    <row r="1245" spans="7:18">
      <c r="G1245" s="124"/>
      <c r="M1245" s="22"/>
      <c r="P1245" s="22"/>
      <c r="Q1245" s="22"/>
      <c r="R1245" s="22"/>
    </row>
    <row r="1246" spans="7:18">
      <c r="G1246" s="124"/>
      <c r="M1246" s="22"/>
      <c r="P1246" s="22"/>
      <c r="Q1246" s="22"/>
      <c r="R1246" s="22"/>
    </row>
    <row r="1247" spans="7:18">
      <c r="G1247" s="124"/>
      <c r="M1247" s="22"/>
      <c r="P1247" s="22"/>
      <c r="Q1247" s="22"/>
      <c r="R1247" s="22"/>
    </row>
    <row r="1248" spans="7:18">
      <c r="G1248" s="124"/>
      <c r="M1248" s="22"/>
      <c r="P1248" s="22"/>
      <c r="Q1248" s="22"/>
      <c r="R1248" s="22"/>
    </row>
    <row r="1249" spans="7:18">
      <c r="G1249" s="124"/>
      <c r="M1249" s="22"/>
      <c r="P1249" s="22"/>
      <c r="Q1249" s="22"/>
      <c r="R1249" s="22"/>
    </row>
    <row r="1250" spans="7:18">
      <c r="G1250" s="124"/>
      <c r="M1250" s="22"/>
      <c r="P1250" s="22"/>
      <c r="Q1250" s="22"/>
      <c r="R1250" s="22"/>
    </row>
    <row r="1251" spans="7:18">
      <c r="G1251" s="124"/>
      <c r="M1251" s="22"/>
      <c r="P1251" s="22"/>
      <c r="Q1251" s="22"/>
      <c r="R1251" s="22"/>
    </row>
    <row r="1252" spans="7:18">
      <c r="G1252" s="124"/>
      <c r="M1252" s="22"/>
      <c r="P1252" s="22"/>
      <c r="Q1252" s="22"/>
      <c r="R1252" s="22"/>
    </row>
    <row r="1253" spans="7:18">
      <c r="G1253" s="124"/>
      <c r="M1253" s="22"/>
      <c r="P1253" s="22"/>
      <c r="Q1253" s="22"/>
      <c r="R1253" s="22"/>
    </row>
    <row r="1254" spans="7:18">
      <c r="G1254" s="124"/>
      <c r="M1254" s="22"/>
      <c r="P1254" s="22"/>
      <c r="Q1254" s="22"/>
      <c r="R1254" s="22"/>
    </row>
    <row r="1255" spans="7:18">
      <c r="G1255" s="124"/>
      <c r="M1255" s="22"/>
      <c r="P1255" s="22"/>
      <c r="Q1255" s="22"/>
      <c r="R1255" s="22"/>
    </row>
    <row r="1256" spans="7:18">
      <c r="G1256" s="124"/>
      <c r="M1256" s="22"/>
      <c r="P1256" s="22"/>
      <c r="Q1256" s="22"/>
      <c r="R1256" s="22"/>
    </row>
    <row r="1257" spans="7:18">
      <c r="G1257" s="124"/>
      <c r="M1257" s="22"/>
      <c r="P1257" s="22"/>
      <c r="Q1257" s="22"/>
      <c r="R1257" s="22"/>
    </row>
    <row r="1258" spans="7:18">
      <c r="G1258" s="124"/>
      <c r="M1258" s="22"/>
      <c r="P1258" s="22"/>
      <c r="Q1258" s="22"/>
      <c r="R1258" s="22"/>
    </row>
    <row r="1259" spans="7:18">
      <c r="G1259" s="124"/>
      <c r="M1259" s="22"/>
      <c r="P1259" s="22"/>
      <c r="Q1259" s="22"/>
      <c r="R1259" s="22"/>
    </row>
    <row r="1260" spans="7:18">
      <c r="G1260" s="124"/>
      <c r="M1260" s="22"/>
      <c r="P1260" s="22"/>
      <c r="Q1260" s="22"/>
      <c r="R1260" s="22"/>
    </row>
    <row r="1261" spans="7:18">
      <c r="G1261" s="124"/>
      <c r="M1261" s="22"/>
      <c r="P1261" s="22"/>
      <c r="Q1261" s="22"/>
      <c r="R1261" s="22"/>
    </row>
    <row r="1262" spans="7:18">
      <c r="G1262" s="124"/>
      <c r="M1262" s="22"/>
      <c r="P1262" s="22"/>
      <c r="Q1262" s="22"/>
      <c r="R1262" s="22"/>
    </row>
    <row r="1263" spans="7:18">
      <c r="G1263" s="124"/>
      <c r="M1263" s="22"/>
      <c r="P1263" s="22"/>
      <c r="Q1263" s="22"/>
      <c r="R1263" s="22"/>
    </row>
    <row r="1264" spans="7:18">
      <c r="G1264" s="124"/>
      <c r="M1264" s="22"/>
      <c r="P1264" s="22"/>
      <c r="Q1264" s="22"/>
      <c r="R1264" s="22"/>
    </row>
    <row r="1265" spans="7:18">
      <c r="G1265" s="124"/>
      <c r="M1265" s="22"/>
      <c r="P1265" s="22"/>
      <c r="Q1265" s="22"/>
      <c r="R1265" s="22"/>
    </row>
    <row r="1266" spans="7:18">
      <c r="G1266" s="124"/>
      <c r="M1266" s="22"/>
      <c r="P1266" s="22"/>
      <c r="Q1266" s="22"/>
      <c r="R1266" s="22"/>
    </row>
    <row r="1267" spans="7:18">
      <c r="G1267" s="124"/>
      <c r="M1267" s="22"/>
      <c r="P1267" s="22"/>
      <c r="Q1267" s="22"/>
      <c r="R1267" s="22"/>
    </row>
    <row r="1268" spans="7:18">
      <c r="G1268" s="124"/>
      <c r="M1268" s="22"/>
      <c r="P1268" s="22"/>
      <c r="Q1268" s="22"/>
      <c r="R1268" s="22"/>
    </row>
    <row r="1269" spans="7:18">
      <c r="G1269" s="124"/>
      <c r="M1269" s="22"/>
      <c r="P1269" s="22"/>
      <c r="Q1269" s="22"/>
      <c r="R1269" s="22"/>
    </row>
    <row r="1270" spans="7:18">
      <c r="G1270" s="124"/>
      <c r="M1270" s="22"/>
      <c r="P1270" s="22"/>
      <c r="Q1270" s="22"/>
      <c r="R1270" s="22"/>
    </row>
    <row r="1271" spans="7:18">
      <c r="G1271" s="124"/>
      <c r="M1271" s="22"/>
      <c r="P1271" s="22"/>
      <c r="Q1271" s="22"/>
      <c r="R1271" s="22"/>
    </row>
    <row r="1272" spans="7:18">
      <c r="G1272" s="124"/>
      <c r="M1272" s="22"/>
      <c r="P1272" s="22"/>
      <c r="Q1272" s="22"/>
      <c r="R1272" s="22"/>
    </row>
    <row r="1273" spans="7:18">
      <c r="G1273" s="124"/>
      <c r="M1273" s="22"/>
      <c r="P1273" s="22"/>
      <c r="Q1273" s="22"/>
      <c r="R1273" s="22"/>
    </row>
    <row r="1274" spans="7:18">
      <c r="G1274" s="124"/>
      <c r="M1274" s="22"/>
      <c r="P1274" s="22"/>
      <c r="Q1274" s="22"/>
      <c r="R1274" s="22"/>
    </row>
    <row r="1275" spans="7:18">
      <c r="G1275" s="124"/>
      <c r="M1275" s="22"/>
      <c r="P1275" s="22"/>
      <c r="Q1275" s="22"/>
      <c r="R1275" s="22"/>
    </row>
    <row r="1276" spans="7:18">
      <c r="G1276" s="124"/>
      <c r="M1276" s="22"/>
      <c r="P1276" s="22"/>
      <c r="Q1276" s="22"/>
      <c r="R1276" s="22"/>
    </row>
    <row r="1277" spans="7:18">
      <c r="G1277" s="124"/>
      <c r="M1277" s="22"/>
      <c r="P1277" s="22"/>
      <c r="Q1277" s="22"/>
      <c r="R1277" s="22"/>
    </row>
    <row r="1278" spans="7:18">
      <c r="G1278" s="124"/>
      <c r="M1278" s="22"/>
      <c r="P1278" s="22"/>
      <c r="Q1278" s="22"/>
      <c r="R1278" s="22"/>
    </row>
    <row r="1279" spans="7:18">
      <c r="G1279" s="124"/>
      <c r="M1279" s="22"/>
      <c r="P1279" s="22"/>
      <c r="Q1279" s="22"/>
      <c r="R1279" s="22"/>
    </row>
    <row r="1280" spans="7:18">
      <c r="G1280" s="124"/>
      <c r="M1280" s="22"/>
      <c r="P1280" s="22"/>
      <c r="Q1280" s="22"/>
      <c r="R1280" s="22"/>
    </row>
    <row r="1281" spans="7:18">
      <c r="G1281" s="124"/>
      <c r="M1281" s="22"/>
      <c r="P1281" s="22"/>
      <c r="Q1281" s="22"/>
      <c r="R1281" s="22"/>
    </row>
    <row r="1282" spans="7:18">
      <c r="G1282" s="124"/>
      <c r="M1282" s="22"/>
      <c r="P1282" s="22"/>
      <c r="Q1282" s="22"/>
      <c r="R1282" s="22"/>
    </row>
    <row r="1283" spans="7:18">
      <c r="G1283" s="124"/>
      <c r="M1283" s="22"/>
      <c r="P1283" s="22"/>
      <c r="Q1283" s="22"/>
      <c r="R1283" s="22"/>
    </row>
    <row r="1284" spans="7:18">
      <c r="G1284" s="124"/>
      <c r="M1284" s="22"/>
      <c r="P1284" s="22"/>
      <c r="Q1284" s="22"/>
      <c r="R1284" s="22"/>
    </row>
    <row r="1285" spans="7:18">
      <c r="G1285" s="124"/>
      <c r="M1285" s="22"/>
      <c r="P1285" s="22"/>
      <c r="Q1285" s="22"/>
      <c r="R1285" s="22"/>
    </row>
    <row r="1286" spans="7:18">
      <c r="G1286" s="124"/>
      <c r="M1286" s="22"/>
      <c r="P1286" s="22"/>
      <c r="Q1286" s="22"/>
      <c r="R1286" s="22"/>
    </row>
    <row r="1287" spans="7:18">
      <c r="G1287" s="124"/>
      <c r="M1287" s="22"/>
      <c r="P1287" s="22"/>
      <c r="Q1287" s="22"/>
      <c r="R1287" s="22"/>
    </row>
    <row r="1288" spans="7:18">
      <c r="G1288" s="124"/>
      <c r="M1288" s="22"/>
      <c r="P1288" s="22"/>
      <c r="Q1288" s="22"/>
      <c r="R1288" s="22"/>
    </row>
    <row r="1289" spans="7:18">
      <c r="G1289" s="124"/>
      <c r="M1289" s="22"/>
      <c r="P1289" s="22"/>
      <c r="Q1289" s="22"/>
      <c r="R1289" s="22"/>
    </row>
    <row r="1290" spans="7:18">
      <c r="G1290" s="124"/>
      <c r="M1290" s="22"/>
      <c r="P1290" s="22"/>
      <c r="Q1290" s="22"/>
      <c r="R1290" s="22"/>
    </row>
    <row r="1291" spans="7:18">
      <c r="G1291" s="124"/>
      <c r="M1291" s="22"/>
      <c r="P1291" s="22"/>
      <c r="Q1291" s="22"/>
      <c r="R1291" s="22"/>
    </row>
    <row r="1292" spans="7:18">
      <c r="G1292" s="124"/>
      <c r="M1292" s="22"/>
      <c r="P1292" s="22"/>
      <c r="Q1292" s="22"/>
      <c r="R1292" s="22"/>
    </row>
    <row r="1293" spans="7:18">
      <c r="G1293" s="124"/>
      <c r="M1293" s="22"/>
      <c r="P1293" s="22"/>
      <c r="Q1293" s="22"/>
      <c r="R1293" s="22"/>
    </row>
    <row r="1294" spans="7:18">
      <c r="G1294" s="124"/>
      <c r="M1294" s="22"/>
      <c r="P1294" s="22"/>
      <c r="Q1294" s="22"/>
      <c r="R1294" s="22"/>
    </row>
    <row r="1295" spans="7:18">
      <c r="G1295" s="124"/>
      <c r="M1295" s="22"/>
      <c r="P1295" s="22"/>
      <c r="Q1295" s="22"/>
      <c r="R1295" s="22"/>
    </row>
    <row r="1296" spans="7:18">
      <c r="G1296" s="124"/>
      <c r="M1296" s="22"/>
      <c r="P1296" s="22"/>
      <c r="Q1296" s="22"/>
      <c r="R1296" s="22"/>
    </row>
    <row r="1297" spans="7:18">
      <c r="G1297" s="124"/>
      <c r="M1297" s="22"/>
      <c r="P1297" s="22"/>
      <c r="Q1297" s="22"/>
      <c r="R1297" s="22"/>
    </row>
    <row r="1298" spans="7:18">
      <c r="G1298" s="124"/>
      <c r="M1298" s="22"/>
      <c r="P1298" s="22"/>
      <c r="Q1298" s="22"/>
      <c r="R1298" s="22"/>
    </row>
    <row r="1299" spans="7:18">
      <c r="G1299" s="124"/>
      <c r="M1299" s="22"/>
      <c r="P1299" s="22"/>
      <c r="Q1299" s="22"/>
      <c r="R1299" s="22"/>
    </row>
    <row r="1300" spans="7:18">
      <c r="G1300" s="124"/>
      <c r="M1300" s="22"/>
      <c r="P1300" s="22"/>
      <c r="Q1300" s="22"/>
      <c r="R1300" s="22"/>
    </row>
    <row r="1301" spans="7:18">
      <c r="G1301" s="124"/>
      <c r="M1301" s="22"/>
      <c r="P1301" s="22"/>
      <c r="Q1301" s="22"/>
      <c r="R1301" s="22"/>
    </row>
    <row r="1302" spans="7:18">
      <c r="G1302" s="124"/>
      <c r="M1302" s="22"/>
      <c r="P1302" s="22"/>
      <c r="Q1302" s="22"/>
      <c r="R1302" s="22"/>
    </row>
    <row r="1303" spans="7:18">
      <c r="G1303" s="124"/>
      <c r="M1303" s="22"/>
      <c r="P1303" s="22"/>
      <c r="Q1303" s="22"/>
      <c r="R1303" s="22"/>
    </row>
    <row r="1304" spans="7:18">
      <c r="G1304" s="124"/>
      <c r="M1304" s="22"/>
      <c r="P1304" s="22"/>
      <c r="Q1304" s="22"/>
      <c r="R1304" s="22"/>
    </row>
    <row r="1305" spans="7:18">
      <c r="G1305" s="124"/>
      <c r="M1305" s="22"/>
      <c r="P1305" s="22"/>
      <c r="Q1305" s="22"/>
      <c r="R1305" s="22"/>
    </row>
    <row r="1306" spans="7:18">
      <c r="G1306" s="124"/>
      <c r="M1306" s="22"/>
      <c r="P1306" s="22"/>
      <c r="Q1306" s="22"/>
      <c r="R1306" s="22"/>
    </row>
    <row r="1307" spans="7:18">
      <c r="G1307" s="124"/>
      <c r="M1307" s="22"/>
      <c r="P1307" s="22"/>
      <c r="Q1307" s="22"/>
      <c r="R1307" s="22"/>
    </row>
    <row r="1308" spans="7:18">
      <c r="G1308" s="124"/>
      <c r="M1308" s="22"/>
      <c r="P1308" s="22"/>
      <c r="Q1308" s="22"/>
      <c r="R1308" s="22"/>
    </row>
    <row r="1309" spans="7:18">
      <c r="G1309" s="124"/>
      <c r="M1309" s="22"/>
      <c r="P1309" s="22"/>
      <c r="Q1309" s="22"/>
      <c r="R1309" s="22"/>
    </row>
    <row r="1310" spans="7:18">
      <c r="G1310" s="124"/>
      <c r="M1310" s="22"/>
      <c r="P1310" s="22"/>
      <c r="Q1310" s="22"/>
      <c r="R1310" s="22"/>
    </row>
    <row r="1311" spans="7:18">
      <c r="G1311" s="124"/>
      <c r="M1311" s="22"/>
      <c r="P1311" s="22"/>
      <c r="Q1311" s="22"/>
      <c r="R1311" s="22"/>
    </row>
    <row r="1312" spans="7:18">
      <c r="G1312" s="124"/>
      <c r="M1312" s="22"/>
      <c r="P1312" s="22"/>
      <c r="Q1312" s="22"/>
      <c r="R1312" s="22"/>
    </row>
    <row r="1313" spans="7:18">
      <c r="G1313" s="124"/>
      <c r="M1313" s="22"/>
      <c r="P1313" s="22"/>
      <c r="Q1313" s="22"/>
      <c r="R1313" s="22"/>
    </row>
    <row r="1314" spans="7:18">
      <c r="G1314" s="124"/>
      <c r="M1314" s="22"/>
      <c r="P1314" s="22"/>
      <c r="Q1314" s="22"/>
      <c r="R1314" s="22"/>
    </row>
    <row r="1315" spans="7:18">
      <c r="G1315" s="124"/>
      <c r="M1315" s="22"/>
      <c r="P1315" s="22"/>
      <c r="Q1315" s="22"/>
      <c r="R1315" s="22"/>
    </row>
    <row r="1316" spans="7:18">
      <c r="G1316" s="124"/>
      <c r="M1316" s="22"/>
      <c r="P1316" s="22"/>
      <c r="Q1316" s="22"/>
      <c r="R1316" s="22"/>
    </row>
    <row r="1317" spans="7:18">
      <c r="G1317" s="124"/>
      <c r="M1317" s="22"/>
      <c r="P1317" s="22"/>
      <c r="Q1317" s="22"/>
      <c r="R1317" s="22"/>
    </row>
    <row r="1318" spans="7:18">
      <c r="G1318" s="124"/>
      <c r="M1318" s="22"/>
      <c r="P1318" s="22"/>
      <c r="Q1318" s="22"/>
      <c r="R1318" s="22"/>
    </row>
    <row r="1319" spans="7:18">
      <c r="G1319" s="124"/>
      <c r="M1319" s="22"/>
      <c r="P1319" s="22"/>
      <c r="Q1319" s="22"/>
      <c r="R1319" s="22"/>
    </row>
    <row r="1320" spans="7:18">
      <c r="G1320" s="124"/>
      <c r="M1320" s="22"/>
      <c r="P1320" s="22"/>
      <c r="Q1320" s="22"/>
      <c r="R1320" s="22"/>
    </row>
    <row r="1321" spans="7:18">
      <c r="G1321" s="124"/>
      <c r="M1321" s="22"/>
      <c r="P1321" s="22"/>
      <c r="Q1321" s="22"/>
      <c r="R1321" s="22"/>
    </row>
    <row r="1322" spans="7:18">
      <c r="G1322" s="124"/>
      <c r="M1322" s="22"/>
      <c r="P1322" s="22"/>
      <c r="Q1322" s="22"/>
      <c r="R1322" s="22"/>
    </row>
    <row r="1323" spans="7:18">
      <c r="G1323" s="124"/>
      <c r="M1323" s="22"/>
      <c r="P1323" s="22"/>
      <c r="Q1323" s="22"/>
      <c r="R1323" s="22"/>
    </row>
    <row r="1324" spans="7:18">
      <c r="G1324" s="124"/>
      <c r="M1324" s="22"/>
      <c r="P1324" s="22"/>
      <c r="Q1324" s="22"/>
      <c r="R1324" s="22"/>
    </row>
    <row r="1325" spans="7:18">
      <c r="G1325" s="124"/>
      <c r="M1325" s="22"/>
      <c r="P1325" s="22"/>
      <c r="Q1325" s="22"/>
      <c r="R1325" s="22"/>
    </row>
    <row r="1326" spans="7:18">
      <c r="G1326" s="124"/>
      <c r="M1326" s="22"/>
      <c r="P1326" s="22"/>
      <c r="Q1326" s="22"/>
      <c r="R1326" s="22"/>
    </row>
    <row r="1327" spans="7:18">
      <c r="G1327" s="124"/>
      <c r="M1327" s="22"/>
      <c r="P1327" s="22"/>
      <c r="Q1327" s="22"/>
      <c r="R1327" s="22"/>
    </row>
    <row r="1328" spans="7:18">
      <c r="G1328" s="124"/>
      <c r="M1328" s="22"/>
      <c r="P1328" s="22"/>
      <c r="Q1328" s="22"/>
      <c r="R1328" s="22"/>
    </row>
    <row r="1329" spans="7:18">
      <c r="G1329" s="124"/>
      <c r="M1329" s="22"/>
      <c r="P1329" s="22"/>
      <c r="Q1329" s="22"/>
      <c r="R1329" s="22"/>
    </row>
    <row r="1330" spans="7:18">
      <c r="G1330" s="124"/>
      <c r="M1330" s="22"/>
      <c r="P1330" s="22"/>
      <c r="Q1330" s="22"/>
      <c r="R1330" s="22"/>
    </row>
    <row r="1331" spans="7:18">
      <c r="G1331" s="124"/>
      <c r="M1331" s="22"/>
      <c r="P1331" s="22"/>
      <c r="Q1331" s="22"/>
      <c r="R1331" s="22"/>
    </row>
    <row r="1332" spans="7:18">
      <c r="G1332" s="124"/>
      <c r="M1332" s="22"/>
      <c r="P1332" s="22"/>
      <c r="Q1332" s="22"/>
      <c r="R1332" s="22"/>
    </row>
    <row r="1333" spans="7:18">
      <c r="G1333" s="124"/>
      <c r="M1333" s="22"/>
      <c r="P1333" s="22"/>
      <c r="Q1333" s="22"/>
      <c r="R1333" s="22"/>
    </row>
    <row r="1334" spans="7:18">
      <c r="G1334" s="124"/>
      <c r="M1334" s="22"/>
      <c r="P1334" s="22"/>
      <c r="Q1334" s="22"/>
      <c r="R1334" s="22"/>
    </row>
    <row r="1335" spans="7:18">
      <c r="G1335" s="124"/>
      <c r="M1335" s="22"/>
      <c r="P1335" s="22"/>
      <c r="Q1335" s="22"/>
      <c r="R1335" s="22"/>
    </row>
    <row r="1336" spans="7:18">
      <c r="G1336" s="124"/>
      <c r="M1336" s="22"/>
      <c r="P1336" s="22"/>
      <c r="Q1336" s="22"/>
      <c r="R1336" s="22"/>
    </row>
    <row r="1337" spans="7:18">
      <c r="G1337" s="124"/>
      <c r="M1337" s="22"/>
      <c r="P1337" s="22"/>
      <c r="Q1337" s="22"/>
      <c r="R1337" s="22"/>
    </row>
    <row r="1338" spans="7:18">
      <c r="G1338" s="124"/>
      <c r="M1338" s="22"/>
      <c r="P1338" s="22"/>
      <c r="Q1338" s="22"/>
      <c r="R1338" s="22"/>
    </row>
    <row r="1339" spans="7:18">
      <c r="G1339" s="124"/>
      <c r="M1339" s="22"/>
      <c r="P1339" s="22"/>
      <c r="Q1339" s="22"/>
      <c r="R1339" s="22"/>
    </row>
    <row r="1340" spans="7:18">
      <c r="G1340" s="124"/>
      <c r="M1340" s="22"/>
      <c r="P1340" s="22"/>
      <c r="Q1340" s="22"/>
      <c r="R1340" s="22"/>
    </row>
    <row r="1341" spans="7:18">
      <c r="G1341" s="124"/>
      <c r="M1341" s="22"/>
      <c r="P1341" s="22"/>
      <c r="Q1341" s="22"/>
      <c r="R1341" s="22"/>
    </row>
    <row r="1342" spans="7:18">
      <c r="G1342" s="124"/>
      <c r="M1342" s="22"/>
      <c r="P1342" s="22"/>
      <c r="Q1342" s="22"/>
      <c r="R1342" s="22"/>
    </row>
    <row r="1343" spans="7:18">
      <c r="G1343" s="124"/>
      <c r="M1343" s="22"/>
      <c r="P1343" s="22"/>
      <c r="Q1343" s="22"/>
      <c r="R1343" s="22"/>
    </row>
    <row r="1344" spans="7:18">
      <c r="G1344" s="124"/>
      <c r="M1344" s="22"/>
      <c r="P1344" s="22"/>
      <c r="Q1344" s="22"/>
      <c r="R1344" s="22"/>
    </row>
    <row r="1345" spans="7:18">
      <c r="G1345" s="124"/>
      <c r="M1345" s="22"/>
      <c r="P1345" s="22"/>
      <c r="Q1345" s="22"/>
      <c r="R1345" s="22"/>
    </row>
    <row r="1346" spans="7:18">
      <c r="G1346" s="124"/>
      <c r="M1346" s="22"/>
      <c r="P1346" s="22"/>
      <c r="Q1346" s="22"/>
      <c r="R1346" s="22"/>
    </row>
    <row r="1347" spans="7:18">
      <c r="G1347" s="124"/>
      <c r="M1347" s="22"/>
      <c r="P1347" s="22"/>
      <c r="Q1347" s="22"/>
      <c r="R1347" s="22"/>
    </row>
    <row r="1348" spans="7:18">
      <c r="G1348" s="124"/>
      <c r="M1348" s="22"/>
      <c r="P1348" s="22"/>
      <c r="Q1348" s="22"/>
      <c r="R1348" s="22"/>
    </row>
    <row r="1349" spans="7:18">
      <c r="G1349" s="124"/>
      <c r="M1349" s="22"/>
      <c r="P1349" s="22"/>
      <c r="Q1349" s="22"/>
      <c r="R1349" s="22"/>
    </row>
    <row r="1350" spans="7:18">
      <c r="G1350" s="124"/>
      <c r="M1350" s="22"/>
      <c r="P1350" s="22"/>
      <c r="Q1350" s="22"/>
      <c r="R1350" s="22"/>
    </row>
    <row r="1351" spans="7:18">
      <c r="G1351" s="124"/>
      <c r="M1351" s="22"/>
      <c r="P1351" s="22"/>
      <c r="Q1351" s="22"/>
      <c r="R1351" s="22"/>
    </row>
    <row r="1352" spans="7:18">
      <c r="G1352" s="124"/>
      <c r="M1352" s="22"/>
      <c r="P1352" s="22"/>
      <c r="Q1352" s="22"/>
      <c r="R1352" s="22"/>
    </row>
    <row r="1353" spans="7:18">
      <c r="G1353" s="124"/>
      <c r="M1353" s="22"/>
      <c r="P1353" s="22"/>
      <c r="Q1353" s="22"/>
      <c r="R1353" s="22"/>
    </row>
    <row r="1354" spans="7:18">
      <c r="G1354" s="124"/>
      <c r="M1354" s="22"/>
      <c r="P1354" s="22"/>
      <c r="Q1354" s="22"/>
      <c r="R1354" s="22"/>
    </row>
    <row r="1355" spans="7:18">
      <c r="G1355" s="124"/>
      <c r="M1355" s="22"/>
      <c r="P1355" s="22"/>
      <c r="Q1355" s="22"/>
      <c r="R1355" s="22"/>
    </row>
    <row r="1356" spans="7:18">
      <c r="G1356" s="124"/>
      <c r="M1356" s="22"/>
      <c r="P1356" s="22"/>
      <c r="Q1356" s="22"/>
      <c r="R1356" s="22"/>
    </row>
    <row r="1357" spans="7:18">
      <c r="G1357" s="124"/>
      <c r="M1357" s="22"/>
      <c r="P1357" s="22"/>
      <c r="Q1357" s="22"/>
      <c r="R1357" s="22"/>
    </row>
    <row r="1358" spans="7:18">
      <c r="G1358" s="124"/>
      <c r="M1358" s="22"/>
      <c r="P1358" s="22"/>
      <c r="Q1358" s="22"/>
      <c r="R1358" s="22"/>
    </row>
    <row r="1359" spans="7:18">
      <c r="G1359" s="124"/>
      <c r="M1359" s="22"/>
      <c r="P1359" s="22"/>
      <c r="Q1359" s="22"/>
      <c r="R1359" s="22"/>
    </row>
    <row r="1360" spans="7:18">
      <c r="G1360" s="124"/>
      <c r="M1360" s="22"/>
      <c r="P1360" s="22"/>
      <c r="Q1360" s="22"/>
      <c r="R1360" s="22"/>
    </row>
    <row r="1361" spans="7:18">
      <c r="G1361" s="124"/>
      <c r="M1361" s="22"/>
      <c r="P1361" s="22"/>
      <c r="Q1361" s="22"/>
      <c r="R1361" s="22"/>
    </row>
    <row r="1362" spans="7:18">
      <c r="G1362" s="124"/>
      <c r="M1362" s="22"/>
      <c r="P1362" s="22"/>
      <c r="Q1362" s="22"/>
      <c r="R1362" s="22"/>
    </row>
    <row r="1363" spans="7:18">
      <c r="G1363" s="124"/>
      <c r="M1363" s="22"/>
      <c r="P1363" s="22"/>
      <c r="Q1363" s="22"/>
      <c r="R1363" s="22"/>
    </row>
    <row r="1364" spans="7:18">
      <c r="G1364" s="124"/>
      <c r="M1364" s="22"/>
      <c r="P1364" s="22"/>
      <c r="Q1364" s="22"/>
      <c r="R1364" s="22"/>
    </row>
    <row r="1365" spans="7:18">
      <c r="G1365" s="124"/>
      <c r="M1365" s="22"/>
      <c r="P1365" s="22"/>
      <c r="Q1365" s="22"/>
      <c r="R1365" s="22"/>
    </row>
    <row r="1366" spans="7:18">
      <c r="G1366" s="124"/>
      <c r="M1366" s="22"/>
      <c r="P1366" s="22"/>
      <c r="Q1366" s="22"/>
      <c r="R1366" s="22"/>
    </row>
    <row r="1367" spans="7:18">
      <c r="G1367" s="124"/>
      <c r="M1367" s="22"/>
      <c r="P1367" s="22"/>
      <c r="Q1367" s="22"/>
      <c r="R1367" s="22"/>
    </row>
    <row r="1368" spans="7:18">
      <c r="G1368" s="124"/>
      <c r="M1368" s="22"/>
      <c r="P1368" s="22"/>
      <c r="Q1368" s="22"/>
      <c r="R1368" s="22"/>
    </row>
    <row r="1369" spans="7:18">
      <c r="G1369" s="124"/>
      <c r="M1369" s="22"/>
      <c r="P1369" s="22"/>
      <c r="Q1369" s="22"/>
      <c r="R1369" s="22"/>
    </row>
    <row r="1370" spans="7:18">
      <c r="G1370" s="124"/>
      <c r="M1370" s="22"/>
      <c r="P1370" s="22"/>
      <c r="Q1370" s="22"/>
      <c r="R1370" s="22"/>
    </row>
    <row r="1371" spans="7:18">
      <c r="G1371" s="124"/>
      <c r="M1371" s="22"/>
      <c r="P1371" s="22"/>
      <c r="Q1371" s="22"/>
      <c r="R1371" s="22"/>
    </row>
    <row r="1372" spans="7:18">
      <c r="G1372" s="124"/>
      <c r="M1372" s="22"/>
      <c r="P1372" s="22"/>
      <c r="Q1372" s="22"/>
      <c r="R1372" s="22"/>
    </row>
    <row r="1373" spans="7:18">
      <c r="G1373" s="124"/>
      <c r="M1373" s="22"/>
      <c r="P1373" s="22"/>
      <c r="Q1373" s="22"/>
      <c r="R1373" s="22"/>
    </row>
    <row r="1374" spans="7:18">
      <c r="G1374" s="124"/>
      <c r="M1374" s="22"/>
      <c r="P1374" s="22"/>
      <c r="Q1374" s="22"/>
      <c r="R1374" s="22"/>
    </row>
    <row r="1375" spans="7:18">
      <c r="G1375" s="124"/>
      <c r="M1375" s="22"/>
      <c r="P1375" s="22"/>
      <c r="Q1375" s="22"/>
      <c r="R1375" s="22"/>
    </row>
    <row r="1376" spans="7:18">
      <c r="G1376" s="124"/>
      <c r="M1376" s="22"/>
      <c r="P1376" s="22"/>
      <c r="Q1376" s="22"/>
      <c r="R1376" s="22"/>
    </row>
    <row r="1377" spans="7:18">
      <c r="G1377" s="124"/>
      <c r="M1377" s="22"/>
      <c r="P1377" s="22"/>
      <c r="Q1377" s="22"/>
      <c r="R1377" s="22"/>
    </row>
    <row r="1378" spans="7:18">
      <c r="G1378" s="124"/>
      <c r="M1378" s="22"/>
      <c r="P1378" s="22"/>
      <c r="Q1378" s="22"/>
      <c r="R1378" s="22"/>
    </row>
    <row r="1379" spans="7:18">
      <c r="G1379" s="124"/>
      <c r="M1379" s="22"/>
      <c r="P1379" s="22"/>
      <c r="Q1379" s="22"/>
      <c r="R1379" s="22"/>
    </row>
    <row r="1380" spans="7:18">
      <c r="G1380" s="124"/>
      <c r="M1380" s="22"/>
      <c r="P1380" s="22"/>
      <c r="Q1380" s="22"/>
      <c r="R1380" s="22"/>
    </row>
    <row r="1381" spans="7:18">
      <c r="G1381" s="124"/>
      <c r="M1381" s="22"/>
      <c r="P1381" s="22"/>
      <c r="Q1381" s="22"/>
      <c r="R1381" s="22"/>
    </row>
    <row r="1382" spans="7:18">
      <c r="G1382" s="124"/>
      <c r="M1382" s="22"/>
      <c r="P1382" s="22"/>
      <c r="Q1382" s="22"/>
      <c r="R1382" s="22"/>
    </row>
    <row r="1383" spans="7:18">
      <c r="G1383" s="124"/>
      <c r="M1383" s="22"/>
      <c r="P1383" s="22"/>
      <c r="Q1383" s="22"/>
      <c r="R1383" s="22"/>
    </row>
    <row r="1384" spans="7:18">
      <c r="G1384" s="124"/>
      <c r="M1384" s="22"/>
      <c r="P1384" s="22"/>
      <c r="Q1384" s="22"/>
      <c r="R1384" s="22"/>
    </row>
    <row r="1385" spans="7:18">
      <c r="G1385" s="124"/>
      <c r="M1385" s="22"/>
      <c r="P1385" s="22"/>
      <c r="Q1385" s="22"/>
      <c r="R1385" s="22"/>
    </row>
    <row r="1386" spans="7:18">
      <c r="G1386" s="124"/>
      <c r="M1386" s="22"/>
      <c r="P1386" s="22"/>
      <c r="Q1386" s="22"/>
      <c r="R1386" s="22"/>
    </row>
    <row r="1387" spans="7:18">
      <c r="G1387" s="124"/>
      <c r="M1387" s="22"/>
      <c r="P1387" s="22"/>
      <c r="Q1387" s="22"/>
      <c r="R1387" s="22"/>
    </row>
    <row r="1388" spans="7:18">
      <c r="G1388" s="124"/>
      <c r="M1388" s="22"/>
      <c r="P1388" s="22"/>
      <c r="Q1388" s="22"/>
      <c r="R1388" s="22"/>
    </row>
    <row r="1389" spans="7:18">
      <c r="G1389" s="124"/>
      <c r="M1389" s="22"/>
      <c r="P1389" s="22"/>
      <c r="Q1389" s="22"/>
      <c r="R1389" s="22"/>
    </row>
    <row r="1390" spans="7:18">
      <c r="G1390" s="124"/>
      <c r="M1390" s="22"/>
      <c r="P1390" s="22"/>
      <c r="Q1390" s="22"/>
      <c r="R1390" s="22"/>
    </row>
    <row r="1391" spans="7:18">
      <c r="G1391" s="124"/>
      <c r="M1391" s="22"/>
      <c r="P1391" s="22"/>
      <c r="Q1391" s="22"/>
      <c r="R1391" s="22"/>
    </row>
    <row r="1392" spans="7:18">
      <c r="G1392" s="124"/>
      <c r="M1392" s="22"/>
      <c r="P1392" s="22"/>
      <c r="Q1392" s="22"/>
      <c r="R1392" s="22"/>
    </row>
    <row r="1393" spans="7:18">
      <c r="G1393" s="124"/>
      <c r="M1393" s="22"/>
      <c r="P1393" s="22"/>
      <c r="Q1393" s="22"/>
      <c r="R1393" s="22"/>
    </row>
    <row r="1394" spans="7:18">
      <c r="G1394" s="124"/>
      <c r="M1394" s="22"/>
      <c r="P1394" s="22"/>
      <c r="Q1394" s="22"/>
      <c r="R1394" s="22"/>
    </row>
    <row r="1395" spans="7:18">
      <c r="G1395" s="124"/>
      <c r="M1395" s="22"/>
      <c r="P1395" s="22"/>
      <c r="Q1395" s="22"/>
      <c r="R1395" s="22"/>
    </row>
    <row r="1396" spans="7:18">
      <c r="G1396" s="124"/>
      <c r="M1396" s="22"/>
      <c r="P1396" s="22"/>
      <c r="Q1396" s="22"/>
      <c r="R1396" s="22"/>
    </row>
    <row r="1397" spans="7:18">
      <c r="G1397" s="124"/>
      <c r="M1397" s="22"/>
      <c r="P1397" s="22"/>
      <c r="Q1397" s="22"/>
      <c r="R1397" s="22"/>
    </row>
    <row r="1398" spans="7:18">
      <c r="G1398" s="124"/>
      <c r="M1398" s="22"/>
      <c r="P1398" s="22"/>
      <c r="Q1398" s="22"/>
      <c r="R1398" s="22"/>
    </row>
    <row r="1399" spans="7:18">
      <c r="G1399" s="124"/>
      <c r="M1399" s="22"/>
      <c r="P1399" s="22"/>
      <c r="Q1399" s="22"/>
      <c r="R1399" s="22"/>
    </row>
    <row r="1400" spans="7:18">
      <c r="G1400" s="124"/>
      <c r="M1400" s="22"/>
      <c r="P1400" s="22"/>
      <c r="Q1400" s="22"/>
      <c r="R1400" s="22"/>
    </row>
    <row r="1401" spans="7:18">
      <c r="G1401" s="124"/>
      <c r="M1401" s="22"/>
      <c r="P1401" s="22"/>
      <c r="Q1401" s="22"/>
      <c r="R1401" s="22"/>
    </row>
    <row r="1402" spans="7:18">
      <c r="G1402" s="124"/>
      <c r="M1402" s="22"/>
      <c r="P1402" s="22"/>
      <c r="Q1402" s="22"/>
      <c r="R1402" s="22"/>
    </row>
    <row r="1403" spans="7:18">
      <c r="G1403" s="124"/>
      <c r="M1403" s="22"/>
      <c r="P1403" s="22"/>
      <c r="Q1403" s="22"/>
      <c r="R1403" s="22"/>
    </row>
    <row r="1404" spans="7:18">
      <c r="G1404" s="124"/>
      <c r="M1404" s="22"/>
      <c r="P1404" s="22"/>
      <c r="Q1404" s="22"/>
      <c r="R1404" s="22"/>
    </row>
    <row r="1405" spans="7:18">
      <c r="G1405" s="124"/>
      <c r="M1405" s="22"/>
      <c r="P1405" s="22"/>
      <c r="Q1405" s="22"/>
      <c r="R1405" s="22"/>
    </row>
    <row r="1406" spans="7:18">
      <c r="G1406" s="124"/>
      <c r="M1406" s="22"/>
      <c r="P1406" s="22"/>
      <c r="Q1406" s="22"/>
      <c r="R1406" s="22"/>
    </row>
    <row r="1407" spans="7:18">
      <c r="G1407" s="124"/>
      <c r="M1407" s="22"/>
      <c r="P1407" s="22"/>
      <c r="Q1407" s="22"/>
      <c r="R1407" s="22"/>
    </row>
    <row r="1408" spans="7:18">
      <c r="G1408" s="124"/>
      <c r="M1408" s="22"/>
      <c r="P1408" s="22"/>
      <c r="Q1408" s="22"/>
      <c r="R1408" s="22"/>
    </row>
    <row r="1409" spans="7:18">
      <c r="G1409" s="124"/>
      <c r="M1409" s="22"/>
      <c r="P1409" s="22"/>
      <c r="Q1409" s="22"/>
      <c r="R1409" s="22"/>
    </row>
    <row r="1410" spans="7:18">
      <c r="G1410" s="124"/>
      <c r="M1410" s="22"/>
      <c r="P1410" s="22"/>
      <c r="Q1410" s="22"/>
      <c r="R1410" s="22"/>
    </row>
    <row r="1411" spans="7:18">
      <c r="G1411" s="124"/>
      <c r="M1411" s="22"/>
      <c r="P1411" s="22"/>
      <c r="Q1411" s="22"/>
      <c r="R1411" s="22"/>
    </row>
    <row r="1412" spans="7:18">
      <c r="G1412" s="124"/>
      <c r="M1412" s="22"/>
      <c r="P1412" s="22"/>
      <c r="Q1412" s="22"/>
      <c r="R1412" s="22"/>
    </row>
    <row r="1413" spans="7:18">
      <c r="G1413" s="124"/>
      <c r="M1413" s="22"/>
      <c r="P1413" s="22"/>
      <c r="Q1413" s="22"/>
      <c r="R1413" s="22"/>
    </row>
    <row r="1414" spans="7:18">
      <c r="G1414" s="124"/>
      <c r="M1414" s="22"/>
      <c r="P1414" s="22"/>
      <c r="Q1414" s="22"/>
      <c r="R1414" s="22"/>
    </row>
    <row r="1415" spans="7:18">
      <c r="G1415" s="124"/>
      <c r="M1415" s="22"/>
      <c r="P1415" s="22"/>
      <c r="Q1415" s="22"/>
      <c r="R1415" s="22"/>
    </row>
    <row r="1416" spans="7:18">
      <c r="G1416" s="124"/>
      <c r="M1416" s="22"/>
      <c r="P1416" s="22"/>
      <c r="Q1416" s="22"/>
      <c r="R1416" s="22"/>
    </row>
    <row r="1417" spans="7:18">
      <c r="G1417" s="124"/>
      <c r="M1417" s="22"/>
      <c r="P1417" s="22"/>
      <c r="Q1417" s="22"/>
      <c r="R1417" s="22"/>
    </row>
    <row r="1418" spans="7:18">
      <c r="G1418" s="124"/>
      <c r="M1418" s="22"/>
      <c r="P1418" s="22"/>
      <c r="Q1418" s="22"/>
      <c r="R1418" s="22"/>
    </row>
    <row r="1419" spans="7:18">
      <c r="G1419" s="124"/>
      <c r="M1419" s="22"/>
      <c r="P1419" s="22"/>
      <c r="Q1419" s="22"/>
      <c r="R1419" s="22"/>
    </row>
    <row r="1420" spans="7:18">
      <c r="G1420" s="124"/>
      <c r="M1420" s="22"/>
      <c r="P1420" s="22"/>
      <c r="Q1420" s="22"/>
      <c r="R1420" s="22"/>
    </row>
    <row r="1421" spans="7:18">
      <c r="G1421" s="124"/>
      <c r="M1421" s="22"/>
      <c r="P1421" s="22"/>
      <c r="Q1421" s="22"/>
      <c r="R1421" s="22"/>
    </row>
    <row r="1422" spans="7:18">
      <c r="G1422" s="124"/>
      <c r="M1422" s="22"/>
      <c r="P1422" s="22"/>
      <c r="Q1422" s="22"/>
      <c r="R1422" s="22"/>
    </row>
    <row r="1423" spans="7:18">
      <c r="G1423" s="124"/>
      <c r="M1423" s="22"/>
      <c r="P1423" s="22"/>
      <c r="Q1423" s="22"/>
      <c r="R1423" s="22"/>
    </row>
    <row r="1424" spans="7:18">
      <c r="G1424" s="124"/>
      <c r="M1424" s="22"/>
      <c r="P1424" s="22"/>
      <c r="Q1424" s="22"/>
      <c r="R1424" s="22"/>
    </row>
    <row r="1425" spans="7:18">
      <c r="G1425" s="124"/>
      <c r="M1425" s="22"/>
      <c r="P1425" s="22"/>
      <c r="Q1425" s="22"/>
      <c r="R1425" s="22"/>
    </row>
    <row r="1426" spans="7:18">
      <c r="G1426" s="124"/>
      <c r="M1426" s="22"/>
      <c r="P1426" s="22"/>
      <c r="Q1426" s="22"/>
      <c r="R1426" s="22"/>
    </row>
    <row r="1427" spans="7:18">
      <c r="G1427" s="124"/>
      <c r="M1427" s="22"/>
      <c r="P1427" s="22"/>
      <c r="Q1427" s="22"/>
      <c r="R1427" s="22"/>
    </row>
    <row r="1428" spans="7:18">
      <c r="G1428" s="124"/>
      <c r="M1428" s="22"/>
      <c r="P1428" s="22"/>
      <c r="Q1428" s="22"/>
      <c r="R1428" s="22"/>
    </row>
    <row r="1429" spans="7:18">
      <c r="G1429" s="124"/>
      <c r="M1429" s="22"/>
      <c r="P1429" s="22"/>
      <c r="Q1429" s="22"/>
      <c r="R1429" s="22"/>
    </row>
    <row r="1430" spans="7:18">
      <c r="G1430" s="124"/>
      <c r="M1430" s="22"/>
      <c r="P1430" s="22"/>
      <c r="Q1430" s="22"/>
      <c r="R1430" s="22"/>
    </row>
    <row r="1431" spans="7:18">
      <c r="G1431" s="124"/>
      <c r="M1431" s="22"/>
      <c r="P1431" s="22"/>
      <c r="Q1431" s="22"/>
      <c r="R1431" s="22"/>
    </row>
    <row r="1432" spans="7:18">
      <c r="G1432" s="124"/>
      <c r="M1432" s="22"/>
      <c r="P1432" s="22"/>
      <c r="Q1432" s="22"/>
      <c r="R1432" s="22"/>
    </row>
    <row r="1433" spans="7:18">
      <c r="G1433" s="124"/>
      <c r="M1433" s="22"/>
      <c r="P1433" s="22"/>
      <c r="Q1433" s="22"/>
      <c r="R1433" s="22"/>
    </row>
    <row r="1434" spans="7:18">
      <c r="G1434" s="124"/>
      <c r="M1434" s="22"/>
      <c r="P1434" s="22"/>
      <c r="Q1434" s="22"/>
      <c r="R1434" s="22"/>
    </row>
    <row r="1435" spans="7:18">
      <c r="G1435" s="124"/>
      <c r="M1435" s="22"/>
      <c r="P1435" s="22"/>
      <c r="Q1435" s="22"/>
      <c r="R1435" s="22"/>
    </row>
    <row r="1436" spans="7:18">
      <c r="G1436" s="124"/>
      <c r="M1436" s="22"/>
      <c r="P1436" s="22"/>
      <c r="Q1436" s="22"/>
      <c r="R1436" s="22"/>
    </row>
    <row r="1437" spans="7:18">
      <c r="G1437" s="124"/>
      <c r="M1437" s="22"/>
      <c r="P1437" s="22"/>
      <c r="Q1437" s="22"/>
      <c r="R1437" s="22"/>
    </row>
    <row r="1438" spans="7:18">
      <c r="G1438" s="124"/>
      <c r="M1438" s="22"/>
      <c r="P1438" s="22"/>
      <c r="Q1438" s="22"/>
      <c r="R1438" s="22"/>
    </row>
    <row r="1439" spans="7:18">
      <c r="G1439" s="124"/>
      <c r="M1439" s="22"/>
      <c r="P1439" s="22"/>
      <c r="Q1439" s="22"/>
      <c r="R1439" s="22"/>
    </row>
    <row r="1440" spans="7:18">
      <c r="G1440" s="124"/>
      <c r="M1440" s="22"/>
      <c r="P1440" s="22"/>
      <c r="Q1440" s="22"/>
      <c r="R1440" s="22"/>
    </row>
    <row r="1441" spans="7:18">
      <c r="G1441" s="124"/>
      <c r="M1441" s="22"/>
      <c r="P1441" s="22"/>
      <c r="Q1441" s="22"/>
      <c r="R1441" s="22"/>
    </row>
    <row r="1442" spans="7:18">
      <c r="G1442" s="124"/>
      <c r="M1442" s="22"/>
      <c r="P1442" s="22"/>
      <c r="Q1442" s="22"/>
      <c r="R1442" s="22"/>
    </row>
    <row r="1443" spans="7:18">
      <c r="G1443" s="124"/>
      <c r="M1443" s="22"/>
      <c r="P1443" s="22"/>
      <c r="Q1443" s="22"/>
      <c r="R1443" s="22"/>
    </row>
    <row r="1444" spans="7:18">
      <c r="G1444" s="124"/>
      <c r="M1444" s="22"/>
      <c r="P1444" s="22"/>
      <c r="Q1444" s="22"/>
      <c r="R1444" s="22"/>
    </row>
    <row r="1445" spans="7:18">
      <c r="G1445" s="124"/>
      <c r="M1445" s="22"/>
      <c r="P1445" s="22"/>
      <c r="Q1445" s="22"/>
      <c r="R1445" s="22"/>
    </row>
    <row r="1446" spans="7:18">
      <c r="G1446" s="124"/>
      <c r="M1446" s="22"/>
      <c r="P1446" s="22"/>
      <c r="Q1446" s="22"/>
      <c r="R1446" s="22"/>
    </row>
    <row r="1447" spans="7:18">
      <c r="G1447" s="124"/>
      <c r="M1447" s="22"/>
      <c r="P1447" s="22"/>
      <c r="Q1447" s="22"/>
      <c r="R1447" s="22"/>
    </row>
    <row r="1448" spans="7:18">
      <c r="G1448" s="124"/>
      <c r="M1448" s="22"/>
      <c r="P1448" s="22"/>
      <c r="Q1448" s="22"/>
      <c r="R1448" s="22"/>
    </row>
    <row r="1449" spans="7:18">
      <c r="G1449" s="124"/>
      <c r="M1449" s="22"/>
      <c r="P1449" s="22"/>
      <c r="Q1449" s="22"/>
      <c r="R1449" s="22"/>
    </row>
    <row r="1450" spans="7:18">
      <c r="G1450" s="124"/>
      <c r="M1450" s="22"/>
      <c r="P1450" s="22"/>
      <c r="Q1450" s="22"/>
      <c r="R1450" s="22"/>
    </row>
    <row r="1451" spans="7:18">
      <c r="G1451" s="124"/>
      <c r="M1451" s="22"/>
      <c r="P1451" s="22"/>
      <c r="Q1451" s="22"/>
      <c r="R1451" s="22"/>
    </row>
    <row r="1452" spans="7:18">
      <c r="G1452" s="124"/>
      <c r="M1452" s="22"/>
      <c r="P1452" s="22"/>
      <c r="Q1452" s="22"/>
      <c r="R1452" s="22"/>
    </row>
    <row r="1453" spans="7:18">
      <c r="G1453" s="124"/>
      <c r="M1453" s="22"/>
      <c r="P1453" s="22"/>
      <c r="Q1453" s="22"/>
      <c r="R1453" s="22"/>
    </row>
    <row r="1454" spans="7:18">
      <c r="G1454" s="124"/>
      <c r="M1454" s="22"/>
      <c r="P1454" s="22"/>
      <c r="Q1454" s="22"/>
      <c r="R1454" s="22"/>
    </row>
    <row r="1455" spans="7:18">
      <c r="G1455" s="124"/>
      <c r="M1455" s="22"/>
      <c r="P1455" s="22"/>
      <c r="Q1455" s="22"/>
      <c r="R1455" s="22"/>
    </row>
    <row r="1456" spans="7:18">
      <c r="G1456" s="124"/>
      <c r="M1456" s="22"/>
      <c r="P1456" s="22"/>
      <c r="Q1456" s="22"/>
      <c r="R1456" s="22"/>
    </row>
    <row r="1457" spans="7:18">
      <c r="G1457" s="124"/>
      <c r="M1457" s="22"/>
      <c r="P1457" s="22"/>
      <c r="Q1457" s="22"/>
      <c r="R1457" s="22"/>
    </row>
    <row r="1458" spans="7:18">
      <c r="G1458" s="124"/>
      <c r="M1458" s="22"/>
      <c r="P1458" s="22"/>
      <c r="Q1458" s="22"/>
      <c r="R1458" s="22"/>
    </row>
    <row r="1459" spans="7:18">
      <c r="G1459" s="124"/>
      <c r="M1459" s="22"/>
      <c r="P1459" s="22"/>
      <c r="Q1459" s="22"/>
      <c r="R1459" s="22"/>
    </row>
    <row r="1460" spans="7:18">
      <c r="G1460" s="124"/>
      <c r="M1460" s="22"/>
      <c r="P1460" s="22"/>
      <c r="Q1460" s="22"/>
      <c r="R1460" s="22"/>
    </row>
    <row r="1461" spans="7:18">
      <c r="G1461" s="124"/>
      <c r="M1461" s="22"/>
      <c r="P1461" s="22"/>
      <c r="Q1461" s="22"/>
      <c r="R1461" s="22"/>
    </row>
    <row r="1462" spans="7:18">
      <c r="G1462" s="124"/>
      <c r="M1462" s="22"/>
      <c r="P1462" s="22"/>
      <c r="Q1462" s="22"/>
      <c r="R1462" s="22"/>
    </row>
    <row r="1463" spans="7:18">
      <c r="G1463" s="124"/>
      <c r="M1463" s="22"/>
      <c r="P1463" s="22"/>
      <c r="Q1463" s="22"/>
      <c r="R1463" s="22"/>
    </row>
    <row r="1464" spans="7:18">
      <c r="G1464" s="124"/>
      <c r="M1464" s="22"/>
      <c r="P1464" s="22"/>
      <c r="Q1464" s="22"/>
      <c r="R1464" s="22"/>
    </row>
    <row r="1465" spans="7:18">
      <c r="G1465" s="124"/>
      <c r="M1465" s="22"/>
      <c r="P1465" s="22"/>
      <c r="Q1465" s="22"/>
      <c r="R1465" s="22"/>
    </row>
    <row r="1466" spans="7:18">
      <c r="G1466" s="124"/>
      <c r="M1466" s="22"/>
      <c r="P1466" s="22"/>
      <c r="Q1466" s="22"/>
      <c r="R1466" s="22"/>
    </row>
    <row r="1467" spans="7:18">
      <c r="G1467" s="124"/>
      <c r="M1467" s="22"/>
      <c r="P1467" s="22"/>
      <c r="Q1467" s="22"/>
      <c r="R1467" s="22"/>
    </row>
    <row r="1468" spans="7:18">
      <c r="G1468" s="124"/>
      <c r="M1468" s="22"/>
      <c r="P1468" s="22"/>
      <c r="Q1468" s="22"/>
      <c r="R1468" s="22"/>
    </row>
    <row r="1469" spans="7:18">
      <c r="G1469" s="124"/>
      <c r="M1469" s="22"/>
      <c r="P1469" s="22"/>
      <c r="Q1469" s="22"/>
      <c r="R1469" s="22"/>
    </row>
    <row r="1470" spans="7:18">
      <c r="G1470" s="124"/>
      <c r="M1470" s="22"/>
      <c r="P1470" s="22"/>
      <c r="Q1470" s="22"/>
      <c r="R1470" s="22"/>
    </row>
    <row r="1471" spans="7:18">
      <c r="G1471" s="124"/>
      <c r="M1471" s="22"/>
      <c r="P1471" s="22"/>
      <c r="Q1471" s="22"/>
      <c r="R1471" s="22"/>
    </row>
    <row r="1472" spans="7:18">
      <c r="G1472" s="124"/>
      <c r="M1472" s="22"/>
      <c r="P1472" s="22"/>
      <c r="Q1472" s="22"/>
      <c r="R1472" s="22"/>
    </row>
    <row r="1473" spans="7:18">
      <c r="G1473" s="124"/>
      <c r="M1473" s="22"/>
      <c r="P1473" s="22"/>
      <c r="Q1473" s="22"/>
      <c r="R1473" s="22"/>
    </row>
    <row r="1474" spans="7:18">
      <c r="G1474" s="124"/>
      <c r="M1474" s="22"/>
      <c r="P1474" s="22"/>
      <c r="Q1474" s="22"/>
      <c r="R1474" s="22"/>
    </row>
    <row r="1475" spans="7:18">
      <c r="G1475" s="124"/>
      <c r="M1475" s="22"/>
      <c r="P1475" s="22"/>
      <c r="Q1475" s="22"/>
      <c r="R1475" s="22"/>
    </row>
    <row r="1476" spans="7:18">
      <c r="G1476" s="124"/>
      <c r="M1476" s="22"/>
      <c r="P1476" s="22"/>
      <c r="Q1476" s="22"/>
      <c r="R1476" s="22"/>
    </row>
    <row r="1477" spans="7:18">
      <c r="G1477" s="124"/>
      <c r="M1477" s="22"/>
      <c r="P1477" s="22"/>
      <c r="Q1477" s="22"/>
      <c r="R1477" s="22"/>
    </row>
    <row r="1478" spans="7:18">
      <c r="G1478" s="124"/>
      <c r="M1478" s="22"/>
      <c r="P1478" s="22"/>
      <c r="Q1478" s="22"/>
      <c r="R1478" s="22"/>
    </row>
    <row r="1479" spans="7:18">
      <c r="G1479" s="124"/>
      <c r="M1479" s="22"/>
      <c r="P1479" s="22"/>
      <c r="Q1479" s="22"/>
      <c r="R1479" s="22"/>
    </row>
    <row r="1480" spans="7:18">
      <c r="G1480" s="124"/>
      <c r="M1480" s="22"/>
      <c r="P1480" s="22"/>
      <c r="Q1480" s="22"/>
      <c r="R1480" s="22"/>
    </row>
    <row r="1481" spans="7:18">
      <c r="G1481" s="124"/>
      <c r="M1481" s="22"/>
      <c r="P1481" s="22"/>
      <c r="Q1481" s="22"/>
      <c r="R1481" s="22"/>
    </row>
    <row r="1482" spans="7:18">
      <c r="G1482" s="124"/>
      <c r="M1482" s="22"/>
      <c r="P1482" s="22"/>
      <c r="Q1482" s="22"/>
      <c r="R1482" s="22"/>
    </row>
    <row r="1483" spans="7:18">
      <c r="G1483" s="124"/>
      <c r="M1483" s="22"/>
      <c r="P1483" s="22"/>
      <c r="Q1483" s="22"/>
      <c r="R1483" s="22"/>
    </row>
    <row r="1484" spans="7:18">
      <c r="G1484" s="124"/>
      <c r="M1484" s="22"/>
      <c r="P1484" s="22"/>
      <c r="Q1484" s="22"/>
      <c r="R1484" s="22"/>
    </row>
    <row r="1485" spans="7:18">
      <c r="G1485" s="124"/>
      <c r="M1485" s="22"/>
      <c r="P1485" s="22"/>
      <c r="Q1485" s="22"/>
      <c r="R1485" s="22"/>
    </row>
    <row r="1486" spans="7:18">
      <c r="G1486" s="124"/>
      <c r="M1486" s="22"/>
      <c r="P1486" s="22"/>
      <c r="Q1486" s="22"/>
      <c r="R1486" s="22"/>
    </row>
    <row r="1487" spans="7:18">
      <c r="G1487" s="124"/>
      <c r="M1487" s="22"/>
      <c r="P1487" s="22"/>
      <c r="Q1487" s="22"/>
      <c r="R1487" s="22"/>
    </row>
    <row r="1488" spans="7:18">
      <c r="G1488" s="124"/>
      <c r="M1488" s="22"/>
      <c r="P1488" s="22"/>
      <c r="Q1488" s="22"/>
      <c r="R1488" s="22"/>
    </row>
    <row r="1489" spans="7:18">
      <c r="G1489" s="124"/>
      <c r="M1489" s="22"/>
      <c r="P1489" s="22"/>
      <c r="Q1489" s="22"/>
      <c r="R1489" s="22"/>
    </row>
    <row r="1490" spans="7:18">
      <c r="G1490" s="124"/>
      <c r="M1490" s="22"/>
      <c r="P1490" s="22"/>
      <c r="Q1490" s="22"/>
      <c r="R1490" s="22"/>
    </row>
    <row r="1491" spans="7:18">
      <c r="G1491" s="124"/>
      <c r="M1491" s="22"/>
      <c r="P1491" s="22"/>
      <c r="Q1491" s="22"/>
      <c r="R1491" s="22"/>
    </row>
    <row r="1492" spans="7:18">
      <c r="G1492" s="124"/>
      <c r="M1492" s="22"/>
      <c r="P1492" s="22"/>
      <c r="Q1492" s="22"/>
      <c r="R1492" s="22"/>
    </row>
    <row r="1493" spans="7:18">
      <c r="G1493" s="124"/>
      <c r="M1493" s="22"/>
      <c r="P1493" s="22"/>
      <c r="Q1493" s="22"/>
      <c r="R1493" s="22"/>
    </row>
    <row r="1494" spans="7:18">
      <c r="G1494" s="124"/>
      <c r="M1494" s="22"/>
      <c r="P1494" s="22"/>
      <c r="Q1494" s="22"/>
      <c r="R1494" s="22"/>
    </row>
    <row r="1495" spans="7:18">
      <c r="G1495" s="124"/>
      <c r="M1495" s="22"/>
      <c r="P1495" s="22"/>
      <c r="Q1495" s="22"/>
      <c r="R1495" s="22"/>
    </row>
    <row r="1496" spans="7:18">
      <c r="G1496" s="124"/>
      <c r="M1496" s="22"/>
      <c r="P1496" s="22"/>
      <c r="Q1496" s="22"/>
      <c r="R1496" s="22"/>
    </row>
    <row r="1497" spans="7:18">
      <c r="G1497" s="124"/>
      <c r="M1497" s="22"/>
      <c r="P1497" s="22"/>
      <c r="Q1497" s="22"/>
      <c r="R1497" s="22"/>
    </row>
    <row r="1498" spans="7:18">
      <c r="G1498" s="124"/>
      <c r="M1498" s="22"/>
      <c r="P1498" s="22"/>
      <c r="Q1498" s="22"/>
      <c r="R1498" s="22"/>
    </row>
    <row r="1499" spans="7:18">
      <c r="G1499" s="124"/>
      <c r="M1499" s="22"/>
      <c r="P1499" s="22"/>
      <c r="Q1499" s="22"/>
      <c r="R1499" s="22"/>
    </row>
    <row r="1500" spans="7:18">
      <c r="G1500" s="124"/>
      <c r="M1500" s="22"/>
      <c r="P1500" s="22"/>
      <c r="Q1500" s="22"/>
      <c r="R1500" s="22"/>
    </row>
    <row r="1501" spans="7:18">
      <c r="G1501" s="124"/>
      <c r="M1501" s="22"/>
      <c r="P1501" s="22"/>
      <c r="Q1501" s="22"/>
      <c r="R1501" s="22"/>
    </row>
    <row r="1502" spans="7:18">
      <c r="G1502" s="124"/>
      <c r="M1502" s="22"/>
      <c r="P1502" s="22"/>
      <c r="Q1502" s="22"/>
      <c r="R1502" s="22"/>
    </row>
    <row r="1503" spans="7:18">
      <c r="G1503" s="124"/>
      <c r="M1503" s="22"/>
      <c r="P1503" s="22"/>
      <c r="Q1503" s="22"/>
      <c r="R1503" s="22"/>
    </row>
    <row r="1504" spans="7:18">
      <c r="G1504" s="124"/>
      <c r="M1504" s="22"/>
      <c r="P1504" s="22"/>
      <c r="Q1504" s="22"/>
      <c r="R1504" s="22"/>
    </row>
    <row r="1505" spans="7:18">
      <c r="G1505" s="124"/>
      <c r="M1505" s="22"/>
      <c r="P1505" s="22"/>
      <c r="Q1505" s="22"/>
      <c r="R1505" s="22"/>
    </row>
    <row r="1506" spans="7:18">
      <c r="G1506" s="124"/>
      <c r="M1506" s="22"/>
      <c r="P1506" s="22"/>
      <c r="Q1506" s="22"/>
      <c r="R1506" s="22"/>
    </row>
    <row r="1507" spans="7:18">
      <c r="G1507" s="124"/>
      <c r="M1507" s="22"/>
      <c r="P1507" s="22"/>
      <c r="Q1507" s="22"/>
      <c r="R1507" s="22"/>
    </row>
    <row r="1508" spans="7:18">
      <c r="G1508" s="124"/>
      <c r="M1508" s="22"/>
      <c r="P1508" s="22"/>
      <c r="Q1508" s="22"/>
      <c r="R1508" s="22"/>
    </row>
    <row r="1509" spans="7:18">
      <c r="G1509" s="124"/>
      <c r="M1509" s="22"/>
      <c r="P1509" s="22"/>
      <c r="Q1509" s="22"/>
      <c r="R1509" s="22"/>
    </row>
    <row r="1510" spans="7:18">
      <c r="G1510" s="124"/>
      <c r="M1510" s="22"/>
      <c r="P1510" s="22"/>
      <c r="Q1510" s="22"/>
      <c r="R1510" s="22"/>
    </row>
    <row r="1511" spans="7:18">
      <c r="G1511" s="124"/>
      <c r="M1511" s="22"/>
      <c r="P1511" s="22"/>
      <c r="Q1511" s="22"/>
      <c r="R1511" s="22"/>
    </row>
    <row r="1512" spans="7:18">
      <c r="G1512" s="124"/>
      <c r="M1512" s="22"/>
      <c r="P1512" s="22"/>
      <c r="Q1512" s="22"/>
      <c r="R1512" s="22"/>
    </row>
    <row r="1513" spans="7:18">
      <c r="G1513" s="124"/>
      <c r="M1513" s="22"/>
      <c r="P1513" s="22"/>
      <c r="Q1513" s="22"/>
      <c r="R1513" s="22"/>
    </row>
    <row r="1514" spans="7:18">
      <c r="G1514" s="124"/>
      <c r="M1514" s="22"/>
      <c r="P1514" s="22"/>
      <c r="Q1514" s="22"/>
      <c r="R1514" s="22"/>
    </row>
    <row r="1515" spans="7:18">
      <c r="G1515" s="124"/>
      <c r="M1515" s="22"/>
      <c r="P1515" s="22"/>
      <c r="Q1515" s="22"/>
      <c r="R1515" s="22"/>
    </row>
    <row r="1516" spans="7:18">
      <c r="G1516" s="124"/>
      <c r="M1516" s="22"/>
      <c r="P1516" s="22"/>
      <c r="Q1516" s="22"/>
      <c r="R1516" s="22"/>
    </row>
    <row r="1517" spans="7:18">
      <c r="G1517" s="124"/>
      <c r="M1517" s="22"/>
      <c r="P1517" s="22"/>
      <c r="Q1517" s="22"/>
      <c r="R1517" s="22"/>
    </row>
    <row r="1518" spans="7:18">
      <c r="G1518" s="124"/>
      <c r="M1518" s="22"/>
      <c r="P1518" s="22"/>
      <c r="Q1518" s="22"/>
      <c r="R1518" s="22"/>
    </row>
    <row r="1519" spans="7:18">
      <c r="G1519" s="124"/>
      <c r="M1519" s="22"/>
      <c r="P1519" s="22"/>
      <c r="Q1519" s="22"/>
      <c r="R1519" s="22"/>
    </row>
    <row r="1520" spans="7:18">
      <c r="G1520" s="124"/>
      <c r="M1520" s="22"/>
      <c r="P1520" s="22"/>
      <c r="Q1520" s="22"/>
      <c r="R1520" s="22"/>
    </row>
    <row r="1521" spans="7:18">
      <c r="G1521" s="124"/>
      <c r="M1521" s="22"/>
      <c r="P1521" s="22"/>
      <c r="Q1521" s="22"/>
      <c r="R1521" s="22"/>
    </row>
    <row r="1522" spans="7:18">
      <c r="G1522" s="124"/>
      <c r="M1522" s="22"/>
      <c r="P1522" s="22"/>
      <c r="Q1522" s="22"/>
      <c r="R1522" s="22"/>
    </row>
    <row r="1523" spans="7:18">
      <c r="G1523" s="124"/>
      <c r="M1523" s="22"/>
      <c r="P1523" s="22"/>
      <c r="Q1523" s="22"/>
      <c r="R1523" s="22"/>
    </row>
    <row r="1524" spans="7:18">
      <c r="G1524" s="124"/>
      <c r="M1524" s="22"/>
      <c r="P1524" s="22"/>
      <c r="Q1524" s="22"/>
      <c r="R1524" s="22"/>
    </row>
    <row r="1525" spans="7:18">
      <c r="G1525" s="124"/>
      <c r="M1525" s="22"/>
      <c r="P1525" s="22"/>
      <c r="Q1525" s="22"/>
      <c r="R1525" s="22"/>
    </row>
    <row r="1526" spans="7:18">
      <c r="G1526" s="124"/>
      <c r="M1526" s="22"/>
      <c r="P1526" s="22"/>
      <c r="Q1526" s="22"/>
      <c r="R1526" s="22"/>
    </row>
    <row r="1527" spans="7:18">
      <c r="G1527" s="124"/>
      <c r="M1527" s="22"/>
      <c r="P1527" s="22"/>
      <c r="Q1527" s="22"/>
      <c r="R1527" s="22"/>
    </row>
    <row r="1528" spans="7:18">
      <c r="G1528" s="124"/>
      <c r="M1528" s="22"/>
      <c r="P1528" s="22"/>
      <c r="Q1528" s="22"/>
      <c r="R1528" s="22"/>
    </row>
    <row r="1529" spans="7:18">
      <c r="G1529" s="124"/>
      <c r="M1529" s="22"/>
      <c r="P1529" s="22"/>
      <c r="Q1529" s="22"/>
      <c r="R1529" s="22"/>
    </row>
    <row r="1530" spans="7:18">
      <c r="G1530" s="124"/>
      <c r="M1530" s="22"/>
      <c r="P1530" s="22"/>
      <c r="Q1530" s="22"/>
      <c r="R1530" s="22"/>
    </row>
    <row r="1531" spans="7:18">
      <c r="G1531" s="124"/>
      <c r="M1531" s="22"/>
      <c r="P1531" s="22"/>
      <c r="Q1531" s="22"/>
      <c r="R1531" s="22"/>
    </row>
    <row r="1532" spans="7:18">
      <c r="G1532" s="124"/>
      <c r="M1532" s="22"/>
      <c r="P1532" s="22"/>
      <c r="Q1532" s="22"/>
      <c r="R1532" s="22"/>
    </row>
    <row r="1533" spans="7:18">
      <c r="G1533" s="124"/>
      <c r="M1533" s="22"/>
      <c r="P1533" s="22"/>
      <c r="Q1533" s="22"/>
      <c r="R1533" s="22"/>
    </row>
    <row r="1534" spans="7:18">
      <c r="G1534" s="124"/>
      <c r="M1534" s="22"/>
      <c r="P1534" s="22"/>
      <c r="Q1534" s="22"/>
      <c r="R1534" s="22"/>
    </row>
    <row r="1535" spans="7:18">
      <c r="G1535" s="124"/>
      <c r="M1535" s="22"/>
      <c r="P1535" s="22"/>
      <c r="Q1535" s="22"/>
      <c r="R1535" s="22"/>
    </row>
    <row r="1536" spans="7:18">
      <c r="G1536" s="124"/>
      <c r="M1536" s="22"/>
      <c r="P1536" s="22"/>
      <c r="Q1536" s="22"/>
      <c r="R1536" s="22"/>
    </row>
    <row r="1537" spans="7:18">
      <c r="G1537" s="124"/>
      <c r="M1537" s="22"/>
      <c r="P1537" s="22"/>
      <c r="Q1537" s="22"/>
      <c r="R1537" s="22"/>
    </row>
    <row r="1538" spans="7:18">
      <c r="G1538" s="124"/>
      <c r="M1538" s="22"/>
      <c r="P1538" s="22"/>
      <c r="Q1538" s="22"/>
      <c r="R1538" s="22"/>
    </row>
    <row r="1539" spans="7:18">
      <c r="G1539" s="124"/>
      <c r="M1539" s="22"/>
      <c r="P1539" s="22"/>
      <c r="Q1539" s="22"/>
      <c r="R1539" s="22"/>
    </row>
    <row r="1540" spans="7:18">
      <c r="G1540" s="124"/>
      <c r="M1540" s="22"/>
      <c r="P1540" s="22"/>
      <c r="Q1540" s="22"/>
      <c r="R1540" s="22"/>
    </row>
    <row r="1541" spans="7:18">
      <c r="G1541" s="124"/>
      <c r="M1541" s="22"/>
      <c r="P1541" s="22"/>
      <c r="Q1541" s="22"/>
      <c r="R1541" s="22"/>
    </row>
    <row r="1542" spans="7:18">
      <c r="G1542" s="124"/>
      <c r="M1542" s="22"/>
      <c r="P1542" s="22"/>
      <c r="Q1542" s="22"/>
      <c r="R1542" s="22"/>
    </row>
    <row r="1543" spans="7:18">
      <c r="G1543" s="124"/>
      <c r="M1543" s="22"/>
      <c r="P1543" s="22"/>
      <c r="Q1543" s="22"/>
      <c r="R1543" s="22"/>
    </row>
    <row r="1544" spans="7:18">
      <c r="G1544" s="124"/>
      <c r="M1544" s="22"/>
      <c r="P1544" s="22"/>
      <c r="Q1544" s="22"/>
      <c r="R1544" s="22"/>
    </row>
    <row r="1545" spans="7:18">
      <c r="G1545" s="124"/>
      <c r="M1545" s="22"/>
      <c r="P1545" s="22"/>
      <c r="Q1545" s="22"/>
      <c r="R1545" s="22"/>
    </row>
    <row r="1546" spans="7:18">
      <c r="G1546" s="124"/>
      <c r="M1546" s="22"/>
      <c r="P1546" s="22"/>
      <c r="Q1546" s="22"/>
      <c r="R1546" s="22"/>
    </row>
    <row r="1547" spans="7:18">
      <c r="G1547" s="124"/>
      <c r="M1547" s="22"/>
      <c r="P1547" s="22"/>
      <c r="Q1547" s="22"/>
      <c r="R1547" s="22"/>
    </row>
    <row r="1548" spans="7:18">
      <c r="G1548" s="124"/>
      <c r="M1548" s="22"/>
      <c r="P1548" s="22"/>
      <c r="Q1548" s="22"/>
      <c r="R1548" s="22"/>
    </row>
    <row r="1549" spans="7:18">
      <c r="G1549" s="124"/>
      <c r="M1549" s="22"/>
      <c r="P1549" s="22"/>
      <c r="Q1549" s="22"/>
      <c r="R1549" s="22"/>
    </row>
    <row r="1550" spans="7:18">
      <c r="G1550" s="124"/>
      <c r="M1550" s="22"/>
      <c r="P1550" s="22"/>
      <c r="Q1550" s="22"/>
      <c r="R1550" s="22"/>
    </row>
    <row r="1551" spans="7:18">
      <c r="G1551" s="124"/>
      <c r="M1551" s="22"/>
      <c r="P1551" s="22"/>
      <c r="Q1551" s="22"/>
      <c r="R1551" s="22"/>
    </row>
    <row r="1552" spans="7:18">
      <c r="G1552" s="124"/>
      <c r="M1552" s="22"/>
      <c r="P1552" s="22"/>
      <c r="Q1552" s="22"/>
      <c r="R1552" s="22"/>
    </row>
    <row r="1553" spans="7:18">
      <c r="G1553" s="124"/>
      <c r="M1553" s="22"/>
      <c r="P1553" s="22"/>
      <c r="Q1553" s="22"/>
      <c r="R1553" s="22"/>
    </row>
    <row r="1554" spans="7:18">
      <c r="G1554" s="124"/>
      <c r="M1554" s="22"/>
      <c r="P1554" s="22"/>
      <c r="Q1554" s="22"/>
      <c r="R1554" s="22"/>
    </row>
    <row r="1555" spans="7:18">
      <c r="G1555" s="124"/>
      <c r="M1555" s="22"/>
      <c r="P1555" s="22"/>
      <c r="Q1555" s="22"/>
      <c r="R1555" s="22"/>
    </row>
    <row r="1556" spans="7:18">
      <c r="G1556" s="124"/>
      <c r="M1556" s="22"/>
      <c r="P1556" s="22"/>
      <c r="Q1556" s="22"/>
      <c r="R1556" s="22"/>
    </row>
    <row r="1557" spans="7:18">
      <c r="G1557" s="124"/>
      <c r="M1557" s="22"/>
      <c r="P1557" s="22"/>
      <c r="Q1557" s="22"/>
      <c r="R1557" s="22"/>
    </row>
    <row r="1558" spans="7:18">
      <c r="G1558" s="124"/>
      <c r="M1558" s="22"/>
      <c r="P1558" s="22"/>
      <c r="Q1558" s="22"/>
      <c r="R1558" s="22"/>
    </row>
    <row r="1559" spans="7:18">
      <c r="G1559" s="124"/>
      <c r="M1559" s="22"/>
      <c r="P1559" s="22"/>
      <c r="Q1559" s="22"/>
      <c r="R1559" s="22"/>
    </row>
    <row r="1560" spans="7:18">
      <c r="G1560" s="124"/>
      <c r="M1560" s="22"/>
      <c r="P1560" s="22"/>
      <c r="Q1560" s="22"/>
      <c r="R1560" s="22"/>
    </row>
    <row r="1561" spans="7:18">
      <c r="G1561" s="124"/>
      <c r="M1561" s="22"/>
      <c r="P1561" s="22"/>
      <c r="Q1561" s="22"/>
      <c r="R1561" s="22"/>
    </row>
    <row r="1562" spans="7:18">
      <c r="G1562" s="124"/>
      <c r="M1562" s="22"/>
      <c r="P1562" s="22"/>
      <c r="Q1562" s="22"/>
      <c r="R1562" s="22"/>
    </row>
    <row r="1563" spans="7:18">
      <c r="G1563" s="124"/>
      <c r="M1563" s="22"/>
      <c r="P1563" s="22"/>
      <c r="Q1563" s="22"/>
      <c r="R1563" s="22"/>
    </row>
    <row r="1564" spans="7:18">
      <c r="G1564" s="124"/>
      <c r="M1564" s="22"/>
      <c r="P1564" s="22"/>
      <c r="Q1564" s="22"/>
      <c r="R1564" s="22"/>
    </row>
    <row r="1565" spans="7:18">
      <c r="G1565" s="124"/>
      <c r="M1565" s="22"/>
      <c r="P1565" s="22"/>
      <c r="Q1565" s="22"/>
      <c r="R1565" s="22"/>
    </row>
    <row r="1566" spans="7:18">
      <c r="G1566" s="124"/>
      <c r="M1566" s="22"/>
      <c r="P1566" s="22"/>
      <c r="Q1566" s="22"/>
      <c r="R1566" s="22"/>
    </row>
    <row r="1567" spans="7:18">
      <c r="G1567" s="124"/>
      <c r="M1567" s="22"/>
      <c r="P1567" s="22"/>
      <c r="Q1567" s="22"/>
      <c r="R1567" s="22"/>
    </row>
    <row r="1568" spans="7:18">
      <c r="G1568" s="124"/>
      <c r="M1568" s="22"/>
      <c r="P1568" s="22"/>
      <c r="Q1568" s="22"/>
      <c r="R1568" s="22"/>
    </row>
    <row r="1569" spans="7:18">
      <c r="G1569" s="124"/>
      <c r="M1569" s="22"/>
      <c r="P1569" s="22"/>
      <c r="Q1569" s="22"/>
      <c r="R1569" s="22"/>
    </row>
    <row r="1570" spans="7:18">
      <c r="G1570" s="124"/>
      <c r="M1570" s="22"/>
      <c r="P1570" s="22"/>
      <c r="Q1570" s="22"/>
      <c r="R1570" s="22"/>
    </row>
    <row r="1571" spans="7:18">
      <c r="G1571" s="124"/>
      <c r="M1571" s="22"/>
      <c r="P1571" s="22"/>
      <c r="Q1571" s="22"/>
      <c r="R1571" s="22"/>
    </row>
    <row r="1572" spans="7:18">
      <c r="G1572" s="124"/>
      <c r="M1572" s="22"/>
      <c r="P1572" s="22"/>
      <c r="Q1572" s="22"/>
      <c r="R1572" s="22"/>
    </row>
    <row r="1573" spans="7:18">
      <c r="G1573" s="124"/>
      <c r="M1573" s="22"/>
      <c r="P1573" s="22"/>
      <c r="Q1573" s="22"/>
      <c r="R1573" s="22"/>
    </row>
    <row r="1574" spans="7:18">
      <c r="G1574" s="124"/>
      <c r="M1574" s="22"/>
      <c r="P1574" s="22"/>
      <c r="Q1574" s="22"/>
      <c r="R1574" s="22"/>
    </row>
    <row r="1575" spans="7:18">
      <c r="G1575" s="124"/>
      <c r="M1575" s="22"/>
      <c r="P1575" s="22"/>
      <c r="Q1575" s="22"/>
      <c r="R1575" s="22"/>
    </row>
    <row r="1576" spans="7:18">
      <c r="G1576" s="124"/>
      <c r="M1576" s="22"/>
      <c r="P1576" s="22"/>
      <c r="Q1576" s="22"/>
      <c r="R1576" s="22"/>
    </row>
    <row r="1577" spans="7:18">
      <c r="G1577" s="124"/>
      <c r="M1577" s="22"/>
      <c r="P1577" s="22"/>
      <c r="Q1577" s="22"/>
      <c r="R1577" s="22"/>
    </row>
    <row r="1578" spans="7:18">
      <c r="G1578" s="124"/>
      <c r="M1578" s="22"/>
      <c r="P1578" s="22"/>
      <c r="Q1578" s="22"/>
      <c r="R1578" s="22"/>
    </row>
    <row r="1579" spans="7:18">
      <c r="G1579" s="124"/>
      <c r="M1579" s="22"/>
      <c r="P1579" s="22"/>
      <c r="Q1579" s="22"/>
      <c r="R1579" s="22"/>
    </row>
    <row r="1580" spans="7:18">
      <c r="G1580" s="124"/>
      <c r="M1580" s="22"/>
      <c r="P1580" s="22"/>
      <c r="Q1580" s="22"/>
      <c r="R1580" s="22"/>
    </row>
    <row r="1581" spans="7:18">
      <c r="G1581" s="124"/>
      <c r="M1581" s="22"/>
      <c r="P1581" s="22"/>
      <c r="Q1581" s="22"/>
      <c r="R1581" s="22"/>
    </row>
    <row r="1582" spans="7:18">
      <c r="G1582" s="124"/>
      <c r="M1582" s="22"/>
      <c r="P1582" s="22"/>
      <c r="Q1582" s="22"/>
      <c r="R1582" s="22"/>
    </row>
    <row r="1583" spans="7:18">
      <c r="G1583" s="124"/>
      <c r="M1583" s="22"/>
      <c r="P1583" s="22"/>
      <c r="Q1583" s="22"/>
      <c r="R1583" s="22"/>
    </row>
    <row r="1584" spans="7:18">
      <c r="G1584" s="124"/>
      <c r="M1584" s="22"/>
      <c r="P1584" s="22"/>
      <c r="Q1584" s="22"/>
      <c r="R1584" s="22"/>
    </row>
    <row r="1585" spans="7:18">
      <c r="G1585" s="124"/>
      <c r="M1585" s="22"/>
      <c r="P1585" s="22"/>
      <c r="Q1585" s="22"/>
      <c r="R1585" s="22"/>
    </row>
    <row r="1586" spans="7:18">
      <c r="G1586" s="124"/>
      <c r="M1586" s="22"/>
      <c r="P1586" s="22"/>
      <c r="Q1586" s="22"/>
      <c r="R1586" s="22"/>
    </row>
    <row r="1587" spans="7:18">
      <c r="G1587" s="124"/>
      <c r="M1587" s="22"/>
      <c r="P1587" s="22"/>
      <c r="Q1587" s="22"/>
      <c r="R1587" s="22"/>
    </row>
    <row r="1588" spans="7:18">
      <c r="G1588" s="124"/>
      <c r="M1588" s="22"/>
      <c r="P1588" s="22"/>
      <c r="Q1588" s="22"/>
      <c r="R1588" s="22"/>
    </row>
    <row r="1589" spans="7:18">
      <c r="G1589" s="124"/>
      <c r="M1589" s="22"/>
      <c r="P1589" s="22"/>
      <c r="Q1589" s="22"/>
      <c r="R1589" s="22"/>
    </row>
    <row r="1590" spans="7:18">
      <c r="G1590" s="124"/>
      <c r="M1590" s="22"/>
      <c r="P1590" s="22"/>
      <c r="Q1590" s="22"/>
      <c r="R1590" s="22"/>
    </row>
    <row r="1591" spans="7:18">
      <c r="G1591" s="124"/>
      <c r="M1591" s="22"/>
      <c r="P1591" s="22"/>
      <c r="Q1591" s="22"/>
      <c r="R1591" s="22"/>
    </row>
    <row r="1592" spans="7:18">
      <c r="G1592" s="124"/>
      <c r="M1592" s="22"/>
      <c r="P1592" s="22"/>
      <c r="Q1592" s="22"/>
      <c r="R1592" s="22"/>
    </row>
    <row r="1593" spans="7:18">
      <c r="G1593" s="124"/>
      <c r="M1593" s="22"/>
      <c r="P1593" s="22"/>
      <c r="Q1593" s="22"/>
      <c r="R1593" s="22"/>
    </row>
    <row r="1594" spans="7:18">
      <c r="G1594" s="124"/>
      <c r="M1594" s="22"/>
      <c r="P1594" s="22"/>
      <c r="Q1594" s="22"/>
      <c r="R1594" s="22"/>
    </row>
    <row r="1595" spans="7:18">
      <c r="G1595" s="124"/>
      <c r="M1595" s="22"/>
      <c r="P1595" s="22"/>
      <c r="Q1595" s="22"/>
      <c r="R1595" s="22"/>
    </row>
    <row r="1596" spans="7:18">
      <c r="G1596" s="124"/>
      <c r="M1596" s="22"/>
      <c r="P1596" s="22"/>
      <c r="Q1596" s="22"/>
      <c r="R1596" s="22"/>
    </row>
    <row r="1597" spans="7:18">
      <c r="G1597" s="124"/>
      <c r="M1597" s="22"/>
      <c r="P1597" s="22"/>
      <c r="Q1597" s="22"/>
      <c r="R1597" s="22"/>
    </row>
    <row r="1598" spans="7:18">
      <c r="G1598" s="124"/>
      <c r="M1598" s="22"/>
      <c r="P1598" s="22"/>
      <c r="Q1598" s="22"/>
      <c r="R1598" s="22"/>
    </row>
    <row r="1599" spans="7:18">
      <c r="G1599" s="124"/>
      <c r="M1599" s="22"/>
      <c r="P1599" s="22"/>
      <c r="Q1599" s="22"/>
      <c r="R1599" s="22"/>
    </row>
    <row r="1600" spans="7:18">
      <c r="G1600" s="124"/>
      <c r="M1600" s="22"/>
      <c r="P1600" s="22"/>
      <c r="Q1600" s="22"/>
      <c r="R1600" s="22"/>
    </row>
    <row r="1601" spans="7:18">
      <c r="G1601" s="124"/>
      <c r="M1601" s="22"/>
      <c r="P1601" s="22"/>
      <c r="Q1601" s="22"/>
      <c r="R1601" s="22"/>
    </row>
    <row r="1602" spans="7:18">
      <c r="G1602" s="124"/>
      <c r="M1602" s="22"/>
      <c r="P1602" s="22"/>
      <c r="Q1602" s="22"/>
      <c r="R1602" s="22"/>
    </row>
    <row r="1603" spans="7:18">
      <c r="G1603" s="124"/>
      <c r="M1603" s="22"/>
      <c r="P1603" s="22"/>
      <c r="Q1603" s="22"/>
      <c r="R1603" s="22"/>
    </row>
    <row r="1604" spans="7:18">
      <c r="G1604" s="124"/>
      <c r="M1604" s="22"/>
      <c r="P1604" s="22"/>
      <c r="Q1604" s="22"/>
      <c r="R1604" s="22"/>
    </row>
    <row r="1605" spans="7:18">
      <c r="G1605" s="124"/>
      <c r="M1605" s="22"/>
      <c r="P1605" s="22"/>
      <c r="Q1605" s="22"/>
      <c r="R1605" s="22"/>
    </row>
    <row r="1606" spans="7:18">
      <c r="G1606" s="124"/>
      <c r="M1606" s="22"/>
      <c r="P1606" s="22"/>
      <c r="Q1606" s="22"/>
      <c r="R1606" s="22"/>
    </row>
    <row r="1607" spans="7:18">
      <c r="G1607" s="124"/>
      <c r="M1607" s="22"/>
      <c r="P1607" s="22"/>
      <c r="Q1607" s="22"/>
      <c r="R1607" s="22"/>
    </row>
    <row r="1608" spans="7:18">
      <c r="G1608" s="124"/>
      <c r="M1608" s="22"/>
      <c r="P1608" s="22"/>
      <c r="Q1608" s="22"/>
      <c r="R1608" s="22"/>
    </row>
    <row r="1609" spans="7:18">
      <c r="G1609" s="124"/>
      <c r="M1609" s="22"/>
      <c r="P1609" s="22"/>
      <c r="Q1609" s="22"/>
      <c r="R1609" s="22"/>
    </row>
    <row r="1610" spans="7:18">
      <c r="G1610" s="124"/>
      <c r="M1610" s="22"/>
      <c r="P1610" s="22"/>
      <c r="Q1610" s="22"/>
      <c r="R1610" s="22"/>
    </row>
    <row r="1611" spans="7:18">
      <c r="G1611" s="124"/>
      <c r="M1611" s="22"/>
      <c r="P1611" s="22"/>
      <c r="Q1611" s="22"/>
      <c r="R1611" s="22"/>
    </row>
    <row r="1612" spans="7:18">
      <c r="G1612" s="124"/>
      <c r="M1612" s="22"/>
      <c r="P1612" s="22"/>
      <c r="Q1612" s="22"/>
      <c r="R1612" s="22"/>
    </row>
    <row r="1613" spans="7:18">
      <c r="G1613" s="124"/>
      <c r="M1613" s="22"/>
      <c r="P1613" s="22"/>
      <c r="Q1613" s="22"/>
      <c r="R1613" s="22"/>
    </row>
    <row r="1614" spans="7:18">
      <c r="G1614" s="124"/>
      <c r="M1614" s="22"/>
      <c r="P1614" s="22"/>
      <c r="Q1614" s="22"/>
      <c r="R1614" s="22"/>
    </row>
    <row r="1615" spans="7:18">
      <c r="G1615" s="124"/>
      <c r="M1615" s="22"/>
      <c r="P1615" s="22"/>
      <c r="Q1615" s="22"/>
      <c r="R1615" s="22"/>
    </row>
    <row r="1616" spans="7:18">
      <c r="G1616" s="124"/>
      <c r="M1616" s="22"/>
      <c r="P1616" s="22"/>
      <c r="Q1616" s="22"/>
      <c r="R1616" s="22"/>
    </row>
    <row r="1617" spans="7:18">
      <c r="G1617" s="124"/>
      <c r="M1617" s="22"/>
      <c r="P1617" s="22"/>
      <c r="Q1617" s="22"/>
      <c r="R1617" s="22"/>
    </row>
    <row r="1618" spans="7:18">
      <c r="G1618" s="124"/>
      <c r="M1618" s="22"/>
      <c r="P1618" s="22"/>
      <c r="Q1618" s="22"/>
      <c r="R1618" s="22"/>
    </row>
    <row r="1619" spans="7:18">
      <c r="G1619" s="124"/>
      <c r="M1619" s="22"/>
      <c r="P1619" s="22"/>
      <c r="Q1619" s="22"/>
      <c r="R1619" s="22"/>
    </row>
    <row r="1620" spans="7:18">
      <c r="G1620" s="124"/>
      <c r="M1620" s="22"/>
      <c r="P1620" s="22"/>
      <c r="Q1620" s="22"/>
      <c r="R1620" s="22"/>
    </row>
    <row r="1621" spans="7:18">
      <c r="G1621" s="124"/>
      <c r="M1621" s="22"/>
      <c r="P1621" s="22"/>
      <c r="Q1621" s="22"/>
      <c r="R1621" s="22"/>
    </row>
    <row r="1622" spans="7:18">
      <c r="G1622" s="124"/>
      <c r="M1622" s="22"/>
      <c r="P1622" s="22"/>
      <c r="Q1622" s="22"/>
      <c r="R1622" s="22"/>
    </row>
    <row r="1623" spans="7:18">
      <c r="G1623" s="124"/>
      <c r="M1623" s="22"/>
      <c r="P1623" s="22"/>
      <c r="Q1623" s="22"/>
      <c r="R1623" s="22"/>
    </row>
    <row r="1624" spans="7:18">
      <c r="G1624" s="124"/>
      <c r="M1624" s="22"/>
      <c r="P1624" s="22"/>
      <c r="Q1624" s="22"/>
      <c r="R1624" s="22"/>
    </row>
    <row r="1625" spans="7:18">
      <c r="G1625" s="124"/>
      <c r="M1625" s="22"/>
      <c r="P1625" s="22"/>
      <c r="Q1625" s="22"/>
      <c r="R1625" s="22"/>
    </row>
    <row r="1626" spans="7:18">
      <c r="G1626" s="124"/>
      <c r="M1626" s="22"/>
      <c r="P1626" s="22"/>
      <c r="Q1626" s="22"/>
      <c r="R1626" s="22"/>
    </row>
    <row r="1627" spans="7:18">
      <c r="G1627" s="124"/>
      <c r="M1627" s="22"/>
      <c r="P1627" s="22"/>
      <c r="Q1627" s="22"/>
      <c r="R1627" s="22"/>
    </row>
    <row r="1628" spans="7:18">
      <c r="G1628" s="124"/>
      <c r="M1628" s="22"/>
      <c r="P1628" s="22"/>
      <c r="Q1628" s="22"/>
      <c r="R1628" s="22"/>
    </row>
    <row r="1629" spans="7:18">
      <c r="G1629" s="124"/>
      <c r="M1629" s="22"/>
      <c r="P1629" s="22"/>
      <c r="Q1629" s="22"/>
      <c r="R1629" s="22"/>
    </row>
    <row r="1630" spans="7:18">
      <c r="G1630" s="124"/>
      <c r="M1630" s="22"/>
      <c r="P1630" s="22"/>
      <c r="Q1630" s="22"/>
      <c r="R1630" s="22"/>
    </row>
    <row r="1631" spans="7:18">
      <c r="G1631" s="124"/>
      <c r="M1631" s="22"/>
      <c r="P1631" s="22"/>
      <c r="Q1631" s="22"/>
      <c r="R1631" s="22"/>
    </row>
    <row r="1632" spans="7:18">
      <c r="G1632" s="124"/>
      <c r="M1632" s="22"/>
      <c r="P1632" s="22"/>
      <c r="Q1632" s="22"/>
      <c r="R1632" s="22"/>
    </row>
    <row r="1633" spans="7:18">
      <c r="G1633" s="124"/>
      <c r="M1633" s="22"/>
      <c r="P1633" s="22"/>
      <c r="Q1633" s="22"/>
      <c r="R1633" s="22"/>
    </row>
    <row r="1634" spans="7:18">
      <c r="G1634" s="124"/>
      <c r="M1634" s="22"/>
      <c r="P1634" s="22"/>
      <c r="Q1634" s="22"/>
      <c r="R1634" s="22"/>
    </row>
    <row r="1635" spans="7:18">
      <c r="G1635" s="124"/>
      <c r="M1635" s="22"/>
      <c r="P1635" s="22"/>
      <c r="Q1635" s="22"/>
      <c r="R1635" s="22"/>
    </row>
    <row r="1636" spans="7:18">
      <c r="G1636" s="124"/>
      <c r="M1636" s="22"/>
      <c r="P1636" s="22"/>
      <c r="Q1636" s="22"/>
      <c r="R1636" s="22"/>
    </row>
    <row r="1637" spans="7:18">
      <c r="G1637" s="124"/>
      <c r="M1637" s="22"/>
      <c r="P1637" s="22"/>
      <c r="Q1637" s="22"/>
      <c r="R1637" s="22"/>
    </row>
    <row r="1638" spans="7:18">
      <c r="G1638" s="124"/>
      <c r="M1638" s="22"/>
      <c r="P1638" s="22"/>
      <c r="Q1638" s="22"/>
      <c r="R1638" s="22"/>
    </row>
    <row r="1639" spans="7:18">
      <c r="G1639" s="124"/>
      <c r="M1639" s="22"/>
      <c r="P1639" s="22"/>
      <c r="Q1639" s="22"/>
      <c r="R1639" s="22"/>
    </row>
    <row r="1640" spans="7:18">
      <c r="G1640" s="124"/>
      <c r="M1640" s="22"/>
      <c r="P1640" s="22"/>
      <c r="Q1640" s="22"/>
      <c r="R1640" s="22"/>
    </row>
    <row r="1641" spans="7:18">
      <c r="G1641" s="124"/>
      <c r="M1641" s="22"/>
      <c r="P1641" s="22"/>
      <c r="Q1641" s="22"/>
      <c r="R1641" s="22"/>
    </row>
    <row r="1642" spans="7:18">
      <c r="G1642" s="124"/>
      <c r="M1642" s="22"/>
      <c r="P1642" s="22"/>
      <c r="Q1642" s="22"/>
      <c r="R1642" s="22"/>
    </row>
    <row r="1643" spans="7:18">
      <c r="G1643" s="124"/>
      <c r="M1643" s="22"/>
      <c r="P1643" s="22"/>
      <c r="Q1643" s="22"/>
      <c r="R1643" s="22"/>
    </row>
    <row r="1644" spans="7:18">
      <c r="G1644" s="124"/>
      <c r="M1644" s="22"/>
      <c r="P1644" s="22"/>
      <c r="Q1644" s="22"/>
      <c r="R1644" s="22"/>
    </row>
    <row r="1645" spans="7:18">
      <c r="G1645" s="124"/>
      <c r="M1645" s="22"/>
      <c r="P1645" s="22"/>
      <c r="Q1645" s="22"/>
      <c r="R1645" s="22"/>
    </row>
    <row r="1646" spans="7:18">
      <c r="G1646" s="124"/>
      <c r="M1646" s="22"/>
      <c r="P1646" s="22"/>
      <c r="Q1646" s="22"/>
      <c r="R1646" s="22"/>
    </row>
    <row r="1647" spans="7:18">
      <c r="G1647" s="124"/>
      <c r="M1647" s="22"/>
      <c r="P1647" s="22"/>
      <c r="Q1647" s="22"/>
      <c r="R1647" s="22"/>
    </row>
    <row r="1648" spans="7:18">
      <c r="G1648" s="124"/>
      <c r="M1648" s="22"/>
      <c r="P1648" s="22"/>
      <c r="Q1648" s="22"/>
      <c r="R1648" s="22"/>
    </row>
    <row r="1649" spans="7:18">
      <c r="G1649" s="124"/>
      <c r="M1649" s="22"/>
      <c r="P1649" s="22"/>
      <c r="Q1649" s="22"/>
      <c r="R1649" s="22"/>
    </row>
    <row r="1650" spans="7:18">
      <c r="G1650" s="124"/>
      <c r="M1650" s="22"/>
      <c r="P1650" s="22"/>
      <c r="Q1650" s="22"/>
      <c r="R1650" s="22"/>
    </row>
    <row r="1651" spans="7:18">
      <c r="G1651" s="124"/>
      <c r="M1651" s="22"/>
      <c r="P1651" s="22"/>
      <c r="Q1651" s="22"/>
      <c r="R1651" s="22"/>
    </row>
    <row r="1652" spans="7:18">
      <c r="G1652" s="124"/>
      <c r="M1652" s="22"/>
      <c r="P1652" s="22"/>
      <c r="Q1652" s="22"/>
      <c r="R1652" s="22"/>
    </row>
    <row r="1653" spans="7:18">
      <c r="G1653" s="124"/>
      <c r="M1653" s="22"/>
      <c r="P1653" s="22"/>
      <c r="Q1653" s="22"/>
      <c r="R1653" s="22"/>
    </row>
    <row r="1654" spans="7:18">
      <c r="G1654" s="124"/>
      <c r="M1654" s="22"/>
      <c r="P1654" s="22"/>
      <c r="Q1654" s="22"/>
      <c r="R1654" s="22"/>
    </row>
    <row r="1655" spans="7:18">
      <c r="G1655" s="124"/>
      <c r="M1655" s="22"/>
      <c r="P1655" s="22"/>
      <c r="Q1655" s="22"/>
      <c r="R1655" s="22"/>
    </row>
    <row r="1656" spans="7:18">
      <c r="G1656" s="124"/>
      <c r="M1656" s="22"/>
      <c r="P1656" s="22"/>
      <c r="Q1656" s="22"/>
      <c r="R1656" s="22"/>
    </row>
    <row r="1657" spans="7:18">
      <c r="G1657" s="124"/>
      <c r="M1657" s="22"/>
      <c r="P1657" s="22"/>
      <c r="Q1657" s="22"/>
      <c r="R1657" s="22"/>
    </row>
    <row r="1658" spans="7:18">
      <c r="G1658" s="124"/>
      <c r="M1658" s="22"/>
      <c r="P1658" s="22"/>
      <c r="Q1658" s="22"/>
      <c r="R1658" s="22"/>
    </row>
    <row r="1659" spans="7:18">
      <c r="G1659" s="124"/>
      <c r="M1659" s="22"/>
      <c r="P1659" s="22"/>
      <c r="Q1659" s="22"/>
      <c r="R1659" s="22"/>
    </row>
    <row r="1660" spans="7:18">
      <c r="G1660" s="124"/>
      <c r="M1660" s="22"/>
      <c r="P1660" s="22"/>
      <c r="Q1660" s="22"/>
      <c r="R1660" s="22"/>
    </row>
    <row r="1661" spans="7:18">
      <c r="G1661" s="124"/>
      <c r="M1661" s="22"/>
      <c r="P1661" s="22"/>
      <c r="Q1661" s="22"/>
      <c r="R1661" s="22"/>
    </row>
    <row r="1662" spans="7:18">
      <c r="G1662" s="124"/>
      <c r="M1662" s="22"/>
      <c r="P1662" s="22"/>
      <c r="Q1662" s="22"/>
      <c r="R1662" s="22"/>
    </row>
    <row r="1663" spans="7:18">
      <c r="G1663" s="124"/>
      <c r="M1663" s="22"/>
      <c r="P1663" s="22"/>
      <c r="Q1663" s="22"/>
      <c r="R1663" s="22"/>
    </row>
    <row r="1664" spans="7:18">
      <c r="G1664" s="124"/>
      <c r="M1664" s="22"/>
      <c r="P1664" s="22"/>
      <c r="Q1664" s="22"/>
      <c r="R1664" s="22"/>
    </row>
    <row r="1665" spans="7:18">
      <c r="G1665" s="124"/>
      <c r="M1665" s="22"/>
      <c r="P1665" s="22"/>
      <c r="Q1665" s="22"/>
      <c r="R1665" s="22"/>
    </row>
    <row r="1666" spans="7:18">
      <c r="G1666" s="124"/>
      <c r="M1666" s="22"/>
      <c r="P1666" s="22"/>
      <c r="Q1666" s="22"/>
      <c r="R1666" s="22"/>
    </row>
    <row r="1667" spans="7:18">
      <c r="G1667" s="124"/>
      <c r="M1667" s="22"/>
      <c r="P1667" s="22"/>
      <c r="Q1667" s="22"/>
      <c r="R1667" s="22"/>
    </row>
    <row r="1668" spans="7:18">
      <c r="G1668" s="124"/>
      <c r="M1668" s="22"/>
      <c r="P1668" s="22"/>
      <c r="Q1668" s="22"/>
      <c r="R1668" s="22"/>
    </row>
    <row r="1669" spans="7:18">
      <c r="G1669" s="124"/>
      <c r="M1669" s="22"/>
      <c r="P1669" s="22"/>
      <c r="Q1669" s="22"/>
      <c r="R1669" s="22"/>
    </row>
    <row r="1670" spans="7:18">
      <c r="G1670" s="124"/>
      <c r="M1670" s="22"/>
      <c r="P1670" s="22"/>
      <c r="Q1670" s="22"/>
      <c r="R1670" s="22"/>
    </row>
    <row r="1671" spans="7:18">
      <c r="G1671" s="124"/>
      <c r="M1671" s="22"/>
      <c r="P1671" s="22"/>
      <c r="Q1671" s="22"/>
      <c r="R1671" s="22"/>
    </row>
    <row r="1672" spans="7:18">
      <c r="G1672" s="124"/>
      <c r="M1672" s="22"/>
      <c r="P1672" s="22"/>
      <c r="Q1672" s="22"/>
      <c r="R1672" s="22"/>
    </row>
    <row r="1673" spans="7:18">
      <c r="G1673" s="124"/>
      <c r="M1673" s="22"/>
      <c r="P1673" s="22"/>
      <c r="Q1673" s="22"/>
      <c r="R1673" s="22"/>
    </row>
    <row r="1674" spans="7:18">
      <c r="G1674" s="124"/>
      <c r="M1674" s="22"/>
      <c r="P1674" s="22"/>
      <c r="Q1674" s="22"/>
      <c r="R1674" s="22"/>
    </row>
    <row r="1675" spans="7:18">
      <c r="G1675" s="124"/>
      <c r="M1675" s="22"/>
      <c r="P1675" s="22"/>
      <c r="Q1675" s="22"/>
      <c r="R1675" s="22"/>
    </row>
    <row r="1676" spans="7:18">
      <c r="G1676" s="124"/>
      <c r="M1676" s="22"/>
      <c r="P1676" s="22"/>
      <c r="Q1676" s="22"/>
      <c r="R1676" s="22"/>
    </row>
    <row r="1677" spans="7:18">
      <c r="G1677" s="124"/>
      <c r="M1677" s="22"/>
      <c r="P1677" s="22"/>
      <c r="Q1677" s="22"/>
      <c r="R1677" s="22"/>
    </row>
    <row r="1678" spans="7:18">
      <c r="G1678" s="124"/>
      <c r="M1678" s="22"/>
      <c r="P1678" s="22"/>
      <c r="Q1678" s="22"/>
      <c r="R1678" s="22"/>
    </row>
    <row r="1679" spans="7:18">
      <c r="G1679" s="124"/>
      <c r="M1679" s="22"/>
      <c r="P1679" s="22"/>
      <c r="Q1679" s="22"/>
      <c r="R1679" s="22"/>
    </row>
    <row r="1680" spans="7:18">
      <c r="G1680" s="124"/>
      <c r="M1680" s="22"/>
      <c r="P1680" s="22"/>
      <c r="Q1680" s="22"/>
      <c r="R1680" s="22"/>
    </row>
    <row r="1681" spans="7:18">
      <c r="G1681" s="124"/>
      <c r="M1681" s="22"/>
      <c r="P1681" s="22"/>
      <c r="Q1681" s="22"/>
      <c r="R1681" s="22"/>
    </row>
    <row r="1682" spans="7:18">
      <c r="G1682" s="124"/>
      <c r="M1682" s="22"/>
      <c r="P1682" s="22"/>
      <c r="Q1682" s="22"/>
      <c r="R1682" s="22"/>
    </row>
    <row r="1683" spans="7:18">
      <c r="G1683" s="124"/>
      <c r="M1683" s="22"/>
      <c r="P1683" s="22"/>
      <c r="Q1683" s="22"/>
      <c r="R1683" s="22"/>
    </row>
    <row r="1684" spans="7:18">
      <c r="G1684" s="124"/>
      <c r="M1684" s="22"/>
      <c r="P1684" s="22"/>
      <c r="Q1684" s="22"/>
      <c r="R1684" s="22"/>
    </row>
    <row r="1685" spans="7:18">
      <c r="G1685" s="124"/>
      <c r="M1685" s="22"/>
      <c r="P1685" s="22"/>
      <c r="Q1685" s="22"/>
      <c r="R1685" s="22"/>
    </row>
    <row r="1686" spans="7:18">
      <c r="G1686" s="124"/>
      <c r="M1686" s="22"/>
      <c r="P1686" s="22"/>
      <c r="Q1686" s="22"/>
      <c r="R1686" s="22"/>
    </row>
    <row r="1687" spans="7:18">
      <c r="G1687" s="124"/>
      <c r="M1687" s="22"/>
      <c r="P1687" s="22"/>
      <c r="Q1687" s="22"/>
      <c r="R1687" s="22"/>
    </row>
    <row r="1688" spans="7:18">
      <c r="G1688" s="124"/>
      <c r="M1688" s="22"/>
      <c r="P1688" s="22"/>
      <c r="Q1688" s="22"/>
      <c r="R1688" s="22"/>
    </row>
    <row r="1689" spans="7:18">
      <c r="G1689" s="124"/>
      <c r="M1689" s="22"/>
      <c r="P1689" s="22"/>
      <c r="Q1689" s="22"/>
      <c r="R1689" s="22"/>
    </row>
    <row r="1690" spans="7:18">
      <c r="G1690" s="124"/>
      <c r="M1690" s="22"/>
      <c r="P1690" s="22"/>
      <c r="Q1690" s="22"/>
      <c r="R1690" s="22"/>
    </row>
    <row r="1691" spans="7:18">
      <c r="G1691" s="124"/>
      <c r="M1691" s="22"/>
      <c r="P1691" s="22"/>
      <c r="Q1691" s="22"/>
      <c r="R1691" s="22"/>
    </row>
    <row r="1692" spans="7:18">
      <c r="G1692" s="124"/>
      <c r="M1692" s="22"/>
      <c r="P1692" s="22"/>
      <c r="Q1692" s="22"/>
      <c r="R1692" s="22"/>
    </row>
    <row r="1693" spans="7:18">
      <c r="G1693" s="124"/>
      <c r="M1693" s="22"/>
      <c r="P1693" s="22"/>
      <c r="Q1693" s="22"/>
      <c r="R1693" s="22"/>
    </row>
    <row r="1694" spans="7:18">
      <c r="G1694" s="124"/>
      <c r="M1694" s="22"/>
      <c r="P1694" s="22"/>
      <c r="Q1694" s="22"/>
      <c r="R1694" s="22"/>
    </row>
    <row r="1695" spans="7:18">
      <c r="G1695" s="124"/>
      <c r="M1695" s="22"/>
      <c r="P1695" s="22"/>
      <c r="Q1695" s="22"/>
      <c r="R1695" s="22"/>
    </row>
    <row r="1696" spans="7:18">
      <c r="G1696" s="124"/>
      <c r="M1696" s="22"/>
      <c r="P1696" s="22"/>
      <c r="Q1696" s="22"/>
      <c r="R1696" s="22"/>
    </row>
    <row r="1697" spans="7:18">
      <c r="G1697" s="124"/>
      <c r="M1697" s="22"/>
      <c r="P1697" s="22"/>
      <c r="Q1697" s="22"/>
      <c r="R1697" s="22"/>
    </row>
    <row r="1698" spans="7:18">
      <c r="G1698" s="124"/>
      <c r="M1698" s="22"/>
      <c r="P1698" s="22"/>
      <c r="Q1698" s="22"/>
      <c r="R1698" s="22"/>
    </row>
    <row r="1699" spans="7:18">
      <c r="G1699" s="124"/>
      <c r="M1699" s="22"/>
      <c r="P1699" s="22"/>
      <c r="Q1699" s="22"/>
      <c r="R1699" s="22"/>
    </row>
    <row r="1700" spans="7:18">
      <c r="G1700" s="124"/>
      <c r="M1700" s="22"/>
      <c r="P1700" s="22"/>
      <c r="Q1700" s="22"/>
      <c r="R1700" s="22"/>
    </row>
    <row r="1701" spans="7:18">
      <c r="G1701" s="124"/>
      <c r="M1701" s="22"/>
      <c r="P1701" s="22"/>
      <c r="Q1701" s="22"/>
      <c r="R1701" s="22"/>
    </row>
    <row r="1702" spans="7:18">
      <c r="G1702" s="124"/>
      <c r="M1702" s="22"/>
      <c r="P1702" s="22"/>
      <c r="Q1702" s="22"/>
      <c r="R1702" s="22"/>
    </row>
    <row r="1703" spans="7:18">
      <c r="G1703" s="124"/>
      <c r="M1703" s="22"/>
      <c r="P1703" s="22"/>
      <c r="Q1703" s="22"/>
      <c r="R1703" s="22"/>
    </row>
    <row r="1704" spans="7:18">
      <c r="G1704" s="124"/>
      <c r="M1704" s="22"/>
      <c r="P1704" s="22"/>
      <c r="Q1704" s="22"/>
      <c r="R1704" s="22"/>
    </row>
    <row r="1705" spans="7:18">
      <c r="G1705" s="124"/>
      <c r="M1705" s="22"/>
      <c r="P1705" s="22"/>
      <c r="Q1705" s="22"/>
      <c r="R1705" s="22"/>
    </row>
    <row r="1706" spans="7:18">
      <c r="G1706" s="124"/>
      <c r="M1706" s="22"/>
      <c r="P1706" s="22"/>
      <c r="Q1706" s="22"/>
      <c r="R1706" s="22"/>
    </row>
    <row r="1707" spans="7:18">
      <c r="G1707" s="124"/>
      <c r="M1707" s="22"/>
      <c r="P1707" s="22"/>
      <c r="Q1707" s="22"/>
      <c r="R1707" s="22"/>
    </row>
    <row r="1708" spans="7:18">
      <c r="G1708" s="124"/>
      <c r="M1708" s="22"/>
      <c r="P1708" s="22"/>
      <c r="Q1708" s="22"/>
      <c r="R1708" s="22"/>
    </row>
    <row r="1709" spans="7:18">
      <c r="G1709" s="124"/>
      <c r="M1709" s="22"/>
      <c r="P1709" s="22"/>
      <c r="Q1709" s="22"/>
      <c r="R1709" s="22"/>
    </row>
    <row r="1710" spans="7:18">
      <c r="G1710" s="124"/>
      <c r="M1710" s="22"/>
      <c r="P1710" s="22"/>
      <c r="Q1710" s="22"/>
      <c r="R1710" s="22"/>
    </row>
    <row r="1711" spans="7:18">
      <c r="G1711" s="124"/>
      <c r="M1711" s="22"/>
      <c r="P1711" s="22"/>
      <c r="Q1711" s="22"/>
      <c r="R1711" s="22"/>
    </row>
    <row r="1712" spans="7:18">
      <c r="G1712" s="124"/>
      <c r="M1712" s="22"/>
      <c r="P1712" s="22"/>
      <c r="Q1712" s="22"/>
      <c r="R1712" s="22"/>
    </row>
    <row r="1713" spans="7:18">
      <c r="G1713" s="124"/>
      <c r="M1713" s="22"/>
      <c r="P1713" s="22"/>
      <c r="Q1713" s="22"/>
      <c r="R1713" s="22"/>
    </row>
    <row r="1714" spans="7:18">
      <c r="G1714" s="124"/>
      <c r="M1714" s="22"/>
      <c r="P1714" s="22"/>
      <c r="Q1714" s="22"/>
      <c r="R1714" s="22"/>
    </row>
    <row r="1715" spans="7:18">
      <c r="G1715" s="124"/>
      <c r="M1715" s="22"/>
      <c r="P1715" s="22"/>
      <c r="Q1715" s="22"/>
      <c r="R1715" s="22"/>
    </row>
    <row r="1716" spans="7:18">
      <c r="G1716" s="124"/>
      <c r="M1716" s="22"/>
      <c r="P1716" s="22"/>
      <c r="Q1716" s="22"/>
      <c r="R1716" s="22"/>
    </row>
    <row r="1717" spans="7:18">
      <c r="G1717" s="124"/>
      <c r="M1717" s="22"/>
      <c r="P1717" s="22"/>
      <c r="Q1717" s="22"/>
      <c r="R1717" s="22"/>
    </row>
    <row r="1718" spans="7:18">
      <c r="G1718" s="124"/>
      <c r="M1718" s="22"/>
      <c r="P1718" s="22"/>
      <c r="Q1718" s="22"/>
      <c r="R1718" s="22"/>
    </row>
    <row r="1719" spans="7:18">
      <c r="G1719" s="124"/>
      <c r="M1719" s="22"/>
      <c r="P1719" s="22"/>
      <c r="Q1719" s="22"/>
      <c r="R1719" s="22"/>
    </row>
    <row r="1720" spans="7:18">
      <c r="G1720" s="124"/>
      <c r="M1720" s="22"/>
      <c r="P1720" s="22"/>
      <c r="Q1720" s="22"/>
      <c r="R1720" s="22"/>
    </row>
    <row r="1721" spans="7:18">
      <c r="G1721" s="124"/>
      <c r="M1721" s="22"/>
      <c r="P1721" s="22"/>
      <c r="Q1721" s="22"/>
      <c r="R1721" s="22"/>
    </row>
    <row r="1722" spans="7:18">
      <c r="G1722" s="124"/>
      <c r="M1722" s="22"/>
      <c r="P1722" s="22"/>
      <c r="Q1722" s="22"/>
      <c r="R1722" s="22"/>
    </row>
    <row r="1723" spans="7:18">
      <c r="G1723" s="124"/>
      <c r="M1723" s="22"/>
      <c r="P1723" s="22"/>
      <c r="Q1723" s="22"/>
      <c r="R1723" s="22"/>
    </row>
    <row r="1724" spans="7:18">
      <c r="G1724" s="124"/>
      <c r="M1724" s="22"/>
      <c r="P1724" s="22"/>
      <c r="Q1724" s="22"/>
      <c r="R1724" s="22"/>
    </row>
    <row r="1725" spans="7:18">
      <c r="G1725" s="124"/>
      <c r="M1725" s="22"/>
      <c r="P1725" s="22"/>
      <c r="Q1725" s="22"/>
      <c r="R1725" s="22"/>
    </row>
    <row r="1726" spans="7:18">
      <c r="G1726" s="124"/>
      <c r="M1726" s="22"/>
      <c r="P1726" s="22"/>
      <c r="Q1726" s="22"/>
      <c r="R1726" s="22"/>
    </row>
    <row r="1727" spans="7:18">
      <c r="G1727" s="124"/>
      <c r="M1727" s="22"/>
      <c r="P1727" s="22"/>
      <c r="Q1727" s="22"/>
      <c r="R1727" s="22"/>
    </row>
    <row r="1728" spans="7:18">
      <c r="G1728" s="124"/>
      <c r="M1728" s="22"/>
      <c r="P1728" s="22"/>
      <c r="Q1728" s="22"/>
      <c r="R1728" s="22"/>
    </row>
    <row r="1729" spans="7:18">
      <c r="G1729" s="124"/>
      <c r="M1729" s="22"/>
      <c r="P1729" s="22"/>
      <c r="Q1729" s="22"/>
      <c r="R1729" s="22"/>
    </row>
    <row r="1730" spans="7:18">
      <c r="G1730" s="124"/>
      <c r="M1730" s="22"/>
      <c r="P1730" s="22"/>
      <c r="Q1730" s="22"/>
      <c r="R1730" s="22"/>
    </row>
    <row r="1731" spans="7:18">
      <c r="G1731" s="124"/>
      <c r="M1731" s="22"/>
      <c r="P1731" s="22"/>
      <c r="Q1731" s="22"/>
      <c r="R1731" s="22"/>
    </row>
    <row r="1732" spans="7:18">
      <c r="G1732" s="124"/>
      <c r="M1732" s="22"/>
      <c r="P1732" s="22"/>
      <c r="Q1732" s="22"/>
      <c r="R1732" s="22"/>
    </row>
    <row r="1733" spans="7:18">
      <c r="G1733" s="124"/>
      <c r="M1733" s="22"/>
      <c r="P1733" s="22"/>
      <c r="Q1733" s="22"/>
      <c r="R1733" s="22"/>
    </row>
    <row r="1734" spans="7:18">
      <c r="G1734" s="124"/>
      <c r="M1734" s="22"/>
      <c r="P1734" s="22"/>
      <c r="Q1734" s="22"/>
      <c r="R1734" s="22"/>
    </row>
    <row r="1735" spans="7:18">
      <c r="G1735" s="124"/>
      <c r="M1735" s="22"/>
      <c r="P1735" s="22"/>
      <c r="Q1735" s="22"/>
      <c r="R1735" s="22"/>
    </row>
    <row r="1736" spans="7:18">
      <c r="G1736" s="124"/>
      <c r="M1736" s="22"/>
      <c r="P1736" s="22"/>
      <c r="Q1736" s="22"/>
      <c r="R1736" s="22"/>
    </row>
    <row r="1737" spans="7:18">
      <c r="G1737" s="124"/>
      <c r="M1737" s="22"/>
      <c r="P1737" s="22"/>
      <c r="Q1737" s="22"/>
      <c r="R1737" s="22"/>
    </row>
    <row r="1738" spans="7:18">
      <c r="G1738" s="124"/>
      <c r="M1738" s="22"/>
      <c r="P1738" s="22"/>
      <c r="Q1738" s="22"/>
      <c r="R1738" s="22"/>
    </row>
    <row r="1739" spans="7:18">
      <c r="G1739" s="124"/>
      <c r="M1739" s="22"/>
      <c r="P1739" s="22"/>
      <c r="Q1739" s="22"/>
      <c r="R1739" s="22"/>
    </row>
    <row r="1740" spans="7:18">
      <c r="G1740" s="124"/>
      <c r="M1740" s="22"/>
      <c r="P1740" s="22"/>
      <c r="Q1740" s="22"/>
      <c r="R1740" s="22"/>
    </row>
    <row r="1741" spans="7:18">
      <c r="G1741" s="124"/>
      <c r="M1741" s="22"/>
      <c r="P1741" s="22"/>
      <c r="Q1741" s="22"/>
      <c r="R1741" s="22"/>
    </row>
    <row r="1742" spans="7:18">
      <c r="G1742" s="124"/>
      <c r="M1742" s="22"/>
      <c r="P1742" s="22"/>
      <c r="Q1742" s="22"/>
      <c r="R1742" s="22"/>
    </row>
    <row r="1743" spans="7:18">
      <c r="G1743" s="124"/>
      <c r="M1743" s="22"/>
      <c r="P1743" s="22"/>
      <c r="Q1743" s="22"/>
      <c r="R1743" s="22"/>
    </row>
    <row r="1744" spans="7:18">
      <c r="G1744" s="124"/>
      <c r="M1744" s="22"/>
      <c r="P1744" s="22"/>
      <c r="Q1744" s="22"/>
      <c r="R1744" s="22"/>
    </row>
    <row r="1745" spans="7:18">
      <c r="G1745" s="124"/>
      <c r="M1745" s="22"/>
      <c r="P1745" s="22"/>
      <c r="Q1745" s="22"/>
      <c r="R1745" s="22"/>
    </row>
    <row r="1746" spans="7:18">
      <c r="G1746" s="124"/>
      <c r="M1746" s="22"/>
      <c r="P1746" s="22"/>
      <c r="Q1746" s="22"/>
      <c r="R1746" s="22"/>
    </row>
    <row r="1747" spans="7:18">
      <c r="G1747" s="124"/>
      <c r="M1747" s="22"/>
      <c r="P1747" s="22"/>
      <c r="Q1747" s="22"/>
      <c r="R1747" s="22"/>
    </row>
    <row r="1748" spans="7:18">
      <c r="G1748" s="124"/>
      <c r="M1748" s="22"/>
      <c r="P1748" s="22"/>
      <c r="Q1748" s="22"/>
      <c r="R1748" s="22"/>
    </row>
    <row r="1749" spans="7:18">
      <c r="G1749" s="124"/>
      <c r="M1749" s="22"/>
      <c r="P1749" s="22"/>
      <c r="Q1749" s="22"/>
      <c r="R1749" s="22"/>
    </row>
    <row r="1750" spans="7:18">
      <c r="G1750" s="124"/>
      <c r="M1750" s="22"/>
      <c r="P1750" s="22"/>
      <c r="Q1750" s="22"/>
      <c r="R1750" s="22"/>
    </row>
    <row r="1751" spans="7:18">
      <c r="G1751" s="124"/>
      <c r="M1751" s="22"/>
      <c r="P1751" s="22"/>
      <c r="Q1751" s="22"/>
      <c r="R1751" s="22"/>
    </row>
    <row r="1752" spans="7:18">
      <c r="G1752" s="124"/>
      <c r="M1752" s="22"/>
      <c r="P1752" s="22"/>
      <c r="Q1752" s="22"/>
      <c r="R1752" s="22"/>
    </row>
    <row r="1753" spans="7:18">
      <c r="G1753" s="124"/>
      <c r="M1753" s="22"/>
      <c r="P1753" s="22"/>
      <c r="Q1753" s="22"/>
      <c r="R1753" s="22"/>
    </row>
    <row r="1754" spans="7:18">
      <c r="G1754" s="124"/>
      <c r="M1754" s="22"/>
      <c r="P1754" s="22"/>
      <c r="Q1754" s="22"/>
      <c r="R1754" s="22"/>
    </row>
    <row r="1755" spans="7:18">
      <c r="G1755" s="124"/>
      <c r="M1755" s="22"/>
      <c r="P1755" s="22"/>
      <c r="Q1755" s="22"/>
      <c r="R1755" s="22"/>
    </row>
    <row r="1756" spans="7:18">
      <c r="G1756" s="124"/>
      <c r="M1756" s="22"/>
      <c r="P1756" s="22"/>
      <c r="Q1756" s="22"/>
      <c r="R1756" s="22"/>
    </row>
    <row r="1757" spans="7:18">
      <c r="G1757" s="124"/>
      <c r="M1757" s="22"/>
      <c r="P1757" s="22"/>
      <c r="Q1757" s="22"/>
      <c r="R1757" s="22"/>
    </row>
    <row r="1758" spans="7:18">
      <c r="G1758" s="124"/>
      <c r="M1758" s="22"/>
      <c r="P1758" s="22"/>
      <c r="Q1758" s="22"/>
      <c r="R1758" s="22"/>
    </row>
    <row r="1759" spans="7:18">
      <c r="G1759" s="124"/>
      <c r="M1759" s="22"/>
      <c r="P1759" s="22"/>
      <c r="Q1759" s="22"/>
      <c r="R1759" s="22"/>
    </row>
    <row r="1760" spans="7:18">
      <c r="G1760" s="124"/>
      <c r="M1760" s="22"/>
      <c r="P1760" s="22"/>
      <c r="Q1760" s="22"/>
      <c r="R1760" s="22"/>
    </row>
    <row r="1761" spans="7:18">
      <c r="G1761" s="124"/>
      <c r="M1761" s="22"/>
      <c r="P1761" s="22"/>
      <c r="Q1761" s="22"/>
      <c r="R1761" s="22"/>
    </row>
    <row r="1762" spans="7:18">
      <c r="G1762" s="124"/>
      <c r="M1762" s="22"/>
      <c r="P1762" s="22"/>
      <c r="Q1762" s="22"/>
      <c r="R1762" s="22"/>
    </row>
    <row r="1763" spans="7:18">
      <c r="G1763" s="124"/>
      <c r="M1763" s="22"/>
      <c r="P1763" s="22"/>
      <c r="Q1763" s="22"/>
      <c r="R1763" s="22"/>
    </row>
    <row r="1764" spans="7:18">
      <c r="G1764" s="124"/>
      <c r="M1764" s="22"/>
      <c r="P1764" s="22"/>
      <c r="Q1764" s="22"/>
      <c r="R1764" s="22"/>
    </row>
    <row r="1765" spans="7:18">
      <c r="G1765" s="124"/>
      <c r="M1765" s="22"/>
      <c r="P1765" s="22"/>
      <c r="Q1765" s="22"/>
      <c r="R1765" s="22"/>
    </row>
    <row r="1766" spans="7:18">
      <c r="G1766" s="124"/>
      <c r="M1766" s="22"/>
      <c r="P1766" s="22"/>
      <c r="Q1766" s="22"/>
      <c r="R1766" s="22"/>
    </row>
    <row r="1767" spans="7:18">
      <c r="G1767" s="124"/>
      <c r="M1767" s="22"/>
      <c r="P1767" s="22"/>
      <c r="Q1767" s="22"/>
      <c r="R1767" s="22"/>
    </row>
    <row r="1768" spans="7:18">
      <c r="G1768" s="124"/>
      <c r="M1768" s="22"/>
      <c r="P1768" s="22"/>
      <c r="Q1768" s="22"/>
      <c r="R1768" s="22"/>
    </row>
    <row r="1769" spans="7:18">
      <c r="G1769" s="124"/>
      <c r="M1769" s="22"/>
      <c r="P1769" s="22"/>
      <c r="Q1769" s="22"/>
      <c r="R1769" s="22"/>
    </row>
    <row r="1770" spans="7:18">
      <c r="G1770" s="124"/>
      <c r="M1770" s="22"/>
      <c r="P1770" s="22"/>
      <c r="Q1770" s="22"/>
      <c r="R1770" s="22"/>
    </row>
    <row r="1771" spans="7:18">
      <c r="G1771" s="124"/>
      <c r="M1771" s="22"/>
      <c r="P1771" s="22"/>
      <c r="Q1771" s="22"/>
      <c r="R1771" s="22"/>
    </row>
    <row r="1772" spans="7:18">
      <c r="G1772" s="124"/>
      <c r="M1772" s="22"/>
      <c r="P1772" s="22"/>
      <c r="Q1772" s="22"/>
      <c r="R1772" s="22"/>
    </row>
    <row r="1773" spans="7:18">
      <c r="G1773" s="124"/>
      <c r="M1773" s="22"/>
      <c r="P1773" s="22"/>
      <c r="Q1773" s="22"/>
      <c r="R1773" s="22"/>
    </row>
    <row r="1774" spans="7:18">
      <c r="G1774" s="124"/>
      <c r="M1774" s="22"/>
      <c r="P1774" s="22"/>
      <c r="Q1774" s="22"/>
      <c r="R1774" s="22"/>
    </row>
    <row r="1775" spans="7:18">
      <c r="G1775" s="124"/>
      <c r="M1775" s="22"/>
      <c r="P1775" s="22"/>
      <c r="Q1775" s="22"/>
      <c r="R1775" s="22"/>
    </row>
    <row r="1776" spans="7:18">
      <c r="G1776" s="124"/>
      <c r="M1776" s="22"/>
      <c r="P1776" s="22"/>
      <c r="Q1776" s="22"/>
      <c r="R1776" s="22"/>
    </row>
    <row r="1777" spans="7:18">
      <c r="G1777" s="124"/>
      <c r="M1777" s="22"/>
      <c r="P1777" s="22"/>
      <c r="Q1777" s="22"/>
      <c r="R1777" s="22"/>
    </row>
    <row r="1778" spans="7:18">
      <c r="G1778" s="124"/>
      <c r="M1778" s="22"/>
      <c r="P1778" s="22"/>
      <c r="Q1778" s="22"/>
      <c r="R1778" s="22"/>
    </row>
    <row r="1779" spans="7:18">
      <c r="G1779" s="124"/>
      <c r="M1779" s="22"/>
      <c r="P1779" s="22"/>
      <c r="Q1779" s="22"/>
      <c r="R1779" s="22"/>
    </row>
    <row r="1780" spans="7:18">
      <c r="G1780" s="124"/>
      <c r="M1780" s="22"/>
      <c r="P1780" s="22"/>
      <c r="Q1780" s="22"/>
      <c r="R1780" s="22"/>
    </row>
    <row r="1781" spans="7:18">
      <c r="G1781" s="124"/>
      <c r="M1781" s="22"/>
      <c r="P1781" s="22"/>
      <c r="Q1781" s="22"/>
      <c r="R1781" s="22"/>
    </row>
    <row r="1782" spans="7:18">
      <c r="G1782" s="124"/>
      <c r="M1782" s="22"/>
      <c r="P1782" s="22"/>
      <c r="Q1782" s="22"/>
      <c r="R1782" s="22"/>
    </row>
    <row r="1783" spans="7:18">
      <c r="G1783" s="124"/>
      <c r="M1783" s="22"/>
      <c r="P1783" s="22"/>
      <c r="Q1783" s="22"/>
      <c r="R1783" s="22"/>
    </row>
    <row r="1784" spans="7:18">
      <c r="G1784" s="124"/>
      <c r="M1784" s="22"/>
      <c r="P1784" s="22"/>
      <c r="Q1784" s="22"/>
      <c r="R1784" s="22"/>
    </row>
    <row r="1785" spans="7:18">
      <c r="G1785" s="124"/>
      <c r="M1785" s="22"/>
      <c r="P1785" s="22"/>
      <c r="Q1785" s="22"/>
      <c r="R1785" s="22"/>
    </row>
    <row r="1786" spans="7:18">
      <c r="G1786" s="124"/>
      <c r="M1786" s="22"/>
      <c r="P1786" s="22"/>
      <c r="Q1786" s="22"/>
      <c r="R1786" s="22"/>
    </row>
    <row r="1787" spans="7:18">
      <c r="G1787" s="124"/>
      <c r="M1787" s="22"/>
      <c r="P1787" s="22"/>
      <c r="Q1787" s="22"/>
      <c r="R1787" s="22"/>
    </row>
    <row r="1788" spans="7:18">
      <c r="G1788" s="124"/>
      <c r="M1788" s="22"/>
      <c r="P1788" s="22"/>
      <c r="Q1788" s="22"/>
      <c r="R1788" s="22"/>
    </row>
    <row r="1789" spans="7:18">
      <c r="G1789" s="124"/>
      <c r="M1789" s="22"/>
      <c r="P1789" s="22"/>
      <c r="Q1789" s="22"/>
      <c r="R1789" s="22"/>
    </row>
    <row r="1790" spans="7:18">
      <c r="G1790" s="124"/>
      <c r="M1790" s="22"/>
      <c r="P1790" s="22"/>
      <c r="Q1790" s="22"/>
      <c r="R1790" s="22"/>
    </row>
    <row r="1791" spans="7:18">
      <c r="G1791" s="124"/>
      <c r="M1791" s="22"/>
      <c r="P1791" s="22"/>
      <c r="Q1791" s="22"/>
      <c r="R1791" s="22"/>
    </row>
    <row r="1792" spans="7:18">
      <c r="G1792" s="124"/>
      <c r="M1792" s="22"/>
      <c r="P1792" s="22"/>
      <c r="Q1792" s="22"/>
      <c r="R1792" s="22"/>
    </row>
    <row r="1793" spans="7:18">
      <c r="G1793" s="124"/>
      <c r="M1793" s="22"/>
      <c r="P1793" s="22"/>
      <c r="Q1793" s="22"/>
      <c r="R1793" s="22"/>
    </row>
    <row r="1794" spans="7:18">
      <c r="G1794" s="124"/>
      <c r="M1794" s="22"/>
      <c r="P1794" s="22"/>
      <c r="Q1794" s="22"/>
      <c r="R1794" s="22"/>
    </row>
    <row r="1795" spans="7:18">
      <c r="G1795" s="124"/>
      <c r="M1795" s="22"/>
      <c r="P1795" s="22"/>
      <c r="Q1795" s="22"/>
      <c r="R1795" s="22"/>
    </row>
    <row r="1796" spans="7:18">
      <c r="G1796" s="124"/>
      <c r="M1796" s="22"/>
      <c r="P1796" s="22"/>
      <c r="Q1796" s="22"/>
      <c r="R1796" s="22"/>
    </row>
    <row r="1797" spans="7:18">
      <c r="G1797" s="124"/>
      <c r="M1797" s="22"/>
      <c r="P1797" s="22"/>
      <c r="Q1797" s="22"/>
      <c r="R1797" s="22"/>
    </row>
    <row r="1798" spans="7:18">
      <c r="G1798" s="124"/>
      <c r="M1798" s="22"/>
      <c r="P1798" s="22"/>
      <c r="Q1798" s="22"/>
      <c r="R1798" s="22"/>
    </row>
    <row r="1799" spans="7:18">
      <c r="G1799" s="124"/>
      <c r="M1799" s="22"/>
      <c r="P1799" s="22"/>
      <c r="Q1799" s="22"/>
      <c r="R1799" s="22"/>
    </row>
    <row r="1800" spans="7:18">
      <c r="G1800" s="124"/>
      <c r="M1800" s="22"/>
      <c r="P1800" s="22"/>
      <c r="Q1800" s="22"/>
      <c r="R1800" s="22"/>
    </row>
    <row r="1801" spans="7:18">
      <c r="G1801" s="124"/>
      <c r="M1801" s="22"/>
      <c r="P1801" s="22"/>
      <c r="Q1801" s="22"/>
      <c r="R1801" s="22"/>
    </row>
    <row r="1802" spans="7:18">
      <c r="G1802" s="124"/>
      <c r="M1802" s="22"/>
      <c r="P1802" s="22"/>
      <c r="Q1802" s="22"/>
      <c r="R1802" s="22"/>
    </row>
    <row r="1803" spans="7:18">
      <c r="G1803" s="124"/>
      <c r="M1803" s="22"/>
      <c r="P1803" s="22"/>
      <c r="Q1803" s="22"/>
      <c r="R1803" s="22"/>
    </row>
    <row r="1804" spans="7:18">
      <c r="G1804" s="124"/>
      <c r="M1804" s="22"/>
      <c r="P1804" s="22"/>
      <c r="Q1804" s="22"/>
      <c r="R1804" s="22"/>
    </row>
    <row r="1805" spans="7:18">
      <c r="G1805" s="124"/>
      <c r="M1805" s="22"/>
      <c r="P1805" s="22"/>
      <c r="Q1805" s="22"/>
      <c r="R1805" s="22"/>
    </row>
    <row r="1806" spans="7:18">
      <c r="G1806" s="124"/>
      <c r="M1806" s="22"/>
      <c r="P1806" s="22"/>
      <c r="Q1806" s="22"/>
      <c r="R1806" s="22"/>
    </row>
    <row r="1807" spans="7:18">
      <c r="G1807" s="124"/>
      <c r="M1807" s="22"/>
      <c r="P1807" s="22"/>
      <c r="Q1807" s="22"/>
      <c r="R1807" s="22"/>
    </row>
    <row r="1808" spans="7:18">
      <c r="G1808" s="124"/>
      <c r="M1808" s="22"/>
      <c r="P1808" s="22"/>
      <c r="Q1808" s="22"/>
      <c r="R1808" s="22"/>
    </row>
    <row r="1809" spans="7:18">
      <c r="G1809" s="124"/>
      <c r="M1809" s="22"/>
      <c r="P1809" s="22"/>
      <c r="Q1809" s="22"/>
      <c r="R1809" s="22"/>
    </row>
    <row r="1810" spans="7:18">
      <c r="G1810" s="124"/>
      <c r="M1810" s="22"/>
      <c r="P1810" s="22"/>
      <c r="Q1810" s="22"/>
      <c r="R1810" s="22"/>
    </row>
    <row r="1811" spans="7:18">
      <c r="G1811" s="124"/>
      <c r="M1811" s="22"/>
      <c r="P1811" s="22"/>
      <c r="Q1811" s="22"/>
      <c r="R1811" s="22"/>
    </row>
    <row r="1812" spans="7:18">
      <c r="G1812" s="124"/>
      <c r="M1812" s="22"/>
      <c r="P1812" s="22"/>
      <c r="Q1812" s="22"/>
      <c r="R1812" s="22"/>
    </row>
    <row r="1813" spans="7:18">
      <c r="G1813" s="124"/>
      <c r="M1813" s="22"/>
      <c r="P1813" s="22"/>
      <c r="Q1813" s="22"/>
      <c r="R1813" s="22"/>
    </row>
    <row r="1814" spans="7:18">
      <c r="G1814" s="124"/>
      <c r="M1814" s="22"/>
      <c r="P1814" s="22"/>
      <c r="Q1814" s="22"/>
      <c r="R1814" s="22"/>
    </row>
    <row r="1815" spans="7:18">
      <c r="G1815" s="124"/>
      <c r="M1815" s="22"/>
      <c r="P1815" s="22"/>
      <c r="Q1815" s="22"/>
      <c r="R1815" s="22"/>
    </row>
    <row r="1816" spans="7:18">
      <c r="G1816" s="124"/>
      <c r="M1816" s="22"/>
      <c r="P1816" s="22"/>
      <c r="Q1816" s="22"/>
      <c r="R1816" s="22"/>
    </row>
    <row r="1817" spans="7:18">
      <c r="G1817" s="124"/>
      <c r="M1817" s="22"/>
      <c r="P1817" s="22"/>
      <c r="Q1817" s="22"/>
      <c r="R1817" s="22"/>
    </row>
    <row r="1818" spans="7:18">
      <c r="G1818" s="124"/>
      <c r="M1818" s="22"/>
      <c r="P1818" s="22"/>
      <c r="Q1818" s="22"/>
      <c r="R1818" s="22"/>
    </row>
    <row r="1819" spans="7:18">
      <c r="G1819" s="124"/>
      <c r="M1819" s="22"/>
      <c r="P1819" s="22"/>
      <c r="Q1819" s="22"/>
      <c r="R1819" s="22"/>
    </row>
    <row r="1820" spans="7:18">
      <c r="G1820" s="124"/>
      <c r="M1820" s="22"/>
      <c r="P1820" s="22"/>
      <c r="Q1820" s="22"/>
      <c r="R1820" s="22"/>
    </row>
    <row r="1821" spans="7:18">
      <c r="G1821" s="124"/>
      <c r="M1821" s="22"/>
      <c r="P1821" s="22"/>
      <c r="Q1821" s="22"/>
      <c r="R1821" s="22"/>
    </row>
    <row r="1822" spans="7:18">
      <c r="G1822" s="124"/>
      <c r="M1822" s="22"/>
      <c r="P1822" s="22"/>
      <c r="Q1822" s="22"/>
      <c r="R1822" s="22"/>
    </row>
    <row r="1823" spans="7:18">
      <c r="G1823" s="124"/>
      <c r="M1823" s="22"/>
      <c r="P1823" s="22"/>
      <c r="Q1823" s="22"/>
      <c r="R1823" s="22"/>
    </row>
    <row r="1824" spans="7:18">
      <c r="G1824" s="124"/>
      <c r="M1824" s="22"/>
      <c r="P1824" s="22"/>
      <c r="Q1824" s="22"/>
      <c r="R1824" s="22"/>
    </row>
    <row r="1825" spans="7:18">
      <c r="G1825" s="124"/>
      <c r="M1825" s="22"/>
      <c r="P1825" s="22"/>
      <c r="Q1825" s="22"/>
      <c r="R1825" s="22"/>
    </row>
    <row r="1826" spans="7:18">
      <c r="G1826" s="124"/>
      <c r="M1826" s="22"/>
      <c r="P1826" s="22"/>
      <c r="Q1826" s="22"/>
      <c r="R1826" s="22"/>
    </row>
    <row r="1827" spans="7:18">
      <c r="G1827" s="124"/>
      <c r="M1827" s="22"/>
      <c r="P1827" s="22"/>
      <c r="Q1827" s="22"/>
      <c r="R1827" s="22"/>
    </row>
    <row r="1828" spans="7:18">
      <c r="G1828" s="124"/>
      <c r="M1828" s="22"/>
      <c r="P1828" s="22"/>
      <c r="Q1828" s="22"/>
      <c r="R1828" s="22"/>
    </row>
    <row r="1829" spans="7:18">
      <c r="G1829" s="124"/>
      <c r="M1829" s="22"/>
      <c r="P1829" s="22"/>
      <c r="Q1829" s="22"/>
      <c r="R1829" s="22"/>
    </row>
    <row r="1830" spans="7:18">
      <c r="G1830" s="124"/>
      <c r="M1830" s="22"/>
      <c r="P1830" s="22"/>
      <c r="Q1830" s="22"/>
      <c r="R1830" s="22"/>
    </row>
    <row r="1831" spans="7:18">
      <c r="G1831" s="124"/>
      <c r="M1831" s="22"/>
      <c r="P1831" s="22"/>
      <c r="Q1831" s="22"/>
      <c r="R1831" s="22"/>
    </row>
    <row r="1832" spans="7:18">
      <c r="G1832" s="124"/>
      <c r="M1832" s="22"/>
      <c r="P1832" s="22"/>
      <c r="Q1832" s="22"/>
      <c r="R1832" s="22"/>
    </row>
    <row r="1833" spans="7:18">
      <c r="G1833" s="124"/>
      <c r="M1833" s="22"/>
      <c r="P1833" s="22"/>
      <c r="Q1833" s="22"/>
      <c r="R1833" s="22"/>
    </row>
    <row r="1834" spans="7:18">
      <c r="G1834" s="124"/>
      <c r="M1834" s="22"/>
      <c r="P1834" s="22"/>
      <c r="Q1834" s="22"/>
      <c r="R1834" s="22"/>
    </row>
    <row r="1835" spans="7:18">
      <c r="G1835" s="124"/>
      <c r="M1835" s="22"/>
      <c r="P1835" s="22"/>
      <c r="Q1835" s="22"/>
      <c r="R1835" s="22"/>
    </row>
    <row r="1836" spans="7:18">
      <c r="G1836" s="124"/>
      <c r="M1836" s="22"/>
      <c r="P1836" s="22"/>
      <c r="Q1836" s="22"/>
      <c r="R1836" s="22"/>
    </row>
    <row r="1837" spans="7:18">
      <c r="G1837" s="124"/>
      <c r="M1837" s="22"/>
      <c r="P1837" s="22"/>
      <c r="Q1837" s="22"/>
      <c r="R1837" s="22"/>
    </row>
    <row r="1838" spans="7:18">
      <c r="G1838" s="124"/>
      <c r="M1838" s="22"/>
      <c r="P1838" s="22"/>
      <c r="Q1838" s="22"/>
      <c r="R1838" s="22"/>
    </row>
    <row r="1839" spans="7:18">
      <c r="G1839" s="124"/>
      <c r="M1839" s="22"/>
      <c r="P1839" s="22"/>
      <c r="Q1839" s="22"/>
      <c r="R1839" s="22"/>
    </row>
    <row r="1840" spans="7:18">
      <c r="G1840" s="124"/>
      <c r="M1840" s="22"/>
      <c r="P1840" s="22"/>
      <c r="Q1840" s="22"/>
      <c r="R1840" s="22"/>
    </row>
    <row r="1841" spans="7:18">
      <c r="G1841" s="124"/>
      <c r="M1841" s="22"/>
      <c r="P1841" s="22"/>
      <c r="Q1841" s="22"/>
      <c r="R1841" s="22"/>
    </row>
    <row r="1842" spans="7:18">
      <c r="G1842" s="124"/>
      <c r="M1842" s="22"/>
      <c r="P1842" s="22"/>
      <c r="Q1842" s="22"/>
      <c r="R1842" s="22"/>
    </row>
    <row r="1843" spans="7:18">
      <c r="G1843" s="124"/>
      <c r="M1843" s="22"/>
      <c r="P1843" s="22"/>
      <c r="Q1843" s="22"/>
      <c r="R1843" s="22"/>
    </row>
    <row r="1844" spans="7:18">
      <c r="G1844" s="124"/>
      <c r="M1844" s="22"/>
      <c r="P1844" s="22"/>
      <c r="Q1844" s="22"/>
      <c r="R1844" s="22"/>
    </row>
    <row r="1845" spans="7:18">
      <c r="G1845" s="124"/>
      <c r="M1845" s="22"/>
      <c r="P1845" s="22"/>
      <c r="Q1845" s="22"/>
      <c r="R1845" s="22"/>
    </row>
    <row r="1846" spans="7:18">
      <c r="G1846" s="124"/>
      <c r="M1846" s="22"/>
      <c r="P1846" s="22"/>
      <c r="Q1846" s="22"/>
      <c r="R1846" s="22"/>
    </row>
    <row r="1847" spans="7:18">
      <c r="G1847" s="124"/>
      <c r="M1847" s="22"/>
      <c r="P1847" s="22"/>
      <c r="Q1847" s="22"/>
      <c r="R1847" s="22"/>
    </row>
    <row r="1848" spans="7:18">
      <c r="G1848" s="124"/>
      <c r="M1848" s="22"/>
      <c r="P1848" s="22"/>
      <c r="Q1848" s="22"/>
      <c r="R1848" s="22"/>
    </row>
    <row r="1849" spans="7:18">
      <c r="G1849" s="124"/>
      <c r="M1849" s="22"/>
      <c r="P1849" s="22"/>
      <c r="Q1849" s="22"/>
      <c r="R1849" s="22"/>
    </row>
    <row r="1850" spans="7:18">
      <c r="G1850" s="124"/>
      <c r="M1850" s="22"/>
      <c r="P1850" s="22"/>
      <c r="Q1850" s="22"/>
      <c r="R1850" s="22"/>
    </row>
    <row r="1851" spans="7:18">
      <c r="G1851" s="124"/>
      <c r="M1851" s="22"/>
      <c r="P1851" s="22"/>
      <c r="Q1851" s="22"/>
      <c r="R1851" s="22"/>
    </row>
    <row r="1852" spans="7:18">
      <c r="G1852" s="124"/>
      <c r="M1852" s="22"/>
      <c r="P1852" s="22"/>
      <c r="Q1852" s="22"/>
      <c r="R1852" s="22"/>
    </row>
    <row r="1853" spans="7:18">
      <c r="G1853" s="124"/>
      <c r="M1853" s="22"/>
      <c r="P1853" s="22"/>
      <c r="Q1853" s="22"/>
      <c r="R1853" s="22"/>
    </row>
    <row r="1854" spans="7:18">
      <c r="G1854" s="124"/>
      <c r="M1854" s="22"/>
      <c r="P1854" s="22"/>
      <c r="Q1854" s="22"/>
      <c r="R1854" s="22"/>
    </row>
    <row r="1855" spans="7:18">
      <c r="G1855" s="124"/>
      <c r="M1855" s="22"/>
      <c r="P1855" s="22"/>
      <c r="Q1855" s="22"/>
      <c r="R1855" s="22"/>
    </row>
    <row r="1856" spans="7:18">
      <c r="G1856" s="124"/>
      <c r="M1856" s="22"/>
      <c r="P1856" s="22"/>
      <c r="Q1856" s="22"/>
      <c r="R1856" s="22"/>
    </row>
    <row r="1857" spans="7:18">
      <c r="G1857" s="124"/>
      <c r="M1857" s="22"/>
      <c r="P1857" s="22"/>
      <c r="Q1857" s="22"/>
      <c r="R1857" s="22"/>
    </row>
    <row r="1858" spans="7:18">
      <c r="G1858" s="124"/>
      <c r="M1858" s="22"/>
      <c r="P1858" s="22"/>
      <c r="Q1858" s="22"/>
      <c r="R1858" s="22"/>
    </row>
    <row r="1859" spans="7:18">
      <c r="G1859" s="124"/>
      <c r="M1859" s="22"/>
      <c r="P1859" s="22"/>
      <c r="Q1859" s="22"/>
      <c r="R1859" s="22"/>
    </row>
    <row r="1860" spans="7:18">
      <c r="G1860" s="124"/>
      <c r="M1860" s="22"/>
      <c r="P1860" s="22"/>
      <c r="Q1860" s="22"/>
      <c r="R1860" s="22"/>
    </row>
    <row r="1861" spans="7:18">
      <c r="G1861" s="124"/>
      <c r="M1861" s="22"/>
      <c r="P1861" s="22"/>
      <c r="Q1861" s="22"/>
      <c r="R1861" s="22"/>
    </row>
    <row r="1862" spans="7:18">
      <c r="G1862" s="124"/>
      <c r="M1862" s="22"/>
      <c r="P1862" s="22"/>
      <c r="Q1862" s="22"/>
      <c r="R1862" s="22"/>
    </row>
    <row r="1863" spans="7:18">
      <c r="G1863" s="124"/>
      <c r="M1863" s="22"/>
      <c r="P1863" s="22"/>
      <c r="Q1863" s="22"/>
      <c r="R1863" s="22"/>
    </row>
    <row r="1864" spans="7:18">
      <c r="G1864" s="124"/>
      <c r="M1864" s="22"/>
      <c r="P1864" s="22"/>
      <c r="Q1864" s="22"/>
      <c r="R1864" s="22"/>
    </row>
    <row r="1865" spans="7:18">
      <c r="G1865" s="124"/>
      <c r="M1865" s="22"/>
      <c r="P1865" s="22"/>
      <c r="Q1865" s="22"/>
      <c r="R1865" s="22"/>
    </row>
    <row r="1866" spans="7:18">
      <c r="G1866" s="124"/>
      <c r="M1866" s="22"/>
      <c r="P1866" s="22"/>
      <c r="Q1866" s="22"/>
      <c r="R1866" s="22"/>
    </row>
    <row r="1867" spans="7:18">
      <c r="G1867" s="124"/>
      <c r="M1867" s="22"/>
      <c r="P1867" s="22"/>
      <c r="Q1867" s="22"/>
      <c r="R1867" s="22"/>
    </row>
    <row r="1868" spans="7:18">
      <c r="G1868" s="124"/>
      <c r="M1868" s="22"/>
      <c r="P1868" s="22"/>
      <c r="Q1868" s="22"/>
      <c r="R1868" s="22"/>
    </row>
    <row r="1869" spans="7:18">
      <c r="G1869" s="124"/>
      <c r="M1869" s="22"/>
      <c r="P1869" s="22"/>
      <c r="Q1869" s="22"/>
      <c r="R1869" s="22"/>
    </row>
    <row r="1870" spans="7:18">
      <c r="G1870" s="124"/>
      <c r="M1870" s="22"/>
      <c r="P1870" s="22"/>
      <c r="Q1870" s="22"/>
      <c r="R1870" s="22"/>
    </row>
    <row r="1871" spans="7:18">
      <c r="G1871" s="124"/>
      <c r="M1871" s="22"/>
      <c r="P1871" s="22"/>
      <c r="Q1871" s="22"/>
      <c r="R1871" s="22"/>
    </row>
    <row r="1872" spans="7:18">
      <c r="G1872" s="124"/>
      <c r="M1872" s="22"/>
      <c r="P1872" s="22"/>
      <c r="Q1872" s="22"/>
      <c r="R1872" s="22"/>
    </row>
    <row r="1873" spans="7:18">
      <c r="G1873" s="124"/>
      <c r="M1873" s="22"/>
      <c r="P1873" s="22"/>
      <c r="Q1873" s="22"/>
      <c r="R1873" s="22"/>
    </row>
    <row r="1874" spans="7:18">
      <c r="G1874" s="124"/>
      <c r="M1874" s="22"/>
      <c r="P1874" s="22"/>
      <c r="Q1874" s="22"/>
      <c r="R1874" s="22"/>
    </row>
    <row r="1875" spans="7:18">
      <c r="G1875" s="124"/>
      <c r="M1875" s="22"/>
      <c r="P1875" s="22"/>
      <c r="Q1875" s="22"/>
      <c r="R1875" s="22"/>
    </row>
    <row r="1876" spans="7:18">
      <c r="G1876" s="124"/>
      <c r="M1876" s="22"/>
      <c r="P1876" s="22"/>
      <c r="Q1876" s="22"/>
      <c r="R1876" s="22"/>
    </row>
    <row r="1877" spans="7:18">
      <c r="G1877" s="124"/>
      <c r="M1877" s="22"/>
      <c r="P1877" s="22"/>
      <c r="Q1877" s="22"/>
      <c r="R1877" s="22"/>
    </row>
    <row r="1878" spans="7:18">
      <c r="G1878" s="124"/>
      <c r="M1878" s="22"/>
      <c r="P1878" s="22"/>
      <c r="Q1878" s="22"/>
      <c r="R1878" s="22"/>
    </row>
    <row r="1879" spans="7:18">
      <c r="G1879" s="124"/>
      <c r="M1879" s="22"/>
      <c r="P1879" s="22"/>
      <c r="Q1879" s="22"/>
      <c r="R1879" s="22"/>
    </row>
    <row r="1880" spans="7:18">
      <c r="G1880" s="124"/>
      <c r="M1880" s="22"/>
      <c r="P1880" s="22"/>
      <c r="Q1880" s="22"/>
      <c r="R1880" s="22"/>
    </row>
    <row r="1881" spans="7:18">
      <c r="G1881" s="124"/>
      <c r="M1881" s="22"/>
      <c r="P1881" s="22"/>
      <c r="Q1881" s="22"/>
      <c r="R1881" s="22"/>
    </row>
    <row r="1882" spans="7:18">
      <c r="G1882" s="124"/>
      <c r="M1882" s="22"/>
      <c r="P1882" s="22"/>
      <c r="Q1882" s="22"/>
      <c r="R1882" s="22"/>
    </row>
    <row r="1883" spans="7:18">
      <c r="G1883" s="124"/>
      <c r="M1883" s="22"/>
      <c r="P1883" s="22"/>
      <c r="Q1883" s="22"/>
      <c r="R1883" s="22"/>
    </row>
    <row r="1884" spans="7:18">
      <c r="G1884" s="124"/>
      <c r="M1884" s="22"/>
      <c r="P1884" s="22"/>
      <c r="Q1884" s="22"/>
      <c r="R1884" s="22"/>
    </row>
    <row r="1885" spans="7:18">
      <c r="G1885" s="124"/>
      <c r="M1885" s="22"/>
      <c r="P1885" s="22"/>
      <c r="Q1885" s="22"/>
      <c r="R1885" s="22"/>
    </row>
    <row r="1886" spans="7:18">
      <c r="G1886" s="124"/>
      <c r="M1886" s="22"/>
      <c r="P1886" s="22"/>
      <c r="Q1886" s="22"/>
      <c r="R1886" s="22"/>
    </row>
    <row r="1887" spans="7:18">
      <c r="G1887" s="124"/>
      <c r="M1887" s="22"/>
      <c r="P1887" s="22"/>
      <c r="Q1887" s="22"/>
      <c r="R1887" s="22"/>
    </row>
    <row r="1888" spans="7:18">
      <c r="G1888" s="124"/>
      <c r="M1888" s="22"/>
      <c r="P1888" s="22"/>
      <c r="Q1888" s="22"/>
      <c r="R1888" s="22"/>
    </row>
    <row r="1889" spans="7:18">
      <c r="G1889" s="124"/>
      <c r="M1889" s="22"/>
      <c r="P1889" s="22"/>
      <c r="Q1889" s="22"/>
      <c r="R1889" s="22"/>
    </row>
    <row r="1890" spans="7:18">
      <c r="G1890" s="124"/>
      <c r="M1890" s="22"/>
      <c r="P1890" s="22"/>
      <c r="Q1890" s="22"/>
      <c r="R1890" s="22"/>
    </row>
    <row r="1891" spans="7:18">
      <c r="G1891" s="124"/>
      <c r="M1891" s="22"/>
      <c r="P1891" s="22"/>
      <c r="Q1891" s="22"/>
      <c r="R1891" s="22"/>
    </row>
    <row r="1892" spans="7:18">
      <c r="G1892" s="124"/>
      <c r="M1892" s="22"/>
      <c r="P1892" s="22"/>
      <c r="Q1892" s="22"/>
      <c r="R1892" s="22"/>
    </row>
    <row r="1893" spans="7:18">
      <c r="G1893" s="124"/>
      <c r="M1893" s="22"/>
      <c r="P1893" s="22"/>
      <c r="Q1893" s="22"/>
      <c r="R1893" s="22"/>
    </row>
    <row r="1894" spans="7:18">
      <c r="G1894" s="124"/>
      <c r="M1894" s="22"/>
      <c r="P1894" s="22"/>
      <c r="Q1894" s="22"/>
      <c r="R1894" s="22"/>
    </row>
    <row r="1895" spans="7:18">
      <c r="G1895" s="124"/>
      <c r="M1895" s="22"/>
      <c r="P1895" s="22"/>
      <c r="Q1895" s="22"/>
      <c r="R1895" s="22"/>
    </row>
    <row r="1896" spans="7:18">
      <c r="G1896" s="124"/>
      <c r="M1896" s="22"/>
      <c r="P1896" s="22"/>
      <c r="Q1896" s="22"/>
      <c r="R1896" s="22"/>
    </row>
    <row r="1897" spans="7:18">
      <c r="G1897" s="124"/>
      <c r="M1897" s="22"/>
      <c r="P1897" s="22"/>
      <c r="Q1897" s="22"/>
      <c r="R1897" s="22"/>
    </row>
    <row r="1898" spans="7:18">
      <c r="G1898" s="124"/>
      <c r="M1898" s="22"/>
      <c r="P1898" s="22"/>
      <c r="Q1898" s="22"/>
      <c r="R1898" s="22"/>
    </row>
    <row r="1899" spans="7:18">
      <c r="G1899" s="124"/>
      <c r="M1899" s="22"/>
      <c r="P1899" s="22"/>
      <c r="Q1899" s="22"/>
      <c r="R1899" s="22"/>
    </row>
    <row r="1900" spans="7:18">
      <c r="G1900" s="124"/>
      <c r="M1900" s="22"/>
      <c r="P1900" s="22"/>
      <c r="Q1900" s="22"/>
      <c r="R1900" s="22"/>
    </row>
    <row r="1901" spans="7:18">
      <c r="G1901" s="124"/>
      <c r="M1901" s="22"/>
      <c r="P1901" s="22"/>
      <c r="Q1901" s="22"/>
      <c r="R1901" s="22"/>
    </row>
    <row r="1902" spans="7:18">
      <c r="G1902" s="124"/>
      <c r="M1902" s="22"/>
      <c r="P1902" s="22"/>
      <c r="Q1902" s="22"/>
      <c r="R1902" s="22"/>
    </row>
    <row r="1903" spans="7:18">
      <c r="G1903" s="124"/>
      <c r="M1903" s="22"/>
      <c r="P1903" s="22"/>
      <c r="Q1903" s="22"/>
      <c r="R1903" s="22"/>
    </row>
    <row r="1904" spans="7:18">
      <c r="G1904" s="124"/>
      <c r="M1904" s="22"/>
      <c r="P1904" s="22"/>
      <c r="Q1904" s="22"/>
      <c r="R1904" s="22"/>
    </row>
    <row r="1905" spans="7:18">
      <c r="G1905" s="124"/>
      <c r="M1905" s="22"/>
      <c r="P1905" s="22"/>
      <c r="Q1905" s="22"/>
      <c r="R1905" s="22"/>
    </row>
    <row r="1906" spans="7:18">
      <c r="G1906" s="124"/>
      <c r="M1906" s="22"/>
      <c r="P1906" s="22"/>
      <c r="Q1906" s="22"/>
      <c r="R1906" s="22"/>
    </row>
    <row r="1907" spans="7:18">
      <c r="G1907" s="124"/>
      <c r="M1907" s="22"/>
      <c r="P1907" s="22"/>
      <c r="Q1907" s="22"/>
      <c r="R1907" s="22"/>
    </row>
    <row r="1908" spans="7:18">
      <c r="G1908" s="124"/>
      <c r="M1908" s="22"/>
      <c r="P1908" s="22"/>
      <c r="Q1908" s="22"/>
      <c r="R1908" s="22"/>
    </row>
    <row r="1909" spans="7:18">
      <c r="G1909" s="124"/>
      <c r="M1909" s="22"/>
      <c r="P1909" s="22"/>
      <c r="Q1909" s="22"/>
      <c r="R1909" s="22"/>
    </row>
    <row r="1910" spans="7:18">
      <c r="G1910" s="124"/>
      <c r="M1910" s="22"/>
      <c r="P1910" s="22"/>
      <c r="Q1910" s="22"/>
      <c r="R1910" s="22"/>
    </row>
    <row r="1911" spans="7:18">
      <c r="G1911" s="124"/>
      <c r="M1911" s="22"/>
      <c r="P1911" s="22"/>
      <c r="Q1911" s="22"/>
      <c r="R1911" s="22"/>
    </row>
    <row r="1912" spans="7:18">
      <c r="G1912" s="124"/>
      <c r="M1912" s="22"/>
      <c r="P1912" s="22"/>
      <c r="Q1912" s="22"/>
      <c r="R1912" s="22"/>
    </row>
    <row r="1913" spans="7:18">
      <c r="G1913" s="124"/>
      <c r="M1913" s="22"/>
      <c r="P1913" s="22"/>
      <c r="Q1913" s="22"/>
      <c r="R1913" s="22"/>
    </row>
    <row r="1914" spans="7:18">
      <c r="G1914" s="124"/>
      <c r="M1914" s="22"/>
      <c r="P1914" s="22"/>
      <c r="Q1914" s="22"/>
      <c r="R1914" s="22"/>
    </row>
    <row r="1915" spans="7:18">
      <c r="G1915" s="124"/>
      <c r="M1915" s="22"/>
      <c r="P1915" s="22"/>
      <c r="Q1915" s="22"/>
      <c r="R1915" s="22"/>
    </row>
    <row r="1916" spans="7:18">
      <c r="G1916" s="124"/>
      <c r="M1916" s="22"/>
      <c r="P1916" s="22"/>
      <c r="Q1916" s="22"/>
      <c r="R1916" s="22"/>
    </row>
    <row r="1917" spans="7:18">
      <c r="G1917" s="124"/>
      <c r="M1917" s="22"/>
      <c r="P1917" s="22"/>
      <c r="Q1917" s="22"/>
      <c r="R1917" s="22"/>
    </row>
    <row r="1918" spans="7:18">
      <c r="G1918" s="124"/>
      <c r="M1918" s="22"/>
      <c r="P1918" s="22"/>
      <c r="Q1918" s="22"/>
      <c r="R1918" s="22"/>
    </row>
    <row r="1919" spans="7:18">
      <c r="G1919" s="124"/>
      <c r="M1919" s="22"/>
      <c r="P1919" s="22"/>
      <c r="Q1919" s="22"/>
      <c r="R1919" s="22"/>
    </row>
    <row r="1920" spans="7:18">
      <c r="G1920" s="124"/>
      <c r="M1920" s="22"/>
      <c r="P1920" s="22"/>
      <c r="Q1920" s="22"/>
      <c r="R1920" s="22"/>
    </row>
    <row r="1921" spans="7:18">
      <c r="G1921" s="124"/>
      <c r="M1921" s="22"/>
      <c r="P1921" s="22"/>
      <c r="Q1921" s="22"/>
      <c r="R1921" s="22"/>
    </row>
    <row r="1922" spans="7:18">
      <c r="G1922" s="124"/>
      <c r="M1922" s="22"/>
      <c r="P1922" s="22"/>
      <c r="Q1922" s="22"/>
      <c r="R1922" s="22"/>
    </row>
    <row r="1923" spans="7:18">
      <c r="G1923" s="124"/>
      <c r="M1923" s="22"/>
      <c r="P1923" s="22"/>
      <c r="Q1923" s="22"/>
      <c r="R1923" s="22"/>
    </row>
    <row r="1924" spans="7:18">
      <c r="G1924" s="124"/>
      <c r="M1924" s="22"/>
      <c r="P1924" s="22"/>
      <c r="Q1924" s="22"/>
      <c r="R1924" s="22"/>
    </row>
    <row r="1925" spans="7:18">
      <c r="G1925" s="124"/>
      <c r="M1925" s="22"/>
      <c r="P1925" s="22"/>
      <c r="Q1925" s="22"/>
      <c r="R1925" s="22"/>
    </row>
    <row r="1926" spans="7:18">
      <c r="G1926" s="124"/>
      <c r="M1926" s="22"/>
      <c r="P1926" s="22"/>
      <c r="Q1926" s="22"/>
      <c r="R1926" s="22"/>
    </row>
    <row r="1927" spans="7:18">
      <c r="G1927" s="124"/>
      <c r="M1927" s="22"/>
      <c r="P1927" s="22"/>
      <c r="Q1927" s="22"/>
      <c r="R1927" s="22"/>
    </row>
    <row r="1928" spans="7:18">
      <c r="G1928" s="124"/>
      <c r="M1928" s="22"/>
      <c r="P1928" s="22"/>
      <c r="Q1928" s="22"/>
      <c r="R1928" s="22"/>
    </row>
    <row r="1929" spans="7:18">
      <c r="G1929" s="124"/>
      <c r="M1929" s="22"/>
      <c r="P1929" s="22"/>
      <c r="Q1929" s="22"/>
      <c r="R1929" s="22"/>
    </row>
    <row r="1930" spans="7:18">
      <c r="G1930" s="124"/>
      <c r="M1930" s="22"/>
      <c r="P1930" s="22"/>
      <c r="Q1930" s="22"/>
      <c r="R1930" s="22"/>
    </row>
    <row r="1931" spans="7:18">
      <c r="G1931" s="124"/>
      <c r="M1931" s="22"/>
      <c r="P1931" s="22"/>
      <c r="Q1931" s="22"/>
      <c r="R1931" s="22"/>
    </row>
    <row r="1932" spans="7:18">
      <c r="G1932" s="124"/>
      <c r="M1932" s="22"/>
      <c r="P1932" s="22"/>
      <c r="Q1932" s="22"/>
      <c r="R1932" s="22"/>
    </row>
    <row r="1933" spans="7:18">
      <c r="G1933" s="124"/>
      <c r="M1933" s="22"/>
      <c r="P1933" s="22"/>
      <c r="Q1933" s="22"/>
      <c r="R1933" s="22"/>
    </row>
    <row r="1934" spans="7:18">
      <c r="G1934" s="124"/>
      <c r="M1934" s="22"/>
      <c r="P1934" s="22"/>
      <c r="Q1934" s="22"/>
      <c r="R1934" s="22"/>
    </row>
    <row r="1935" spans="7:18">
      <c r="G1935" s="124"/>
      <c r="M1935" s="22"/>
      <c r="P1935" s="22"/>
      <c r="Q1935" s="22"/>
      <c r="R1935" s="22"/>
    </row>
    <row r="1936" spans="7:18">
      <c r="G1936" s="124"/>
      <c r="M1936" s="22"/>
      <c r="P1936" s="22"/>
      <c r="Q1936" s="22"/>
      <c r="R1936" s="22"/>
    </row>
    <row r="1937" spans="7:18">
      <c r="G1937" s="124"/>
      <c r="M1937" s="22"/>
      <c r="P1937" s="22"/>
      <c r="Q1937" s="22"/>
      <c r="R1937" s="22"/>
    </row>
    <row r="1938" spans="7:18">
      <c r="G1938" s="124"/>
      <c r="M1938" s="22"/>
      <c r="P1938" s="22"/>
      <c r="Q1938" s="22"/>
      <c r="R1938" s="22"/>
    </row>
    <row r="1939" spans="7:18">
      <c r="G1939" s="124"/>
      <c r="M1939" s="22"/>
      <c r="P1939" s="22"/>
      <c r="Q1939" s="22"/>
      <c r="R1939" s="22"/>
    </row>
    <row r="1940" spans="7:18">
      <c r="G1940" s="124"/>
      <c r="M1940" s="22"/>
      <c r="P1940" s="22"/>
      <c r="Q1940" s="22"/>
      <c r="R1940" s="22"/>
    </row>
    <row r="1941" spans="7:18">
      <c r="G1941" s="124"/>
      <c r="M1941" s="22"/>
      <c r="P1941" s="22"/>
      <c r="Q1941" s="22"/>
      <c r="R1941" s="22"/>
    </row>
    <row r="1942" spans="7:18">
      <c r="G1942" s="124"/>
      <c r="M1942" s="22"/>
      <c r="P1942" s="22"/>
      <c r="Q1942" s="22"/>
      <c r="R1942" s="22"/>
    </row>
    <row r="1943" spans="7:18">
      <c r="G1943" s="124"/>
      <c r="M1943" s="22"/>
      <c r="P1943" s="22"/>
      <c r="Q1943" s="22"/>
      <c r="R1943" s="22"/>
    </row>
    <row r="1944" spans="7:18">
      <c r="M1944" s="22"/>
      <c r="P1944" s="22"/>
      <c r="Q1944" s="22"/>
      <c r="R1944" s="22"/>
    </row>
    <row r="1945" spans="7:18">
      <c r="M1945" s="22"/>
      <c r="P1945" s="22"/>
      <c r="Q1945" s="22"/>
      <c r="R1945" s="22"/>
    </row>
    <row r="1946" spans="7:18">
      <c r="M1946" s="22"/>
      <c r="P1946" s="22"/>
      <c r="Q1946" s="22"/>
      <c r="R1946" s="22"/>
    </row>
    <row r="1947" spans="7:18">
      <c r="M1947" s="22"/>
      <c r="P1947" s="22"/>
      <c r="Q1947" s="22"/>
      <c r="R1947" s="22"/>
    </row>
    <row r="1948" spans="7:18">
      <c r="M1948" s="22"/>
      <c r="P1948" s="22"/>
      <c r="Q1948" s="22"/>
      <c r="R1948" s="22"/>
    </row>
    <row r="1949" spans="7:18">
      <c r="M1949" s="22"/>
      <c r="P1949" s="22"/>
      <c r="Q1949" s="22"/>
      <c r="R1949" s="22"/>
    </row>
    <row r="1950" spans="7:18">
      <c r="M1950" s="22"/>
      <c r="P1950" s="22"/>
      <c r="Q1950" s="22"/>
      <c r="R1950" s="22"/>
    </row>
    <row r="1951" spans="7:18">
      <c r="M1951" s="22"/>
      <c r="P1951" s="22"/>
      <c r="Q1951" s="22"/>
      <c r="R1951" s="22"/>
    </row>
    <row r="1952" spans="7:18">
      <c r="M1952" s="22"/>
      <c r="P1952" s="22"/>
      <c r="Q1952" s="22"/>
      <c r="R1952" s="22"/>
    </row>
    <row r="1953" spans="13:18">
      <c r="M1953" s="22"/>
      <c r="P1953" s="22"/>
      <c r="Q1953" s="22"/>
      <c r="R1953" s="22"/>
    </row>
    <row r="1954" spans="13:18">
      <c r="M1954" s="22"/>
      <c r="P1954" s="22"/>
      <c r="Q1954" s="22"/>
      <c r="R1954" s="22"/>
    </row>
    <row r="1955" spans="13:18">
      <c r="M1955" s="22"/>
      <c r="P1955" s="22"/>
      <c r="Q1955" s="22"/>
      <c r="R1955" s="22"/>
    </row>
    <row r="1956" spans="13:18">
      <c r="M1956" s="22"/>
      <c r="P1956" s="22"/>
      <c r="Q1956" s="22"/>
      <c r="R1956" s="22"/>
    </row>
    <row r="1957" spans="13:18">
      <c r="M1957" s="22"/>
      <c r="P1957" s="22"/>
      <c r="Q1957" s="22"/>
      <c r="R1957" s="22"/>
    </row>
    <row r="1958" spans="13:18">
      <c r="M1958" s="22"/>
      <c r="P1958" s="22"/>
      <c r="Q1958" s="22"/>
      <c r="R1958" s="22"/>
    </row>
    <row r="1959" spans="13:18">
      <c r="M1959" s="22"/>
      <c r="P1959" s="22"/>
      <c r="Q1959" s="22"/>
      <c r="R1959" s="22"/>
    </row>
    <row r="1960" spans="13:18">
      <c r="M1960" s="22"/>
      <c r="P1960" s="22"/>
      <c r="Q1960" s="22"/>
      <c r="R1960" s="22"/>
    </row>
    <row r="1961" spans="13:18">
      <c r="M1961" s="22"/>
      <c r="P1961" s="22"/>
      <c r="Q1961" s="22"/>
      <c r="R1961" s="22"/>
    </row>
    <row r="1962" spans="13:18">
      <c r="M1962" s="22"/>
      <c r="P1962" s="22"/>
      <c r="Q1962" s="22"/>
      <c r="R1962" s="22"/>
    </row>
    <row r="1963" spans="13:18">
      <c r="M1963" s="22"/>
      <c r="P1963" s="22"/>
      <c r="Q1963" s="22"/>
      <c r="R1963" s="22"/>
    </row>
    <row r="1964" spans="13:18">
      <c r="M1964" s="22"/>
      <c r="P1964" s="22"/>
      <c r="Q1964" s="22"/>
      <c r="R1964" s="22"/>
    </row>
    <row r="1965" spans="13:18">
      <c r="M1965" s="22"/>
      <c r="P1965" s="22"/>
      <c r="Q1965" s="22"/>
      <c r="R1965" s="22"/>
    </row>
    <row r="1966" spans="13:18">
      <c r="M1966" s="22"/>
      <c r="P1966" s="22"/>
      <c r="Q1966" s="22"/>
      <c r="R1966" s="22"/>
    </row>
    <row r="1967" spans="13:18">
      <c r="M1967" s="22"/>
      <c r="P1967" s="22"/>
      <c r="Q1967" s="22"/>
      <c r="R1967" s="22"/>
    </row>
    <row r="1968" spans="13:18">
      <c r="M1968" s="22"/>
      <c r="P1968" s="22"/>
      <c r="Q1968" s="22"/>
      <c r="R1968" s="22"/>
    </row>
    <row r="1969" spans="13:18">
      <c r="M1969" s="22"/>
      <c r="P1969" s="22"/>
      <c r="Q1969" s="22"/>
      <c r="R1969" s="22"/>
    </row>
    <row r="1970" spans="13:18">
      <c r="M1970" s="22"/>
      <c r="P1970" s="22"/>
      <c r="Q1970" s="22"/>
      <c r="R1970" s="22"/>
    </row>
    <row r="1971" spans="13:18">
      <c r="M1971" s="22"/>
      <c r="P1971" s="22"/>
      <c r="Q1971" s="22"/>
      <c r="R1971" s="22"/>
    </row>
    <row r="1972" spans="13:18">
      <c r="M1972" s="22"/>
      <c r="P1972" s="22"/>
      <c r="Q1972" s="22"/>
      <c r="R1972" s="22"/>
    </row>
    <row r="1973" spans="13:18">
      <c r="M1973" s="22"/>
      <c r="P1973" s="22"/>
      <c r="Q1973" s="22"/>
      <c r="R1973" s="22"/>
    </row>
    <row r="1974" spans="13:18">
      <c r="M1974" s="22"/>
      <c r="P1974" s="22"/>
      <c r="Q1974" s="22"/>
      <c r="R1974" s="22"/>
    </row>
    <row r="1975" spans="13:18">
      <c r="M1975" s="22"/>
      <c r="P1975" s="22"/>
      <c r="Q1975" s="22"/>
      <c r="R1975" s="22"/>
    </row>
    <row r="1976" spans="13:18">
      <c r="M1976" s="22"/>
      <c r="P1976" s="22"/>
      <c r="Q1976" s="22"/>
      <c r="R1976" s="22"/>
    </row>
    <row r="1977" spans="13:18">
      <c r="M1977" s="22"/>
      <c r="P1977" s="22"/>
      <c r="Q1977" s="22"/>
      <c r="R1977" s="22"/>
    </row>
    <row r="1978" spans="13:18">
      <c r="M1978" s="22"/>
      <c r="P1978" s="22"/>
      <c r="Q1978" s="22"/>
      <c r="R1978" s="22"/>
    </row>
    <row r="1979" spans="13:18">
      <c r="M1979" s="22"/>
      <c r="P1979" s="22"/>
      <c r="Q1979" s="22"/>
      <c r="R1979" s="22"/>
    </row>
    <row r="1980" spans="13:18">
      <c r="M1980" s="22"/>
      <c r="P1980" s="22"/>
      <c r="Q1980" s="22"/>
      <c r="R1980" s="22"/>
    </row>
    <row r="1981" spans="13:18">
      <c r="M1981" s="22"/>
      <c r="P1981" s="22"/>
      <c r="Q1981" s="22"/>
      <c r="R1981" s="22"/>
    </row>
    <row r="1982" spans="13:18">
      <c r="M1982" s="22"/>
      <c r="P1982" s="22"/>
      <c r="Q1982" s="22"/>
      <c r="R1982" s="22"/>
    </row>
    <row r="1983" spans="13:18">
      <c r="M1983" s="22"/>
      <c r="P1983" s="22"/>
      <c r="Q1983" s="22"/>
      <c r="R1983" s="22"/>
    </row>
    <row r="1984" spans="13:18">
      <c r="M1984" s="22"/>
      <c r="P1984" s="22"/>
      <c r="Q1984" s="22"/>
      <c r="R1984" s="22"/>
    </row>
    <row r="1985" spans="13:18">
      <c r="M1985" s="22"/>
      <c r="P1985" s="22"/>
      <c r="Q1985" s="22"/>
      <c r="R1985" s="22"/>
    </row>
    <row r="1986" spans="13:18">
      <c r="M1986" s="22"/>
      <c r="P1986" s="22"/>
      <c r="Q1986" s="22"/>
      <c r="R1986" s="22"/>
    </row>
    <row r="1987" spans="13:18">
      <c r="M1987" s="22"/>
      <c r="P1987" s="22"/>
      <c r="Q1987" s="22"/>
      <c r="R1987" s="22"/>
    </row>
    <row r="1988" spans="13:18">
      <c r="M1988" s="22"/>
      <c r="P1988" s="22"/>
      <c r="Q1988" s="22"/>
      <c r="R1988" s="22"/>
    </row>
    <row r="1989" spans="13:18">
      <c r="M1989" s="22"/>
      <c r="P1989" s="22"/>
      <c r="Q1989" s="22"/>
      <c r="R1989" s="22"/>
    </row>
    <row r="1990" spans="13:18">
      <c r="M1990" s="22"/>
      <c r="P1990" s="22"/>
      <c r="Q1990" s="22"/>
      <c r="R1990" s="22"/>
    </row>
    <row r="1991" spans="13:18">
      <c r="M1991" s="22"/>
      <c r="P1991" s="22"/>
      <c r="Q1991" s="22"/>
      <c r="R1991" s="22"/>
    </row>
    <row r="1992" spans="13:18">
      <c r="M1992" s="22"/>
      <c r="P1992" s="22"/>
      <c r="Q1992" s="22"/>
      <c r="R1992" s="22"/>
    </row>
    <row r="1993" spans="13:18">
      <c r="M1993" s="22"/>
      <c r="P1993" s="22"/>
      <c r="Q1993" s="22"/>
      <c r="R1993" s="22"/>
    </row>
    <row r="1994" spans="13:18">
      <c r="M1994" s="22"/>
      <c r="P1994" s="22"/>
      <c r="Q1994" s="22"/>
      <c r="R1994" s="22"/>
    </row>
    <row r="1995" spans="13:18">
      <c r="M1995" s="22"/>
      <c r="P1995" s="22"/>
      <c r="Q1995" s="22"/>
      <c r="R1995" s="22"/>
    </row>
    <row r="1996" spans="13:18">
      <c r="M1996" s="22"/>
      <c r="P1996" s="22"/>
      <c r="Q1996" s="22"/>
      <c r="R1996" s="22"/>
    </row>
    <row r="1997" spans="13:18">
      <c r="M1997" s="22"/>
      <c r="P1997" s="22"/>
      <c r="Q1997" s="22"/>
      <c r="R1997" s="22"/>
    </row>
    <row r="1998" spans="13:18">
      <c r="M1998" s="22"/>
      <c r="P1998" s="22"/>
      <c r="Q1998" s="22"/>
      <c r="R1998" s="22"/>
    </row>
    <row r="1999" spans="13:18">
      <c r="M1999" s="22"/>
      <c r="P1999" s="22"/>
      <c r="Q1999" s="22"/>
      <c r="R1999" s="22"/>
    </row>
    <row r="2000" spans="13:18">
      <c r="M2000" s="22"/>
      <c r="P2000" s="22"/>
      <c r="Q2000" s="22"/>
      <c r="R2000" s="22"/>
    </row>
    <row r="2001" spans="13:18">
      <c r="M2001" s="22"/>
      <c r="P2001" s="22"/>
      <c r="Q2001" s="22"/>
      <c r="R2001" s="22"/>
    </row>
    <row r="2002" spans="13:18">
      <c r="M2002" s="22"/>
      <c r="P2002" s="22"/>
      <c r="Q2002" s="22"/>
      <c r="R2002" s="22"/>
    </row>
    <row r="2003" spans="13:18">
      <c r="M2003" s="22"/>
      <c r="P2003" s="22"/>
      <c r="Q2003" s="22"/>
      <c r="R2003" s="22"/>
    </row>
    <row r="2004" spans="13:18">
      <c r="M2004" s="22"/>
      <c r="P2004" s="22"/>
      <c r="Q2004" s="22"/>
      <c r="R2004" s="22"/>
    </row>
    <row r="2005" spans="13:18">
      <c r="M2005" s="22"/>
      <c r="P2005" s="22"/>
      <c r="Q2005" s="22"/>
      <c r="R2005" s="22"/>
    </row>
    <row r="2006" spans="13:18">
      <c r="M2006" s="22"/>
      <c r="P2006" s="22"/>
      <c r="Q2006" s="22"/>
      <c r="R2006" s="22"/>
    </row>
    <row r="2007" spans="13:18">
      <c r="M2007" s="22"/>
      <c r="P2007" s="22"/>
      <c r="Q2007" s="22"/>
      <c r="R2007" s="22"/>
    </row>
    <row r="2008" spans="13:18">
      <c r="M2008" s="22"/>
      <c r="P2008" s="22"/>
      <c r="Q2008" s="22"/>
      <c r="R2008" s="22"/>
    </row>
    <row r="2009" spans="13:18">
      <c r="M2009" s="22"/>
      <c r="P2009" s="22"/>
      <c r="Q2009" s="22"/>
      <c r="R2009" s="22"/>
    </row>
    <row r="2010" spans="13:18">
      <c r="M2010" s="22"/>
      <c r="P2010" s="22"/>
      <c r="Q2010" s="22"/>
      <c r="R2010" s="22"/>
    </row>
    <row r="2011" spans="13:18">
      <c r="M2011" s="22"/>
      <c r="P2011" s="22"/>
      <c r="Q2011" s="22"/>
      <c r="R2011" s="22"/>
    </row>
    <row r="2012" spans="13:18">
      <c r="M2012" s="22"/>
      <c r="P2012" s="22"/>
      <c r="Q2012" s="22"/>
      <c r="R2012" s="22"/>
    </row>
    <row r="2013" spans="13:18">
      <c r="M2013" s="22"/>
      <c r="P2013" s="22"/>
      <c r="Q2013" s="22"/>
      <c r="R2013" s="22"/>
    </row>
    <row r="2014" spans="13:18">
      <c r="M2014" s="22"/>
      <c r="P2014" s="22"/>
      <c r="Q2014" s="22"/>
      <c r="R2014" s="22"/>
    </row>
    <row r="2015" spans="13:18">
      <c r="M2015" s="22"/>
      <c r="P2015" s="22"/>
      <c r="Q2015" s="22"/>
      <c r="R2015" s="22"/>
    </row>
    <row r="2016" spans="13:18">
      <c r="M2016" s="22"/>
      <c r="P2016" s="22"/>
      <c r="Q2016" s="22"/>
      <c r="R2016" s="22"/>
    </row>
    <row r="2017" spans="13:18">
      <c r="M2017" s="22"/>
      <c r="P2017" s="22"/>
      <c r="Q2017" s="22"/>
      <c r="R2017" s="22"/>
    </row>
    <row r="2018" spans="13:18">
      <c r="M2018" s="22"/>
      <c r="P2018" s="22"/>
      <c r="Q2018" s="22"/>
      <c r="R2018" s="22"/>
    </row>
    <row r="2019" spans="13:18">
      <c r="M2019" s="22"/>
      <c r="P2019" s="22"/>
      <c r="Q2019" s="22"/>
      <c r="R2019" s="22"/>
    </row>
    <row r="2020" spans="13:18">
      <c r="M2020" s="22"/>
      <c r="P2020" s="22"/>
      <c r="Q2020" s="22"/>
      <c r="R2020" s="22"/>
    </row>
    <row r="2021" spans="13:18">
      <c r="M2021" s="22"/>
      <c r="P2021" s="22"/>
      <c r="Q2021" s="22"/>
      <c r="R2021" s="22"/>
    </row>
    <row r="2022" spans="13:18">
      <c r="M2022" s="22"/>
      <c r="P2022" s="22"/>
      <c r="Q2022" s="22"/>
      <c r="R2022" s="22"/>
    </row>
    <row r="2023" spans="13:18">
      <c r="M2023" s="22"/>
      <c r="P2023" s="22"/>
      <c r="Q2023" s="22"/>
      <c r="R2023" s="22"/>
    </row>
    <row r="2024" spans="13:18">
      <c r="M2024" s="22"/>
      <c r="P2024" s="22"/>
      <c r="Q2024" s="22"/>
      <c r="R2024" s="22"/>
    </row>
    <row r="2025" spans="13:18">
      <c r="M2025" s="22"/>
      <c r="P2025" s="22"/>
      <c r="Q2025" s="22"/>
      <c r="R2025" s="22"/>
    </row>
    <row r="2026" spans="13:18">
      <c r="M2026" s="22"/>
      <c r="P2026" s="22"/>
      <c r="Q2026" s="22"/>
      <c r="R2026" s="22"/>
    </row>
    <row r="2027" spans="13:18">
      <c r="M2027" s="22"/>
      <c r="P2027" s="22"/>
      <c r="Q2027" s="22"/>
      <c r="R2027" s="22"/>
    </row>
    <row r="2028" spans="13:18">
      <c r="M2028" s="22"/>
      <c r="P2028" s="22"/>
      <c r="Q2028" s="22"/>
      <c r="R2028" s="22"/>
    </row>
    <row r="2029" spans="13:18">
      <c r="M2029" s="22"/>
      <c r="P2029" s="22"/>
      <c r="Q2029" s="22"/>
      <c r="R2029" s="22"/>
    </row>
    <row r="2030" spans="13:18">
      <c r="M2030" s="22"/>
      <c r="P2030" s="22"/>
      <c r="Q2030" s="22"/>
      <c r="R2030" s="22"/>
    </row>
    <row r="2031" spans="13:18">
      <c r="M2031" s="22"/>
      <c r="P2031" s="22"/>
      <c r="Q2031" s="22"/>
      <c r="R2031" s="22"/>
    </row>
    <row r="2032" spans="13:18">
      <c r="M2032" s="22"/>
      <c r="P2032" s="22"/>
      <c r="Q2032" s="22"/>
      <c r="R2032" s="22"/>
    </row>
    <row r="2033" spans="13:18">
      <c r="M2033" s="22"/>
      <c r="P2033" s="22"/>
      <c r="Q2033" s="22"/>
      <c r="R2033" s="22"/>
    </row>
    <row r="2034" spans="13:18">
      <c r="M2034" s="22"/>
      <c r="P2034" s="22"/>
      <c r="Q2034" s="22"/>
      <c r="R2034" s="22"/>
    </row>
    <row r="2035" spans="13:18">
      <c r="M2035" s="22"/>
      <c r="P2035" s="22"/>
      <c r="Q2035" s="22"/>
      <c r="R2035" s="22"/>
    </row>
    <row r="2036" spans="13:18">
      <c r="M2036" s="22"/>
      <c r="P2036" s="22"/>
      <c r="Q2036" s="22"/>
      <c r="R2036" s="22"/>
    </row>
    <row r="2037" spans="13:18">
      <c r="M2037" s="22"/>
      <c r="P2037" s="22"/>
      <c r="Q2037" s="22"/>
      <c r="R2037" s="22"/>
    </row>
    <row r="2038" spans="13:18">
      <c r="M2038" s="22"/>
      <c r="P2038" s="22"/>
      <c r="Q2038" s="22"/>
      <c r="R2038" s="22"/>
    </row>
    <row r="2039" spans="13:18">
      <c r="M2039" s="22"/>
      <c r="P2039" s="22"/>
      <c r="Q2039" s="22"/>
      <c r="R2039" s="22"/>
    </row>
    <row r="2040" spans="13:18">
      <c r="M2040" s="22"/>
      <c r="P2040" s="22"/>
      <c r="Q2040" s="22"/>
      <c r="R2040" s="22"/>
    </row>
    <row r="2041" spans="13:18">
      <c r="M2041" s="22"/>
      <c r="P2041" s="22"/>
      <c r="Q2041" s="22"/>
      <c r="R2041" s="22"/>
    </row>
    <row r="2042" spans="13:18">
      <c r="M2042" s="22"/>
      <c r="P2042" s="22"/>
      <c r="Q2042" s="22"/>
      <c r="R2042" s="22"/>
    </row>
    <row r="2043" spans="13:18">
      <c r="M2043" s="22"/>
      <c r="P2043" s="22"/>
      <c r="Q2043" s="22"/>
      <c r="R2043" s="22"/>
    </row>
    <row r="2044" spans="13:18">
      <c r="M2044" s="22"/>
      <c r="P2044" s="22"/>
      <c r="Q2044" s="22"/>
      <c r="R2044" s="22"/>
    </row>
    <row r="2045" spans="13:18">
      <c r="M2045" s="22"/>
      <c r="P2045" s="22"/>
      <c r="Q2045" s="22"/>
      <c r="R2045" s="22"/>
    </row>
    <row r="2046" spans="13:18">
      <c r="M2046" s="22"/>
      <c r="P2046" s="22"/>
      <c r="Q2046" s="22"/>
      <c r="R2046" s="22"/>
    </row>
    <row r="2047" spans="13:18">
      <c r="M2047" s="22"/>
      <c r="P2047" s="22"/>
      <c r="Q2047" s="22"/>
      <c r="R2047" s="22"/>
    </row>
    <row r="2048" spans="13:18">
      <c r="M2048" s="22"/>
      <c r="P2048" s="22"/>
      <c r="Q2048" s="22"/>
      <c r="R2048" s="22"/>
    </row>
    <row r="2049" spans="13:18">
      <c r="M2049" s="22"/>
      <c r="P2049" s="22"/>
      <c r="Q2049" s="22"/>
      <c r="R2049" s="22"/>
    </row>
    <row r="2050" spans="13:18">
      <c r="M2050" s="22"/>
      <c r="P2050" s="22"/>
      <c r="Q2050" s="22"/>
      <c r="R2050" s="22"/>
    </row>
    <row r="2051" spans="13:18">
      <c r="M2051" s="22"/>
      <c r="P2051" s="22"/>
      <c r="Q2051" s="22"/>
      <c r="R2051" s="22"/>
    </row>
    <row r="2052" spans="13:18">
      <c r="M2052" s="22"/>
      <c r="P2052" s="22"/>
      <c r="Q2052" s="22"/>
      <c r="R2052" s="22"/>
    </row>
    <row r="2053" spans="13:18">
      <c r="M2053" s="22"/>
      <c r="P2053" s="22"/>
      <c r="Q2053" s="22"/>
      <c r="R2053" s="22"/>
    </row>
    <row r="2054" spans="13:18">
      <c r="M2054" s="22"/>
      <c r="P2054" s="22"/>
      <c r="Q2054" s="22"/>
      <c r="R2054" s="22"/>
    </row>
    <row r="2055" spans="13:18">
      <c r="M2055" s="22"/>
      <c r="P2055" s="22"/>
      <c r="Q2055" s="22"/>
      <c r="R2055" s="22"/>
    </row>
    <row r="2056" spans="13:18">
      <c r="M2056" s="22"/>
      <c r="P2056" s="22"/>
      <c r="Q2056" s="22"/>
      <c r="R2056" s="22"/>
    </row>
    <row r="2057" spans="13:18">
      <c r="M2057" s="22"/>
      <c r="P2057" s="22"/>
      <c r="Q2057" s="22"/>
      <c r="R2057" s="22"/>
    </row>
    <row r="2058" spans="13:18">
      <c r="M2058" s="22"/>
      <c r="P2058" s="22"/>
      <c r="Q2058" s="22"/>
      <c r="R2058" s="22"/>
    </row>
    <row r="2059" spans="13:18">
      <c r="M2059" s="22"/>
      <c r="P2059" s="22"/>
      <c r="Q2059" s="22"/>
      <c r="R2059" s="22"/>
    </row>
    <row r="2060" spans="13:18">
      <c r="M2060" s="22"/>
      <c r="P2060" s="22"/>
      <c r="Q2060" s="22"/>
      <c r="R2060" s="22"/>
    </row>
    <row r="2061" spans="13:18">
      <c r="M2061" s="22"/>
      <c r="P2061" s="22"/>
      <c r="Q2061" s="22"/>
      <c r="R2061" s="22"/>
    </row>
    <row r="2062" spans="13:18">
      <c r="M2062" s="22"/>
      <c r="P2062" s="22"/>
      <c r="Q2062" s="22"/>
      <c r="R2062" s="22"/>
    </row>
    <row r="2063" spans="13:18">
      <c r="M2063" s="22"/>
      <c r="P2063" s="22"/>
      <c r="Q2063" s="22"/>
      <c r="R2063" s="22"/>
    </row>
    <row r="2064" spans="13:18">
      <c r="M2064" s="22"/>
      <c r="P2064" s="22"/>
      <c r="Q2064" s="22"/>
      <c r="R2064" s="22"/>
    </row>
    <row r="2065" spans="13:18">
      <c r="M2065" s="22"/>
      <c r="P2065" s="22"/>
      <c r="Q2065" s="22"/>
      <c r="R2065" s="22"/>
    </row>
    <row r="2066" spans="13:18">
      <c r="M2066" s="22"/>
      <c r="P2066" s="22"/>
      <c r="Q2066" s="22"/>
      <c r="R2066" s="22"/>
    </row>
    <row r="2067" spans="13:18">
      <c r="M2067" s="22"/>
      <c r="P2067" s="22"/>
      <c r="Q2067" s="22"/>
      <c r="R2067" s="22"/>
    </row>
    <row r="2068" spans="13:18">
      <c r="M2068" s="22"/>
      <c r="P2068" s="22"/>
      <c r="Q2068" s="22"/>
      <c r="R2068" s="22"/>
    </row>
    <row r="2069" spans="13:18">
      <c r="M2069" s="22"/>
      <c r="P2069" s="22"/>
      <c r="Q2069" s="22"/>
      <c r="R2069" s="22"/>
    </row>
    <row r="2070" spans="13:18">
      <c r="M2070" s="22"/>
      <c r="P2070" s="22"/>
      <c r="Q2070" s="22"/>
      <c r="R2070" s="22"/>
    </row>
    <row r="2071" spans="13:18">
      <c r="M2071" s="22"/>
      <c r="P2071" s="22"/>
      <c r="Q2071" s="22"/>
      <c r="R2071" s="22"/>
    </row>
    <row r="2072" spans="13:18">
      <c r="M2072" s="22"/>
      <c r="P2072" s="22"/>
      <c r="Q2072" s="22"/>
      <c r="R2072" s="22"/>
    </row>
    <row r="2073" spans="13:18">
      <c r="M2073" s="22"/>
      <c r="P2073" s="22"/>
      <c r="Q2073" s="22"/>
      <c r="R2073" s="22"/>
    </row>
    <row r="2074" spans="13:18">
      <c r="M2074" s="22"/>
      <c r="P2074" s="22"/>
      <c r="Q2074" s="22"/>
      <c r="R2074" s="22"/>
    </row>
    <row r="2075" spans="13:18">
      <c r="M2075" s="22"/>
      <c r="P2075" s="22"/>
      <c r="Q2075" s="22"/>
      <c r="R2075" s="22"/>
    </row>
    <row r="2076" spans="13:18">
      <c r="M2076" s="22"/>
      <c r="P2076" s="22"/>
      <c r="Q2076" s="22"/>
      <c r="R2076" s="22"/>
    </row>
    <row r="2077" spans="13:18">
      <c r="M2077" s="22"/>
      <c r="P2077" s="22"/>
      <c r="Q2077" s="22"/>
      <c r="R2077" s="22"/>
    </row>
    <row r="2078" spans="13:18">
      <c r="M2078" s="22"/>
      <c r="P2078" s="22"/>
      <c r="Q2078" s="22"/>
      <c r="R2078" s="22"/>
    </row>
    <row r="2079" spans="13:18">
      <c r="M2079" s="22"/>
      <c r="P2079" s="22"/>
      <c r="Q2079" s="22"/>
      <c r="R2079" s="22"/>
    </row>
    <row r="2080" spans="13:18">
      <c r="M2080" s="22"/>
      <c r="P2080" s="22"/>
      <c r="Q2080" s="22"/>
      <c r="R2080" s="22"/>
    </row>
    <row r="2081" spans="13:18">
      <c r="M2081" s="22"/>
      <c r="P2081" s="22"/>
      <c r="Q2081" s="22"/>
      <c r="R2081" s="22"/>
    </row>
    <row r="2082" spans="13:18">
      <c r="M2082" s="22"/>
      <c r="P2082" s="22"/>
      <c r="Q2082" s="22"/>
      <c r="R2082" s="22"/>
    </row>
    <row r="2083" spans="13:18">
      <c r="M2083" s="22"/>
      <c r="P2083" s="22"/>
      <c r="Q2083" s="22"/>
      <c r="R2083" s="22"/>
    </row>
    <row r="2084" spans="13:18">
      <c r="M2084" s="22"/>
      <c r="P2084" s="22"/>
      <c r="Q2084" s="22"/>
      <c r="R2084" s="22"/>
    </row>
    <row r="2085" spans="13:18">
      <c r="M2085" s="22"/>
      <c r="P2085" s="22"/>
      <c r="Q2085" s="22"/>
      <c r="R2085" s="22"/>
    </row>
    <row r="2086" spans="13:18">
      <c r="M2086" s="22"/>
      <c r="P2086" s="22"/>
      <c r="Q2086" s="22"/>
      <c r="R2086" s="22"/>
    </row>
    <row r="2087" spans="13:18">
      <c r="M2087" s="22"/>
      <c r="P2087" s="22"/>
      <c r="Q2087" s="22"/>
      <c r="R2087" s="22"/>
    </row>
    <row r="2088" spans="13:18">
      <c r="M2088" s="22"/>
      <c r="P2088" s="22"/>
      <c r="Q2088" s="22"/>
      <c r="R2088" s="22"/>
    </row>
    <row r="2089" spans="13:18">
      <c r="M2089" s="22"/>
      <c r="P2089" s="22"/>
      <c r="Q2089" s="22"/>
      <c r="R2089" s="22"/>
    </row>
    <row r="2090" spans="13:18">
      <c r="M2090" s="22"/>
      <c r="P2090" s="22"/>
      <c r="Q2090" s="22"/>
      <c r="R2090" s="22"/>
    </row>
    <row r="2091" spans="13:18">
      <c r="M2091" s="22"/>
      <c r="P2091" s="22"/>
      <c r="Q2091" s="22"/>
      <c r="R2091" s="22"/>
    </row>
    <row r="2092" spans="13:18">
      <c r="M2092" s="22"/>
      <c r="P2092" s="22"/>
      <c r="Q2092" s="22"/>
      <c r="R2092" s="22"/>
    </row>
    <row r="2093" spans="13:18">
      <c r="M2093" s="22"/>
      <c r="P2093" s="22"/>
      <c r="Q2093" s="22"/>
      <c r="R2093" s="22"/>
    </row>
    <row r="2094" spans="13:18">
      <c r="M2094" s="22"/>
      <c r="P2094" s="22"/>
      <c r="Q2094" s="22"/>
      <c r="R2094" s="22"/>
    </row>
    <row r="2095" spans="13:18">
      <c r="M2095" s="22"/>
      <c r="P2095" s="22"/>
      <c r="Q2095" s="22"/>
      <c r="R2095" s="22"/>
    </row>
    <row r="2096" spans="13:18">
      <c r="M2096" s="22"/>
      <c r="P2096" s="22"/>
      <c r="Q2096" s="22"/>
      <c r="R2096" s="22"/>
    </row>
    <row r="2097" spans="13:18">
      <c r="M2097" s="22"/>
      <c r="P2097" s="22"/>
      <c r="Q2097" s="22"/>
      <c r="R2097" s="22"/>
    </row>
    <row r="2098" spans="13:18">
      <c r="M2098" s="22"/>
      <c r="P2098" s="22"/>
      <c r="Q2098" s="22"/>
      <c r="R2098" s="22"/>
    </row>
    <row r="2099" spans="13:18">
      <c r="M2099" s="22"/>
      <c r="P2099" s="22"/>
      <c r="Q2099" s="22"/>
      <c r="R2099" s="22"/>
    </row>
    <row r="2100" spans="13:18">
      <c r="M2100" s="22"/>
      <c r="P2100" s="22"/>
      <c r="Q2100" s="22"/>
      <c r="R2100" s="22"/>
    </row>
    <row r="2101" spans="13:18">
      <c r="M2101" s="22"/>
      <c r="P2101" s="22"/>
      <c r="Q2101" s="22"/>
      <c r="R2101" s="22"/>
    </row>
    <row r="2102" spans="13:18">
      <c r="M2102" s="22"/>
      <c r="P2102" s="22"/>
      <c r="Q2102" s="22"/>
      <c r="R2102" s="22"/>
    </row>
    <row r="2103" spans="13:18">
      <c r="M2103" s="22"/>
      <c r="P2103" s="22"/>
      <c r="Q2103" s="22"/>
      <c r="R2103" s="22"/>
    </row>
    <row r="2104" spans="13:18">
      <c r="M2104" s="22"/>
      <c r="P2104" s="22"/>
      <c r="Q2104" s="22"/>
      <c r="R2104" s="22"/>
    </row>
    <row r="2105" spans="13:18">
      <c r="M2105" s="22"/>
      <c r="P2105" s="22"/>
      <c r="Q2105" s="22"/>
      <c r="R2105" s="22"/>
    </row>
    <row r="2106" spans="13:18">
      <c r="M2106" s="22"/>
      <c r="P2106" s="22"/>
      <c r="Q2106" s="22"/>
      <c r="R2106" s="22"/>
    </row>
    <row r="2107" spans="13:18">
      <c r="M2107" s="22"/>
      <c r="P2107" s="22"/>
      <c r="Q2107" s="22"/>
      <c r="R2107" s="22"/>
    </row>
    <row r="2108" spans="13:18">
      <c r="M2108" s="22"/>
      <c r="P2108" s="22"/>
      <c r="Q2108" s="22"/>
      <c r="R2108" s="22"/>
    </row>
    <row r="2109" spans="13:18">
      <c r="M2109" s="22"/>
      <c r="P2109" s="22"/>
      <c r="Q2109" s="22"/>
      <c r="R2109" s="22"/>
    </row>
    <row r="2110" spans="13:18">
      <c r="M2110" s="22"/>
      <c r="P2110" s="22"/>
      <c r="Q2110" s="22"/>
      <c r="R2110" s="22"/>
    </row>
    <row r="2111" spans="13:18">
      <c r="M2111" s="22"/>
      <c r="P2111" s="22"/>
      <c r="Q2111" s="22"/>
      <c r="R2111" s="22"/>
    </row>
    <row r="2112" spans="13:18">
      <c r="M2112" s="22"/>
      <c r="P2112" s="22"/>
      <c r="Q2112" s="22"/>
      <c r="R2112" s="22"/>
    </row>
    <row r="2113" spans="13:18">
      <c r="M2113" s="22"/>
      <c r="P2113" s="22"/>
      <c r="Q2113" s="22"/>
      <c r="R2113" s="22"/>
    </row>
    <row r="2114" spans="13:18">
      <c r="M2114" s="22"/>
      <c r="P2114" s="22"/>
      <c r="Q2114" s="22"/>
      <c r="R2114" s="22"/>
    </row>
    <row r="2115" spans="13:18">
      <c r="M2115" s="22"/>
      <c r="P2115" s="22"/>
      <c r="Q2115" s="22"/>
      <c r="R2115" s="22"/>
    </row>
    <row r="2116" spans="13:18">
      <c r="M2116" s="22"/>
      <c r="P2116" s="22"/>
      <c r="Q2116" s="22"/>
      <c r="R2116" s="22"/>
    </row>
    <row r="2117" spans="13:18">
      <c r="M2117" s="22"/>
      <c r="P2117" s="22"/>
      <c r="Q2117" s="22"/>
      <c r="R2117" s="22"/>
    </row>
    <row r="2118" spans="13:18">
      <c r="M2118" s="22"/>
      <c r="P2118" s="22"/>
      <c r="Q2118" s="22"/>
      <c r="R2118" s="22"/>
    </row>
    <row r="2119" spans="13:18">
      <c r="M2119" s="22"/>
      <c r="P2119" s="22"/>
      <c r="Q2119" s="22"/>
      <c r="R2119" s="22"/>
    </row>
    <row r="2120" spans="13:18">
      <c r="M2120" s="22"/>
      <c r="P2120" s="22"/>
      <c r="Q2120" s="22"/>
      <c r="R2120" s="22"/>
    </row>
    <row r="2121" spans="13:18">
      <c r="M2121" s="22"/>
      <c r="P2121" s="22"/>
      <c r="Q2121" s="22"/>
      <c r="R2121" s="22"/>
    </row>
    <row r="2122" spans="13:18">
      <c r="M2122" s="22"/>
      <c r="P2122" s="22"/>
      <c r="Q2122" s="22"/>
      <c r="R2122" s="22"/>
    </row>
    <row r="2123" spans="13:18">
      <c r="M2123" s="22"/>
      <c r="P2123" s="22"/>
      <c r="Q2123" s="22"/>
      <c r="R2123" s="22"/>
    </row>
    <row r="2124" spans="13:18">
      <c r="M2124" s="22"/>
      <c r="P2124" s="22"/>
      <c r="Q2124" s="22"/>
      <c r="R2124" s="22"/>
    </row>
    <row r="2125" spans="13:18">
      <c r="M2125" s="22"/>
      <c r="P2125" s="22"/>
      <c r="Q2125" s="22"/>
      <c r="R2125" s="22"/>
    </row>
    <row r="2126" spans="13:18">
      <c r="M2126" s="22"/>
      <c r="P2126" s="22"/>
      <c r="Q2126" s="22"/>
      <c r="R2126" s="22"/>
    </row>
    <row r="2127" spans="13:18">
      <c r="M2127" s="22"/>
      <c r="P2127" s="22"/>
      <c r="Q2127" s="22"/>
      <c r="R2127" s="22"/>
    </row>
    <row r="2128" spans="13:18">
      <c r="M2128" s="22"/>
      <c r="P2128" s="22"/>
      <c r="Q2128" s="22"/>
      <c r="R2128" s="22"/>
    </row>
    <row r="2129" spans="13:18">
      <c r="M2129" s="22"/>
      <c r="P2129" s="22"/>
      <c r="Q2129" s="22"/>
      <c r="R2129" s="22"/>
    </row>
    <row r="2130" spans="13:18">
      <c r="M2130" s="22"/>
      <c r="P2130" s="22"/>
      <c r="Q2130" s="22"/>
      <c r="R2130" s="22"/>
    </row>
    <row r="2131" spans="13:18">
      <c r="M2131" s="22"/>
      <c r="P2131" s="22"/>
      <c r="Q2131" s="22"/>
      <c r="R2131" s="22"/>
    </row>
    <row r="2132" spans="13:18">
      <c r="M2132" s="22"/>
      <c r="P2132" s="22"/>
      <c r="Q2132" s="22"/>
      <c r="R2132" s="22"/>
    </row>
    <row r="2133" spans="13:18">
      <c r="M2133" s="22"/>
      <c r="P2133" s="22"/>
      <c r="Q2133" s="22"/>
      <c r="R2133" s="22"/>
    </row>
    <row r="2134" spans="13:18">
      <c r="M2134" s="22"/>
      <c r="P2134" s="22"/>
      <c r="Q2134" s="22"/>
      <c r="R2134" s="22"/>
    </row>
    <row r="2135" spans="13:18">
      <c r="M2135" s="22"/>
      <c r="P2135" s="22"/>
      <c r="Q2135" s="22"/>
      <c r="R2135" s="22"/>
    </row>
    <row r="2136" spans="13:18">
      <c r="M2136" s="22"/>
      <c r="P2136" s="22"/>
      <c r="Q2136" s="22"/>
      <c r="R2136" s="22"/>
    </row>
    <row r="2137" spans="13:18">
      <c r="M2137" s="22"/>
      <c r="P2137" s="22"/>
      <c r="Q2137" s="22"/>
      <c r="R2137" s="22"/>
    </row>
    <row r="2138" spans="13:18">
      <c r="M2138" s="22"/>
      <c r="P2138" s="22"/>
      <c r="Q2138" s="22"/>
      <c r="R2138" s="22"/>
    </row>
    <row r="2139" spans="13:18">
      <c r="M2139" s="22"/>
      <c r="P2139" s="22"/>
      <c r="Q2139" s="22"/>
      <c r="R2139" s="22"/>
    </row>
    <row r="2140" spans="13:18">
      <c r="M2140" s="22"/>
      <c r="P2140" s="22"/>
      <c r="Q2140" s="22"/>
      <c r="R2140" s="22"/>
    </row>
    <row r="2141" spans="13:18">
      <c r="M2141" s="22"/>
      <c r="P2141" s="22"/>
      <c r="Q2141" s="22"/>
      <c r="R2141" s="22"/>
    </row>
    <row r="2142" spans="13:18">
      <c r="M2142" s="22"/>
      <c r="P2142" s="22"/>
      <c r="Q2142" s="22"/>
      <c r="R2142" s="22"/>
    </row>
    <row r="2143" spans="13:18">
      <c r="M2143" s="22"/>
      <c r="P2143" s="22"/>
      <c r="Q2143" s="22"/>
      <c r="R2143" s="22"/>
    </row>
    <row r="2144" spans="13:18">
      <c r="M2144" s="22"/>
      <c r="P2144" s="22"/>
      <c r="Q2144" s="22"/>
      <c r="R2144" s="22"/>
    </row>
    <row r="2145" spans="13:18">
      <c r="M2145" s="22"/>
      <c r="P2145" s="22"/>
      <c r="Q2145" s="22"/>
      <c r="R2145" s="22"/>
    </row>
    <row r="2146" spans="13:18">
      <c r="M2146" s="22"/>
      <c r="P2146" s="22"/>
      <c r="Q2146" s="22"/>
      <c r="R2146" s="22"/>
    </row>
    <row r="2147" spans="13:18">
      <c r="M2147" s="22"/>
      <c r="P2147" s="22"/>
      <c r="Q2147" s="22"/>
      <c r="R2147" s="22"/>
    </row>
    <row r="2148" spans="13:18">
      <c r="M2148" s="22"/>
      <c r="P2148" s="22"/>
      <c r="Q2148" s="22"/>
      <c r="R2148" s="22"/>
    </row>
    <row r="2149" spans="13:18">
      <c r="M2149" s="22"/>
      <c r="P2149" s="22"/>
      <c r="Q2149" s="22"/>
      <c r="R2149" s="22"/>
    </row>
    <row r="2150" spans="13:18">
      <c r="M2150" s="22"/>
      <c r="P2150" s="22"/>
      <c r="Q2150" s="22"/>
      <c r="R2150" s="22"/>
    </row>
    <row r="2151" spans="13:18">
      <c r="M2151" s="22"/>
      <c r="P2151" s="22"/>
      <c r="Q2151" s="22"/>
      <c r="R2151" s="22"/>
    </row>
    <row r="2152" spans="13:18">
      <c r="M2152" s="22"/>
      <c r="P2152" s="22"/>
      <c r="Q2152" s="22"/>
      <c r="R2152" s="22"/>
    </row>
    <row r="2153" spans="13:18">
      <c r="M2153" s="22"/>
      <c r="P2153" s="22"/>
      <c r="Q2153" s="22"/>
      <c r="R2153" s="22"/>
    </row>
    <row r="2154" spans="13:18">
      <c r="M2154" s="22"/>
      <c r="P2154" s="22"/>
      <c r="Q2154" s="22"/>
      <c r="R2154" s="22"/>
    </row>
    <row r="2155" spans="13:18">
      <c r="M2155" s="22"/>
      <c r="P2155" s="22"/>
      <c r="Q2155" s="22"/>
      <c r="R2155" s="22"/>
    </row>
    <row r="2156" spans="13:18">
      <c r="M2156" s="22"/>
      <c r="P2156" s="22"/>
      <c r="Q2156" s="22"/>
      <c r="R2156" s="22"/>
    </row>
    <row r="2157" spans="13:18">
      <c r="M2157" s="22"/>
      <c r="P2157" s="22"/>
      <c r="Q2157" s="22"/>
      <c r="R2157" s="22"/>
    </row>
    <row r="2158" spans="13:18">
      <c r="M2158" s="22"/>
      <c r="P2158" s="22"/>
      <c r="Q2158" s="22"/>
      <c r="R2158" s="22"/>
    </row>
    <row r="2159" spans="13:18">
      <c r="M2159" s="22"/>
      <c r="P2159" s="22"/>
      <c r="Q2159" s="22"/>
      <c r="R2159" s="22"/>
    </row>
    <row r="2160" spans="13:18">
      <c r="M2160" s="22"/>
      <c r="P2160" s="22"/>
      <c r="Q2160" s="22"/>
      <c r="R2160" s="22"/>
    </row>
    <row r="2161" spans="13:18">
      <c r="M2161" s="22"/>
      <c r="P2161" s="22"/>
      <c r="Q2161" s="22"/>
      <c r="R2161" s="22"/>
    </row>
    <row r="2162" spans="13:18">
      <c r="M2162" s="22"/>
      <c r="P2162" s="22"/>
      <c r="Q2162" s="22"/>
      <c r="R2162" s="22"/>
    </row>
    <row r="2163" spans="13:18">
      <c r="M2163" s="22"/>
      <c r="P2163" s="22"/>
      <c r="Q2163" s="22"/>
      <c r="R2163" s="22"/>
    </row>
    <row r="2164" spans="13:18">
      <c r="M2164" s="22"/>
      <c r="P2164" s="22"/>
      <c r="Q2164" s="22"/>
      <c r="R2164" s="22"/>
    </row>
    <row r="2165" spans="13:18">
      <c r="M2165" s="22"/>
      <c r="P2165" s="22"/>
      <c r="Q2165" s="22"/>
      <c r="R2165" s="22"/>
    </row>
    <row r="2166" spans="13:18">
      <c r="M2166" s="22"/>
      <c r="P2166" s="22"/>
      <c r="Q2166" s="22"/>
      <c r="R2166" s="22"/>
    </row>
    <row r="2167" spans="13:18">
      <c r="M2167" s="22"/>
      <c r="P2167" s="22"/>
      <c r="Q2167" s="22"/>
      <c r="R2167" s="22"/>
    </row>
    <row r="2168" spans="13:18">
      <c r="M2168" s="22"/>
      <c r="P2168" s="22"/>
      <c r="Q2168" s="22"/>
      <c r="R2168" s="22"/>
    </row>
    <row r="2169" spans="13:18">
      <c r="M2169" s="22"/>
      <c r="P2169" s="22"/>
      <c r="Q2169" s="22"/>
      <c r="R2169" s="22"/>
    </row>
    <row r="2170" spans="13:18">
      <c r="M2170" s="22"/>
      <c r="P2170" s="22"/>
      <c r="Q2170" s="22"/>
      <c r="R2170" s="22"/>
    </row>
    <row r="2171" spans="13:18">
      <c r="M2171" s="22"/>
      <c r="P2171" s="22"/>
      <c r="Q2171" s="22"/>
      <c r="R2171" s="22"/>
    </row>
    <row r="2172" spans="13:18">
      <c r="M2172" s="22"/>
      <c r="P2172" s="22"/>
      <c r="Q2172" s="22"/>
      <c r="R2172" s="22"/>
    </row>
    <row r="2173" spans="13:18">
      <c r="M2173" s="22"/>
      <c r="P2173" s="22"/>
      <c r="Q2173" s="22"/>
      <c r="R2173" s="22"/>
    </row>
    <row r="2174" spans="13:18">
      <c r="M2174" s="22"/>
      <c r="P2174" s="22"/>
      <c r="Q2174" s="22"/>
      <c r="R2174" s="22"/>
    </row>
    <row r="2175" spans="13:18">
      <c r="M2175" s="22"/>
      <c r="P2175" s="22"/>
      <c r="Q2175" s="22"/>
      <c r="R2175" s="22"/>
    </row>
    <row r="2176" spans="13:18">
      <c r="M2176" s="22"/>
      <c r="P2176" s="22"/>
      <c r="Q2176" s="22"/>
      <c r="R2176" s="22"/>
    </row>
    <row r="2177" spans="13:18">
      <c r="M2177" s="22"/>
      <c r="P2177" s="22"/>
      <c r="Q2177" s="22"/>
      <c r="R2177" s="22"/>
    </row>
    <row r="2178" spans="13:18">
      <c r="M2178" s="22"/>
      <c r="P2178" s="22"/>
      <c r="Q2178" s="22"/>
      <c r="R2178" s="22"/>
    </row>
    <row r="2179" spans="13:18">
      <c r="M2179" s="22"/>
      <c r="P2179" s="22"/>
      <c r="Q2179" s="22"/>
      <c r="R2179" s="22"/>
    </row>
    <row r="2180" spans="13:18">
      <c r="M2180" s="22"/>
      <c r="P2180" s="22"/>
      <c r="Q2180" s="22"/>
      <c r="R2180" s="22"/>
    </row>
    <row r="2181" spans="13:18">
      <c r="M2181" s="22"/>
      <c r="P2181" s="22"/>
      <c r="Q2181" s="22"/>
      <c r="R2181" s="22"/>
    </row>
    <row r="2182" spans="13:18">
      <c r="M2182" s="22"/>
      <c r="P2182" s="22"/>
      <c r="Q2182" s="22"/>
      <c r="R2182" s="22"/>
    </row>
    <row r="2183" spans="13:18">
      <c r="M2183" s="22"/>
      <c r="P2183" s="22"/>
      <c r="Q2183" s="22"/>
      <c r="R2183" s="22"/>
    </row>
    <row r="2184" spans="13:18">
      <c r="M2184" s="22"/>
      <c r="P2184" s="22"/>
      <c r="Q2184" s="22"/>
      <c r="R2184" s="22"/>
    </row>
    <row r="2185" spans="13:18">
      <c r="M2185" s="22"/>
      <c r="P2185" s="22"/>
      <c r="Q2185" s="22"/>
      <c r="R2185" s="22"/>
    </row>
    <row r="2186" spans="13:18">
      <c r="M2186" s="22"/>
      <c r="P2186" s="22"/>
      <c r="Q2186" s="22"/>
      <c r="R2186" s="22"/>
    </row>
    <row r="2187" spans="13:18">
      <c r="M2187" s="22"/>
      <c r="P2187" s="22"/>
      <c r="Q2187" s="22"/>
      <c r="R2187" s="22"/>
    </row>
    <row r="2188" spans="13:18">
      <c r="M2188" s="22"/>
      <c r="P2188" s="22"/>
      <c r="Q2188" s="22"/>
      <c r="R2188" s="22"/>
    </row>
    <row r="2189" spans="13:18">
      <c r="M2189" s="22"/>
      <c r="P2189" s="22"/>
      <c r="Q2189" s="22"/>
      <c r="R2189" s="22"/>
    </row>
    <row r="2190" spans="13:18">
      <c r="M2190" s="22"/>
      <c r="P2190" s="22"/>
      <c r="Q2190" s="22"/>
      <c r="R2190" s="22"/>
    </row>
    <row r="2191" spans="13:18">
      <c r="M2191" s="22"/>
      <c r="P2191" s="22"/>
      <c r="Q2191" s="22"/>
      <c r="R2191" s="22"/>
    </row>
    <row r="2192" spans="13:18">
      <c r="M2192" s="22"/>
      <c r="P2192" s="22"/>
      <c r="Q2192" s="22"/>
      <c r="R2192" s="22"/>
    </row>
    <row r="2193" spans="13:18">
      <c r="M2193" s="22"/>
      <c r="P2193" s="22"/>
      <c r="Q2193" s="22"/>
      <c r="R2193" s="22"/>
    </row>
    <row r="2194" spans="13:18">
      <c r="M2194" s="22"/>
      <c r="P2194" s="22"/>
      <c r="Q2194" s="22"/>
      <c r="R2194" s="22"/>
    </row>
    <row r="2195" spans="13:18">
      <c r="M2195" s="22"/>
      <c r="P2195" s="22"/>
      <c r="Q2195" s="22"/>
      <c r="R2195" s="22"/>
    </row>
    <row r="2196" spans="13:18">
      <c r="M2196" s="22"/>
      <c r="P2196" s="22"/>
      <c r="Q2196" s="22"/>
      <c r="R2196" s="22"/>
    </row>
    <row r="2197" spans="13:18">
      <c r="M2197" s="22"/>
      <c r="P2197" s="22"/>
      <c r="Q2197" s="22"/>
      <c r="R2197" s="22"/>
    </row>
    <row r="2198" spans="13:18">
      <c r="M2198" s="22"/>
      <c r="P2198" s="22"/>
      <c r="Q2198" s="22"/>
      <c r="R2198" s="22"/>
    </row>
    <row r="2199" spans="13:18">
      <c r="M2199" s="22"/>
      <c r="P2199" s="22"/>
      <c r="Q2199" s="22"/>
      <c r="R2199" s="22"/>
    </row>
    <row r="2200" spans="13:18">
      <c r="M2200" s="22"/>
      <c r="P2200" s="22"/>
      <c r="Q2200" s="22"/>
      <c r="R2200" s="22"/>
    </row>
    <row r="2201" spans="13:18">
      <c r="M2201" s="22"/>
      <c r="P2201" s="22"/>
      <c r="Q2201" s="22"/>
      <c r="R2201" s="22"/>
    </row>
    <row r="2202" spans="13:18">
      <c r="M2202" s="22"/>
      <c r="P2202" s="22"/>
      <c r="Q2202" s="22"/>
      <c r="R2202" s="22"/>
    </row>
    <row r="2203" spans="13:18">
      <c r="M2203" s="22"/>
      <c r="P2203" s="22"/>
      <c r="Q2203" s="22"/>
      <c r="R2203" s="22"/>
    </row>
    <row r="2204" spans="13:18">
      <c r="M2204" s="22"/>
      <c r="P2204" s="22"/>
      <c r="Q2204" s="22"/>
      <c r="R2204" s="22"/>
    </row>
    <row r="2205" spans="13:18">
      <c r="M2205" s="22"/>
      <c r="P2205" s="22"/>
      <c r="Q2205" s="22"/>
      <c r="R2205" s="22"/>
    </row>
    <row r="2206" spans="13:18">
      <c r="M2206" s="22"/>
      <c r="P2206" s="22"/>
      <c r="Q2206" s="22"/>
      <c r="R2206" s="22"/>
    </row>
    <row r="2207" spans="13:18">
      <c r="M2207" s="22"/>
      <c r="P2207" s="22"/>
      <c r="Q2207" s="22"/>
      <c r="R2207" s="22"/>
    </row>
    <row r="2208" spans="13:18">
      <c r="M2208" s="22"/>
      <c r="P2208" s="22"/>
      <c r="Q2208" s="22"/>
      <c r="R2208" s="22"/>
    </row>
    <row r="2209" spans="13:18">
      <c r="M2209" s="22"/>
      <c r="P2209" s="22"/>
      <c r="Q2209" s="22"/>
      <c r="R2209" s="22"/>
    </row>
    <row r="2210" spans="13:18">
      <c r="M2210" s="22"/>
      <c r="P2210" s="22"/>
      <c r="Q2210" s="22"/>
      <c r="R2210" s="22"/>
    </row>
    <row r="2211" spans="13:18">
      <c r="M2211" s="22"/>
      <c r="P2211" s="22"/>
      <c r="Q2211" s="22"/>
      <c r="R2211" s="22"/>
    </row>
    <row r="2212" spans="13:18">
      <c r="M2212" s="22"/>
      <c r="P2212" s="22"/>
      <c r="Q2212" s="22"/>
      <c r="R2212" s="22"/>
    </row>
    <row r="2213" spans="13:18">
      <c r="M2213" s="22"/>
      <c r="P2213" s="22"/>
      <c r="Q2213" s="22"/>
      <c r="R2213" s="22"/>
    </row>
    <row r="2214" spans="13:18">
      <c r="M2214" s="22"/>
      <c r="P2214" s="22"/>
      <c r="Q2214" s="22"/>
      <c r="R2214" s="22"/>
    </row>
    <row r="2215" spans="13:18">
      <c r="M2215" s="22"/>
      <c r="P2215" s="22"/>
      <c r="Q2215" s="22"/>
      <c r="R2215" s="22"/>
    </row>
    <row r="2216" spans="13:18">
      <c r="M2216" s="22"/>
      <c r="P2216" s="22"/>
      <c r="Q2216" s="22"/>
      <c r="R2216" s="22"/>
    </row>
    <row r="2217" spans="13:18">
      <c r="M2217" s="22"/>
      <c r="P2217" s="22"/>
      <c r="Q2217" s="22"/>
      <c r="R2217" s="22"/>
    </row>
    <row r="2218" spans="13:18">
      <c r="M2218" s="22"/>
      <c r="P2218" s="22"/>
      <c r="Q2218" s="22"/>
      <c r="R2218" s="22"/>
    </row>
    <row r="2219" spans="13:18">
      <c r="M2219" s="22"/>
      <c r="P2219" s="22"/>
      <c r="Q2219" s="22"/>
      <c r="R2219" s="22"/>
    </row>
    <row r="2220" spans="13:18">
      <c r="M2220" s="22"/>
      <c r="P2220" s="22"/>
      <c r="Q2220" s="22"/>
      <c r="R2220" s="22"/>
    </row>
    <row r="2221" spans="13:18">
      <c r="M2221" s="22"/>
      <c r="P2221" s="22"/>
      <c r="Q2221" s="22"/>
      <c r="R2221" s="22"/>
    </row>
    <row r="2222" spans="13:18">
      <c r="M2222" s="22"/>
      <c r="P2222" s="22"/>
      <c r="Q2222" s="22"/>
      <c r="R2222" s="22"/>
    </row>
    <row r="2223" spans="13:18">
      <c r="M2223" s="22"/>
      <c r="P2223" s="22"/>
      <c r="Q2223" s="22"/>
      <c r="R2223" s="22"/>
    </row>
    <row r="2224" spans="13:18">
      <c r="M2224" s="22"/>
      <c r="P2224" s="22"/>
      <c r="Q2224" s="22"/>
      <c r="R2224" s="22"/>
    </row>
    <row r="2225" spans="13:18">
      <c r="M2225" s="22"/>
      <c r="P2225" s="22"/>
      <c r="Q2225" s="22"/>
      <c r="R2225" s="22"/>
    </row>
    <row r="2226" spans="13:18">
      <c r="M2226" s="22"/>
      <c r="P2226" s="22"/>
      <c r="Q2226" s="22"/>
      <c r="R2226" s="22"/>
    </row>
    <row r="2227" spans="13:18">
      <c r="M2227" s="22"/>
      <c r="P2227" s="22"/>
      <c r="Q2227" s="22"/>
      <c r="R2227" s="22"/>
    </row>
    <row r="2228" spans="13:18">
      <c r="M2228" s="22"/>
      <c r="P2228" s="22"/>
      <c r="Q2228" s="22"/>
      <c r="R2228" s="22"/>
    </row>
    <row r="2229" spans="13:18">
      <c r="M2229" s="22"/>
      <c r="P2229" s="22"/>
      <c r="Q2229" s="22"/>
      <c r="R2229" s="22"/>
    </row>
    <row r="2230" spans="13:18">
      <c r="M2230" s="22"/>
      <c r="P2230" s="22"/>
      <c r="Q2230" s="22"/>
      <c r="R2230" s="22"/>
    </row>
    <row r="2231" spans="13:18">
      <c r="M2231" s="22"/>
      <c r="P2231" s="22"/>
      <c r="Q2231" s="22"/>
      <c r="R2231" s="22"/>
    </row>
    <row r="2232" spans="13:18">
      <c r="M2232" s="22"/>
      <c r="P2232" s="22"/>
      <c r="Q2232" s="22"/>
      <c r="R2232" s="22"/>
    </row>
    <row r="2233" spans="13:18">
      <c r="M2233" s="22"/>
      <c r="P2233" s="22"/>
      <c r="Q2233" s="22"/>
      <c r="R2233" s="22"/>
    </row>
    <row r="2234" spans="13:18">
      <c r="M2234" s="22"/>
      <c r="P2234" s="22"/>
      <c r="Q2234" s="22"/>
      <c r="R2234" s="22"/>
    </row>
    <row r="2235" spans="13:18">
      <c r="M2235" s="22"/>
      <c r="P2235" s="22"/>
      <c r="Q2235" s="22"/>
      <c r="R2235" s="22"/>
    </row>
    <row r="2236" spans="13:18">
      <c r="M2236" s="22"/>
      <c r="P2236" s="22"/>
      <c r="Q2236" s="22"/>
      <c r="R2236" s="22"/>
    </row>
    <row r="2237" spans="13:18">
      <c r="M2237" s="22"/>
      <c r="P2237" s="22"/>
      <c r="Q2237" s="22"/>
      <c r="R2237" s="22"/>
    </row>
    <row r="2238" spans="13:18">
      <c r="M2238" s="22"/>
      <c r="P2238" s="22"/>
      <c r="Q2238" s="22"/>
      <c r="R2238" s="22"/>
    </row>
    <row r="2239" spans="13:18">
      <c r="M2239" s="22"/>
      <c r="P2239" s="22"/>
      <c r="Q2239" s="22"/>
      <c r="R2239" s="22"/>
    </row>
    <row r="2240" spans="13:18">
      <c r="M2240" s="22"/>
      <c r="P2240" s="22"/>
      <c r="Q2240" s="22"/>
      <c r="R2240" s="22"/>
    </row>
    <row r="2241" spans="13:18">
      <c r="M2241" s="22"/>
      <c r="P2241" s="22"/>
      <c r="Q2241" s="22"/>
      <c r="R2241" s="22"/>
    </row>
    <row r="2242" spans="13:18">
      <c r="M2242" s="22"/>
      <c r="P2242" s="22"/>
      <c r="Q2242" s="22"/>
      <c r="R2242" s="22"/>
    </row>
    <row r="2243" spans="13:18">
      <c r="M2243" s="22"/>
      <c r="P2243" s="22"/>
      <c r="Q2243" s="22"/>
      <c r="R2243" s="22"/>
    </row>
    <row r="2244" spans="13:18">
      <c r="M2244" s="22"/>
      <c r="P2244" s="22"/>
      <c r="Q2244" s="22"/>
      <c r="R2244" s="22"/>
    </row>
    <row r="2245" spans="13:18">
      <c r="M2245" s="22"/>
      <c r="P2245" s="22"/>
      <c r="Q2245" s="22"/>
      <c r="R2245" s="22"/>
    </row>
    <row r="2246" spans="13:18">
      <c r="M2246" s="22"/>
      <c r="P2246" s="22"/>
      <c r="Q2246" s="22"/>
      <c r="R2246" s="22"/>
    </row>
    <row r="2247" spans="13:18">
      <c r="M2247" s="22"/>
      <c r="P2247" s="22"/>
      <c r="Q2247" s="22"/>
      <c r="R2247" s="22"/>
    </row>
    <row r="2248" spans="13:18">
      <c r="M2248" s="22"/>
      <c r="P2248" s="22"/>
      <c r="Q2248" s="22"/>
      <c r="R2248" s="22"/>
    </row>
    <row r="2249" spans="13:18">
      <c r="M2249" s="22"/>
      <c r="P2249" s="22"/>
      <c r="Q2249" s="22"/>
      <c r="R2249" s="22"/>
    </row>
    <row r="2250" spans="13:18">
      <c r="M2250" s="22"/>
      <c r="P2250" s="22"/>
      <c r="Q2250" s="22"/>
      <c r="R2250" s="22"/>
    </row>
    <row r="2251" spans="13:18">
      <c r="M2251" s="22"/>
      <c r="P2251" s="22"/>
      <c r="Q2251" s="22"/>
      <c r="R2251" s="22"/>
    </row>
    <row r="2252" spans="13:18">
      <c r="M2252" s="22"/>
      <c r="P2252" s="22"/>
      <c r="Q2252" s="22"/>
      <c r="R2252" s="22"/>
    </row>
    <row r="2253" spans="13:18">
      <c r="M2253" s="22"/>
      <c r="P2253" s="22"/>
      <c r="Q2253" s="22"/>
      <c r="R2253" s="22"/>
    </row>
    <row r="2254" spans="13:18">
      <c r="M2254" s="22"/>
      <c r="P2254" s="22"/>
      <c r="Q2254" s="22"/>
      <c r="R2254" s="22"/>
    </row>
    <row r="2255" spans="13:18">
      <c r="M2255" s="22"/>
      <c r="P2255" s="22"/>
      <c r="Q2255" s="22"/>
      <c r="R2255" s="22"/>
    </row>
    <row r="2256" spans="13:18">
      <c r="M2256" s="22"/>
      <c r="P2256" s="22"/>
      <c r="Q2256" s="22"/>
      <c r="R2256" s="22"/>
    </row>
    <row r="2257" spans="13:18">
      <c r="M2257" s="22"/>
      <c r="P2257" s="22"/>
      <c r="Q2257" s="22"/>
      <c r="R2257" s="22"/>
    </row>
    <row r="2258" spans="13:18">
      <c r="M2258" s="22"/>
      <c r="P2258" s="22"/>
      <c r="Q2258" s="22"/>
      <c r="R2258" s="22"/>
    </row>
    <row r="2259" spans="13:18">
      <c r="M2259" s="22"/>
      <c r="P2259" s="22"/>
      <c r="Q2259" s="22"/>
      <c r="R2259" s="22"/>
    </row>
    <row r="2260" spans="13:18">
      <c r="M2260" s="22"/>
      <c r="P2260" s="22"/>
      <c r="Q2260" s="22"/>
      <c r="R2260" s="22"/>
    </row>
    <row r="2261" spans="13:18">
      <c r="M2261" s="22"/>
      <c r="P2261" s="22"/>
      <c r="Q2261" s="22"/>
      <c r="R2261" s="22"/>
    </row>
    <row r="2262" spans="13:18">
      <c r="M2262" s="22"/>
      <c r="P2262" s="22"/>
      <c r="Q2262" s="22"/>
      <c r="R2262" s="22"/>
    </row>
    <row r="2263" spans="13:18">
      <c r="M2263" s="22"/>
      <c r="P2263" s="22"/>
      <c r="Q2263" s="22"/>
      <c r="R2263" s="22"/>
    </row>
    <row r="2264" spans="13:18">
      <c r="M2264" s="22"/>
      <c r="P2264" s="22"/>
      <c r="Q2264" s="22"/>
      <c r="R2264" s="22"/>
    </row>
    <row r="2265" spans="13:18">
      <c r="M2265" s="22"/>
      <c r="P2265" s="22"/>
      <c r="Q2265" s="22"/>
      <c r="R2265" s="22"/>
    </row>
    <row r="2266" spans="13:18">
      <c r="M2266" s="22"/>
      <c r="P2266" s="22"/>
      <c r="Q2266" s="22"/>
      <c r="R2266" s="22"/>
    </row>
    <row r="2267" spans="13:18">
      <c r="M2267" s="22"/>
      <c r="P2267" s="22"/>
      <c r="Q2267" s="22"/>
      <c r="R2267" s="22"/>
    </row>
    <row r="2268" spans="13:18">
      <c r="M2268" s="22"/>
      <c r="P2268" s="22"/>
      <c r="Q2268" s="22"/>
      <c r="R2268" s="22"/>
    </row>
    <row r="2269" spans="13:18">
      <c r="M2269" s="22"/>
      <c r="P2269" s="22"/>
      <c r="Q2269" s="22"/>
      <c r="R2269" s="22"/>
    </row>
    <row r="2270" spans="13:18">
      <c r="M2270" s="22"/>
      <c r="P2270" s="22"/>
      <c r="Q2270" s="22"/>
      <c r="R2270" s="22"/>
    </row>
    <row r="2271" spans="13:18">
      <c r="M2271" s="22"/>
      <c r="P2271" s="22"/>
      <c r="Q2271" s="22"/>
      <c r="R2271" s="22"/>
    </row>
    <row r="2272" spans="13:18">
      <c r="M2272" s="22"/>
      <c r="P2272" s="22"/>
      <c r="Q2272" s="22"/>
      <c r="R2272" s="22"/>
    </row>
    <row r="2273" spans="13:18">
      <c r="M2273" s="22"/>
      <c r="P2273" s="22"/>
      <c r="Q2273" s="22"/>
      <c r="R2273" s="22"/>
    </row>
    <row r="2274" spans="13:18">
      <c r="M2274" s="22"/>
      <c r="P2274" s="22"/>
      <c r="Q2274" s="22"/>
      <c r="R2274" s="22"/>
    </row>
    <row r="2275" spans="13:18">
      <c r="M2275" s="22"/>
      <c r="P2275" s="22"/>
      <c r="Q2275" s="22"/>
      <c r="R2275" s="22"/>
    </row>
    <row r="2276" spans="13:18">
      <c r="M2276" s="22"/>
      <c r="P2276" s="22"/>
      <c r="Q2276" s="22"/>
      <c r="R2276" s="22"/>
    </row>
    <row r="2277" spans="13:18">
      <c r="M2277" s="22"/>
      <c r="P2277" s="22"/>
      <c r="Q2277" s="22"/>
      <c r="R2277" s="22"/>
    </row>
    <row r="2278" spans="13:18">
      <c r="M2278" s="22"/>
      <c r="P2278" s="22"/>
      <c r="Q2278" s="22"/>
      <c r="R2278" s="22"/>
    </row>
    <row r="2279" spans="13:18">
      <c r="M2279" s="22"/>
      <c r="P2279" s="22"/>
      <c r="Q2279" s="22"/>
      <c r="R2279" s="22"/>
    </row>
    <row r="2280" spans="13:18">
      <c r="M2280" s="22"/>
      <c r="P2280" s="22"/>
      <c r="Q2280" s="22"/>
      <c r="R2280" s="22"/>
    </row>
    <row r="2281" spans="13:18">
      <c r="M2281" s="22"/>
      <c r="P2281" s="22"/>
      <c r="Q2281" s="22"/>
      <c r="R2281" s="22"/>
    </row>
    <row r="2282" spans="13:18">
      <c r="M2282" s="22"/>
      <c r="P2282" s="22"/>
      <c r="Q2282" s="22"/>
      <c r="R2282" s="22"/>
    </row>
    <row r="2283" spans="13:18">
      <c r="M2283" s="22"/>
      <c r="P2283" s="22"/>
      <c r="Q2283" s="22"/>
      <c r="R2283" s="22"/>
    </row>
    <row r="2284" spans="13:18">
      <c r="M2284" s="22"/>
      <c r="P2284" s="22"/>
      <c r="Q2284" s="22"/>
      <c r="R2284" s="22"/>
    </row>
    <row r="2285" spans="13:18">
      <c r="M2285" s="22"/>
      <c r="P2285" s="22"/>
      <c r="Q2285" s="22"/>
      <c r="R2285" s="22"/>
    </row>
    <row r="2286" spans="13:18">
      <c r="M2286" s="22"/>
      <c r="P2286" s="22"/>
      <c r="Q2286" s="22"/>
      <c r="R2286" s="22"/>
    </row>
    <row r="2287" spans="13:18">
      <c r="M2287" s="22"/>
      <c r="P2287" s="22"/>
      <c r="Q2287" s="22"/>
      <c r="R2287" s="22"/>
    </row>
    <row r="2288" spans="13:18">
      <c r="M2288" s="22"/>
      <c r="P2288" s="22"/>
      <c r="Q2288" s="22"/>
      <c r="R2288" s="22"/>
    </row>
    <row r="2289" spans="13:18">
      <c r="M2289" s="22"/>
      <c r="P2289" s="22"/>
      <c r="Q2289" s="22"/>
      <c r="R2289" s="22"/>
    </row>
    <row r="2290" spans="13:18">
      <c r="M2290" s="22"/>
      <c r="P2290" s="22"/>
      <c r="Q2290" s="22"/>
      <c r="R2290" s="22"/>
    </row>
    <row r="2291" spans="13:18">
      <c r="M2291" s="22"/>
      <c r="P2291" s="22"/>
      <c r="Q2291" s="22"/>
      <c r="R2291" s="22"/>
    </row>
    <row r="2292" spans="13:18">
      <c r="M2292" s="22"/>
      <c r="P2292" s="22"/>
      <c r="Q2292" s="22"/>
      <c r="R2292" s="22"/>
    </row>
    <row r="2293" spans="13:18">
      <c r="M2293" s="22"/>
      <c r="P2293" s="22"/>
      <c r="Q2293" s="22"/>
      <c r="R2293" s="22"/>
    </row>
    <row r="2294" spans="13:18">
      <c r="M2294" s="22"/>
      <c r="P2294" s="22"/>
      <c r="Q2294" s="22"/>
      <c r="R2294" s="22"/>
    </row>
    <row r="2295" spans="13:18">
      <c r="M2295" s="22"/>
      <c r="P2295" s="22"/>
      <c r="Q2295" s="22"/>
      <c r="R2295" s="22"/>
    </row>
    <row r="2296" spans="13:18">
      <c r="M2296" s="22"/>
      <c r="P2296" s="22"/>
      <c r="Q2296" s="22"/>
      <c r="R2296" s="22"/>
    </row>
    <row r="2297" spans="13:18">
      <c r="M2297" s="22"/>
      <c r="P2297" s="22"/>
      <c r="Q2297" s="22"/>
      <c r="R2297" s="22"/>
    </row>
    <row r="2298" spans="13:18">
      <c r="M2298" s="22"/>
      <c r="P2298" s="22"/>
      <c r="Q2298" s="22"/>
      <c r="R2298" s="22"/>
    </row>
    <row r="2299" spans="13:18">
      <c r="M2299" s="22"/>
      <c r="P2299" s="22"/>
      <c r="Q2299" s="22"/>
      <c r="R2299" s="22"/>
    </row>
    <row r="2300" spans="13:18">
      <c r="M2300" s="22"/>
      <c r="P2300" s="22"/>
      <c r="Q2300" s="22"/>
      <c r="R2300" s="22"/>
    </row>
    <row r="2301" spans="13:18">
      <c r="M2301" s="22"/>
      <c r="P2301" s="22"/>
      <c r="Q2301" s="22"/>
      <c r="R2301" s="22"/>
    </row>
    <row r="2302" spans="13:18">
      <c r="M2302" s="22"/>
      <c r="P2302" s="22"/>
      <c r="Q2302" s="22"/>
      <c r="R2302" s="22"/>
    </row>
    <row r="2303" spans="13:18">
      <c r="M2303" s="22"/>
      <c r="P2303" s="22"/>
      <c r="Q2303" s="22"/>
      <c r="R2303" s="22"/>
    </row>
    <row r="2304" spans="13:18">
      <c r="M2304" s="22"/>
      <c r="P2304" s="22"/>
      <c r="Q2304" s="22"/>
      <c r="R2304" s="22"/>
    </row>
    <row r="2305" spans="13:18">
      <c r="M2305" s="22"/>
      <c r="P2305" s="22"/>
      <c r="Q2305" s="22"/>
      <c r="R2305" s="22"/>
    </row>
    <row r="2306" spans="13:18">
      <c r="M2306" s="22"/>
      <c r="P2306" s="22"/>
      <c r="Q2306" s="22"/>
      <c r="R2306" s="22"/>
    </row>
    <row r="2307" spans="13:18">
      <c r="M2307" s="22"/>
      <c r="P2307" s="22"/>
      <c r="Q2307" s="22"/>
      <c r="R2307" s="22"/>
    </row>
    <row r="2308" spans="13:18">
      <c r="M2308" s="22"/>
      <c r="P2308" s="22"/>
      <c r="Q2308" s="22"/>
      <c r="R2308" s="22"/>
    </row>
    <row r="2309" spans="13:18">
      <c r="M2309" s="22"/>
      <c r="P2309" s="22"/>
      <c r="Q2309" s="22"/>
      <c r="R2309" s="22"/>
    </row>
    <row r="2310" spans="13:18">
      <c r="M2310" s="22"/>
      <c r="P2310" s="22"/>
      <c r="Q2310" s="22"/>
      <c r="R2310" s="22"/>
    </row>
    <row r="2311" spans="13:18">
      <c r="M2311" s="22"/>
      <c r="P2311" s="22"/>
      <c r="Q2311" s="22"/>
      <c r="R2311" s="22"/>
    </row>
    <row r="2312" spans="13:18">
      <c r="M2312" s="22"/>
      <c r="P2312" s="22"/>
      <c r="Q2312" s="22"/>
      <c r="R2312" s="22"/>
    </row>
    <row r="2313" spans="13:18">
      <c r="M2313" s="22"/>
      <c r="P2313" s="22"/>
      <c r="Q2313" s="22"/>
      <c r="R2313" s="22"/>
    </row>
    <row r="2314" spans="13:18">
      <c r="M2314" s="22"/>
      <c r="P2314" s="22"/>
      <c r="Q2314" s="22"/>
      <c r="R2314" s="22"/>
    </row>
    <row r="2315" spans="13:18">
      <c r="M2315" s="22"/>
      <c r="P2315" s="22"/>
      <c r="Q2315" s="22"/>
      <c r="R2315" s="22"/>
    </row>
    <row r="2316" spans="13:18">
      <c r="M2316" s="22"/>
      <c r="P2316" s="22"/>
      <c r="Q2316" s="22"/>
      <c r="R2316" s="22"/>
    </row>
    <row r="2317" spans="13:18">
      <c r="M2317" s="22"/>
      <c r="P2317" s="22"/>
      <c r="Q2317" s="22"/>
      <c r="R2317" s="22"/>
    </row>
    <row r="2318" spans="13:18">
      <c r="M2318" s="22"/>
      <c r="P2318" s="22"/>
      <c r="Q2318" s="22"/>
      <c r="R2318" s="22"/>
    </row>
    <row r="2319" spans="13:18">
      <c r="M2319" s="22"/>
      <c r="P2319" s="22"/>
      <c r="Q2319" s="22"/>
      <c r="R2319" s="22"/>
    </row>
    <row r="2320" spans="13:18">
      <c r="M2320" s="22"/>
      <c r="P2320" s="22"/>
      <c r="Q2320" s="22"/>
      <c r="R2320" s="22"/>
    </row>
    <row r="2321" spans="13:18">
      <c r="M2321" s="22"/>
      <c r="P2321" s="22"/>
      <c r="Q2321" s="22"/>
      <c r="R2321" s="22"/>
    </row>
    <row r="2322" spans="13:18">
      <c r="M2322" s="22"/>
      <c r="P2322" s="22"/>
      <c r="Q2322" s="22"/>
      <c r="R2322" s="22"/>
    </row>
    <row r="2323" spans="13:18">
      <c r="M2323" s="22"/>
      <c r="P2323" s="22"/>
      <c r="Q2323" s="22"/>
      <c r="R2323" s="22"/>
    </row>
    <row r="2324" spans="13:18">
      <c r="M2324" s="22"/>
      <c r="P2324" s="22"/>
      <c r="Q2324" s="22"/>
      <c r="R2324" s="22"/>
    </row>
    <row r="2325" spans="13:18">
      <c r="M2325" s="22"/>
      <c r="P2325" s="22"/>
      <c r="Q2325" s="22"/>
      <c r="R2325" s="22"/>
    </row>
    <row r="2326" spans="13:18">
      <c r="M2326" s="22"/>
      <c r="P2326" s="22"/>
      <c r="Q2326" s="22"/>
      <c r="R2326" s="22"/>
    </row>
    <row r="2327" spans="13:18">
      <c r="M2327" s="22"/>
      <c r="P2327" s="22"/>
      <c r="Q2327" s="22"/>
      <c r="R2327" s="22"/>
    </row>
    <row r="2328" spans="13:18">
      <c r="M2328" s="22"/>
      <c r="P2328" s="22"/>
      <c r="Q2328" s="22"/>
      <c r="R2328" s="22"/>
    </row>
    <row r="2329" spans="13:18">
      <c r="M2329" s="22"/>
      <c r="P2329" s="22"/>
      <c r="Q2329" s="22"/>
      <c r="R2329" s="22"/>
    </row>
    <row r="2330" spans="13:18">
      <c r="M2330" s="22"/>
      <c r="P2330" s="22"/>
      <c r="Q2330" s="22"/>
      <c r="R2330" s="22"/>
    </row>
    <row r="2331" spans="13:18">
      <c r="M2331" s="22"/>
      <c r="P2331" s="22"/>
      <c r="Q2331" s="22"/>
      <c r="R2331" s="22"/>
    </row>
    <row r="2332" spans="13:18">
      <c r="M2332" s="22"/>
      <c r="P2332" s="22"/>
      <c r="Q2332" s="22"/>
      <c r="R2332" s="22"/>
    </row>
    <row r="2333" spans="13:18">
      <c r="M2333" s="22"/>
      <c r="P2333" s="22"/>
      <c r="Q2333" s="22"/>
      <c r="R2333" s="22"/>
    </row>
    <row r="2334" spans="13:18">
      <c r="M2334" s="22"/>
      <c r="P2334" s="22"/>
      <c r="Q2334" s="22"/>
      <c r="R2334" s="22"/>
    </row>
    <row r="2335" spans="13:18">
      <c r="M2335" s="22"/>
      <c r="P2335" s="22"/>
      <c r="Q2335" s="22"/>
      <c r="R2335" s="22"/>
    </row>
    <row r="2336" spans="13:18">
      <c r="M2336" s="22"/>
      <c r="P2336" s="22"/>
      <c r="Q2336" s="22"/>
      <c r="R2336" s="22"/>
    </row>
    <row r="2337" spans="13:18">
      <c r="M2337" s="22"/>
      <c r="P2337" s="22"/>
      <c r="Q2337" s="22"/>
      <c r="R2337" s="22"/>
    </row>
    <row r="2338" spans="13:18">
      <c r="M2338" s="22"/>
      <c r="P2338" s="22"/>
      <c r="Q2338" s="22"/>
      <c r="R2338" s="22"/>
    </row>
    <row r="2339" spans="13:18">
      <c r="M2339" s="22"/>
      <c r="P2339" s="22"/>
      <c r="Q2339" s="22"/>
      <c r="R2339" s="22"/>
    </row>
    <row r="2340" spans="13:18">
      <c r="M2340" s="22"/>
      <c r="P2340" s="22"/>
      <c r="Q2340" s="22"/>
      <c r="R2340" s="22"/>
    </row>
    <row r="2341" spans="13:18">
      <c r="M2341" s="22"/>
      <c r="P2341" s="22"/>
      <c r="Q2341" s="22"/>
      <c r="R2341" s="22"/>
    </row>
    <row r="2342" spans="13:18">
      <c r="M2342" s="22"/>
      <c r="P2342" s="22"/>
      <c r="Q2342" s="22"/>
      <c r="R2342" s="22"/>
    </row>
    <row r="2343" spans="13:18">
      <c r="M2343" s="22"/>
      <c r="P2343" s="22"/>
      <c r="Q2343" s="22"/>
      <c r="R2343" s="22"/>
    </row>
    <row r="2344" spans="13:18">
      <c r="M2344" s="22"/>
      <c r="P2344" s="22"/>
      <c r="Q2344" s="22"/>
      <c r="R2344" s="22"/>
    </row>
    <row r="2345" spans="13:18">
      <c r="M2345" s="22"/>
      <c r="P2345" s="22"/>
      <c r="Q2345" s="22"/>
      <c r="R2345" s="22"/>
    </row>
    <row r="2346" spans="13:18">
      <c r="M2346" s="22"/>
      <c r="P2346" s="22"/>
      <c r="Q2346" s="22"/>
      <c r="R2346" s="22"/>
    </row>
    <row r="2347" spans="13:18">
      <c r="M2347" s="22"/>
      <c r="P2347" s="22"/>
      <c r="Q2347" s="22"/>
      <c r="R2347" s="22"/>
    </row>
    <row r="2348" spans="13:18">
      <c r="M2348" s="22"/>
      <c r="P2348" s="22"/>
      <c r="Q2348" s="22"/>
      <c r="R2348" s="22"/>
    </row>
    <row r="2349" spans="13:18">
      <c r="M2349" s="22"/>
      <c r="P2349" s="22"/>
      <c r="Q2349" s="22"/>
      <c r="R2349" s="22"/>
    </row>
    <row r="2350" spans="13:18">
      <c r="M2350" s="22"/>
      <c r="P2350" s="22"/>
      <c r="Q2350" s="22"/>
      <c r="R2350" s="22"/>
    </row>
    <row r="2351" spans="13:18">
      <c r="M2351" s="22"/>
      <c r="P2351" s="22"/>
      <c r="Q2351" s="22"/>
      <c r="R2351" s="22"/>
    </row>
    <row r="2352" spans="13:18">
      <c r="M2352" s="22"/>
      <c r="P2352" s="22"/>
      <c r="Q2352" s="22"/>
      <c r="R2352" s="22"/>
    </row>
    <row r="2353" spans="13:18">
      <c r="M2353" s="22"/>
      <c r="P2353" s="22"/>
      <c r="Q2353" s="22"/>
      <c r="R2353" s="22"/>
    </row>
    <row r="2354" spans="13:18">
      <c r="M2354" s="22"/>
      <c r="P2354" s="22"/>
      <c r="Q2354" s="22"/>
      <c r="R2354" s="22"/>
    </row>
    <row r="2355" spans="13:18">
      <c r="M2355" s="22"/>
      <c r="P2355" s="22"/>
      <c r="Q2355" s="22"/>
      <c r="R2355" s="22"/>
    </row>
    <row r="2356" spans="13:18">
      <c r="M2356" s="22"/>
      <c r="P2356" s="22"/>
      <c r="Q2356" s="22"/>
      <c r="R2356" s="22"/>
    </row>
    <row r="2357" spans="13:18">
      <c r="M2357" s="22"/>
      <c r="P2357" s="22"/>
      <c r="Q2357" s="22"/>
      <c r="R2357" s="22"/>
    </row>
    <row r="2358" spans="13:18">
      <c r="M2358" s="22"/>
      <c r="P2358" s="22"/>
      <c r="Q2358" s="22"/>
      <c r="R2358" s="22"/>
    </row>
    <row r="2359" spans="13:18">
      <c r="M2359" s="22"/>
      <c r="P2359" s="22"/>
      <c r="Q2359" s="22"/>
      <c r="R2359" s="22"/>
    </row>
    <row r="2360" spans="13:18">
      <c r="M2360" s="22"/>
      <c r="P2360" s="22"/>
      <c r="Q2360" s="22"/>
      <c r="R2360" s="22"/>
    </row>
    <row r="2361" spans="13:18">
      <c r="M2361" s="22"/>
      <c r="P2361" s="22"/>
      <c r="Q2361" s="22"/>
      <c r="R2361" s="22"/>
    </row>
    <row r="2362" spans="13:18">
      <c r="M2362" s="22"/>
      <c r="P2362" s="22"/>
      <c r="Q2362" s="22"/>
      <c r="R2362" s="22"/>
    </row>
    <row r="2363" spans="13:18">
      <c r="M2363" s="22"/>
      <c r="P2363" s="22"/>
      <c r="Q2363" s="22"/>
      <c r="R2363" s="22"/>
    </row>
    <row r="2364" spans="13:18">
      <c r="M2364" s="22"/>
      <c r="P2364" s="22"/>
      <c r="Q2364" s="22"/>
      <c r="R2364" s="22"/>
    </row>
    <row r="2365" spans="13:18">
      <c r="M2365" s="22"/>
      <c r="P2365" s="22"/>
      <c r="Q2365" s="22"/>
      <c r="R2365" s="22"/>
    </row>
    <row r="2366" spans="13:18">
      <c r="M2366" s="22"/>
      <c r="P2366" s="22"/>
      <c r="Q2366" s="22"/>
      <c r="R2366" s="22"/>
    </row>
    <row r="2367" spans="13:18">
      <c r="M2367" s="22"/>
      <c r="P2367" s="22"/>
      <c r="Q2367" s="22"/>
      <c r="R2367" s="22"/>
    </row>
    <row r="2368" spans="13:18">
      <c r="M2368" s="22"/>
      <c r="P2368" s="22"/>
      <c r="Q2368" s="22"/>
      <c r="R2368" s="22"/>
    </row>
    <row r="2369" spans="13:18">
      <c r="M2369" s="22"/>
      <c r="P2369" s="22"/>
      <c r="Q2369" s="22"/>
      <c r="R2369" s="22"/>
    </row>
    <row r="2370" spans="13:18">
      <c r="M2370" s="22"/>
      <c r="P2370" s="22"/>
      <c r="Q2370" s="22"/>
      <c r="R2370" s="22"/>
    </row>
    <row r="2371" spans="13:18">
      <c r="M2371" s="22"/>
      <c r="P2371" s="22"/>
      <c r="Q2371" s="22"/>
      <c r="R2371" s="22"/>
    </row>
    <row r="2372" spans="13:18">
      <c r="M2372" s="22"/>
      <c r="P2372" s="22"/>
      <c r="Q2372" s="22"/>
      <c r="R2372" s="22"/>
    </row>
    <row r="2373" spans="13:18">
      <c r="M2373" s="22"/>
      <c r="P2373" s="22"/>
      <c r="Q2373" s="22"/>
      <c r="R2373" s="22"/>
    </row>
    <row r="2374" spans="13:18">
      <c r="M2374" s="22"/>
      <c r="P2374" s="22"/>
      <c r="Q2374" s="22"/>
      <c r="R2374" s="22"/>
    </row>
    <row r="2375" spans="13:18">
      <c r="M2375" s="22"/>
      <c r="P2375" s="22"/>
      <c r="Q2375" s="22"/>
      <c r="R2375" s="22"/>
    </row>
    <row r="2376" spans="13:18">
      <c r="M2376" s="22"/>
      <c r="P2376" s="22"/>
      <c r="Q2376" s="22"/>
      <c r="R2376" s="22"/>
    </row>
    <row r="2377" spans="13:18">
      <c r="M2377" s="22"/>
      <c r="P2377" s="22"/>
      <c r="Q2377" s="22"/>
      <c r="R2377" s="22"/>
    </row>
    <row r="2378" spans="13:18">
      <c r="M2378" s="22"/>
      <c r="P2378" s="22"/>
      <c r="Q2378" s="22"/>
      <c r="R2378" s="22"/>
    </row>
    <row r="2379" spans="13:18">
      <c r="M2379" s="22"/>
      <c r="P2379" s="22"/>
      <c r="Q2379" s="22"/>
      <c r="R2379" s="22"/>
    </row>
    <row r="2380" spans="13:18">
      <c r="M2380" s="22"/>
      <c r="P2380" s="22"/>
      <c r="Q2380" s="22"/>
      <c r="R2380" s="22"/>
    </row>
    <row r="2381" spans="13:18">
      <c r="M2381" s="22"/>
      <c r="P2381" s="22"/>
      <c r="Q2381" s="22"/>
      <c r="R2381" s="22"/>
    </row>
    <row r="2382" spans="13:18">
      <c r="M2382" s="22"/>
      <c r="P2382" s="22"/>
      <c r="Q2382" s="22"/>
      <c r="R2382" s="22"/>
    </row>
    <row r="2383" spans="13:18">
      <c r="M2383" s="22"/>
      <c r="P2383" s="22"/>
      <c r="Q2383" s="22"/>
      <c r="R2383" s="22"/>
    </row>
    <row r="2384" spans="13:18">
      <c r="M2384" s="22"/>
      <c r="P2384" s="22"/>
      <c r="Q2384" s="22"/>
      <c r="R2384" s="22"/>
    </row>
    <row r="2385" spans="13:18">
      <c r="M2385" s="22"/>
      <c r="P2385" s="22"/>
      <c r="Q2385" s="22"/>
      <c r="R2385" s="22"/>
    </row>
    <row r="2386" spans="13:18">
      <c r="M2386" s="22"/>
      <c r="P2386" s="22"/>
      <c r="Q2386" s="22"/>
      <c r="R2386" s="22"/>
    </row>
    <row r="2387" spans="13:18">
      <c r="M2387" s="22"/>
      <c r="P2387" s="22"/>
      <c r="Q2387" s="22"/>
      <c r="R2387" s="22"/>
    </row>
    <row r="2388" spans="13:18">
      <c r="M2388" s="22"/>
      <c r="P2388" s="22"/>
      <c r="Q2388" s="22"/>
      <c r="R2388" s="22"/>
    </row>
    <row r="2389" spans="13:18">
      <c r="M2389" s="22"/>
      <c r="P2389" s="22"/>
      <c r="Q2389" s="22"/>
      <c r="R2389" s="22"/>
    </row>
    <row r="2390" spans="13:18">
      <c r="M2390" s="22"/>
      <c r="P2390" s="22"/>
      <c r="Q2390" s="22"/>
      <c r="R2390" s="22"/>
    </row>
    <row r="2391" spans="13:18">
      <c r="M2391" s="22"/>
      <c r="P2391" s="22"/>
      <c r="Q2391" s="22"/>
      <c r="R2391" s="22"/>
    </row>
    <row r="2392" spans="13:18">
      <c r="M2392" s="22"/>
      <c r="P2392" s="22"/>
      <c r="Q2392" s="22"/>
      <c r="R2392" s="22"/>
    </row>
    <row r="2393" spans="13:18">
      <c r="M2393" s="22"/>
      <c r="P2393" s="22"/>
      <c r="Q2393" s="22"/>
      <c r="R2393" s="22"/>
    </row>
    <row r="2394" spans="13:18">
      <c r="M2394" s="22"/>
      <c r="P2394" s="22"/>
      <c r="Q2394" s="22"/>
      <c r="R2394" s="22"/>
    </row>
    <row r="2395" spans="13:18">
      <c r="M2395" s="22"/>
      <c r="P2395" s="22"/>
      <c r="Q2395" s="22"/>
      <c r="R2395" s="22"/>
    </row>
    <row r="2396" spans="13:18">
      <c r="M2396" s="22"/>
      <c r="P2396" s="22"/>
      <c r="Q2396" s="22"/>
      <c r="R2396" s="22"/>
    </row>
    <row r="2397" spans="13:18">
      <c r="M2397" s="22"/>
      <c r="P2397" s="22"/>
      <c r="Q2397" s="22"/>
      <c r="R2397" s="22"/>
    </row>
    <row r="2398" spans="13:18">
      <c r="M2398" s="22"/>
      <c r="P2398" s="22"/>
      <c r="Q2398" s="22"/>
      <c r="R2398" s="22"/>
    </row>
    <row r="2399" spans="13:18">
      <c r="M2399" s="22"/>
      <c r="P2399" s="22"/>
      <c r="Q2399" s="22"/>
      <c r="R2399" s="22"/>
    </row>
    <row r="2400" spans="13:18">
      <c r="M2400" s="22"/>
      <c r="P2400" s="22"/>
      <c r="Q2400" s="22"/>
      <c r="R2400" s="22"/>
    </row>
    <row r="2401" spans="13:18">
      <c r="M2401" s="22"/>
      <c r="P2401" s="22"/>
      <c r="Q2401" s="22"/>
      <c r="R2401" s="22"/>
    </row>
    <row r="2402" spans="13:18">
      <c r="M2402" s="22"/>
      <c r="P2402" s="22"/>
      <c r="Q2402" s="22"/>
      <c r="R2402" s="22"/>
    </row>
    <row r="2403" spans="13:18">
      <c r="M2403" s="22"/>
      <c r="P2403" s="22"/>
      <c r="Q2403" s="22"/>
      <c r="R2403" s="22"/>
    </row>
    <row r="2404" spans="13:18">
      <c r="M2404" s="22"/>
      <c r="P2404" s="22"/>
      <c r="Q2404" s="22"/>
      <c r="R2404" s="22"/>
    </row>
    <row r="2405" spans="13:18">
      <c r="M2405" s="22"/>
      <c r="P2405" s="22"/>
      <c r="Q2405" s="22"/>
      <c r="R2405" s="22"/>
    </row>
    <row r="2406" spans="13:18">
      <c r="M2406" s="22"/>
      <c r="P2406" s="22"/>
      <c r="Q2406" s="22"/>
      <c r="R2406" s="22"/>
    </row>
    <row r="2407" spans="13:18">
      <c r="M2407" s="22"/>
      <c r="P2407" s="22"/>
      <c r="Q2407" s="22"/>
      <c r="R2407" s="22"/>
    </row>
    <row r="2408" spans="13:18">
      <c r="M2408" s="22"/>
      <c r="P2408" s="22"/>
      <c r="Q2408" s="22"/>
      <c r="R2408" s="22"/>
    </row>
    <row r="2409" spans="13:18">
      <c r="M2409" s="22"/>
      <c r="P2409" s="22"/>
      <c r="Q2409" s="22"/>
      <c r="R2409" s="22"/>
    </row>
    <row r="2410" spans="13:18">
      <c r="M2410" s="22"/>
      <c r="P2410" s="22"/>
      <c r="Q2410" s="22"/>
      <c r="R2410" s="22"/>
    </row>
    <row r="2411" spans="13:18">
      <c r="M2411" s="22"/>
      <c r="P2411" s="22"/>
      <c r="Q2411" s="22"/>
      <c r="R2411" s="22"/>
    </row>
    <row r="2412" spans="13:18">
      <c r="M2412" s="22"/>
      <c r="P2412" s="22"/>
      <c r="Q2412" s="22"/>
      <c r="R2412" s="22"/>
    </row>
    <row r="2413" spans="13:18">
      <c r="M2413" s="22"/>
      <c r="P2413" s="22"/>
      <c r="Q2413" s="22"/>
      <c r="R2413" s="22"/>
    </row>
    <row r="2414" spans="13:18">
      <c r="M2414" s="22"/>
      <c r="P2414" s="22"/>
      <c r="Q2414" s="22"/>
      <c r="R2414" s="22"/>
    </row>
    <row r="2415" spans="13:18">
      <c r="M2415" s="22"/>
      <c r="P2415" s="22"/>
      <c r="Q2415" s="22"/>
      <c r="R2415" s="22"/>
    </row>
    <row r="2416" spans="13:18">
      <c r="M2416" s="22"/>
      <c r="P2416" s="22"/>
      <c r="Q2416" s="22"/>
      <c r="R2416" s="22"/>
    </row>
    <row r="2417" spans="13:18">
      <c r="M2417" s="22"/>
      <c r="P2417" s="22"/>
      <c r="Q2417" s="22"/>
      <c r="R2417" s="22"/>
    </row>
    <row r="2418" spans="13:18">
      <c r="M2418" s="22"/>
      <c r="P2418" s="22"/>
      <c r="Q2418" s="22"/>
      <c r="R2418" s="22"/>
    </row>
    <row r="2419" spans="13:18">
      <c r="M2419" s="22"/>
      <c r="P2419" s="22"/>
      <c r="Q2419" s="22"/>
      <c r="R2419" s="22"/>
    </row>
    <row r="2420" spans="13:18">
      <c r="M2420" s="22"/>
      <c r="P2420" s="22"/>
      <c r="Q2420" s="22"/>
      <c r="R2420" s="22"/>
    </row>
    <row r="2421" spans="13:18">
      <c r="M2421" s="22"/>
      <c r="P2421" s="22"/>
      <c r="Q2421" s="22"/>
      <c r="R2421" s="22"/>
    </row>
    <row r="2422" spans="13:18">
      <c r="M2422" s="22"/>
      <c r="P2422" s="22"/>
      <c r="Q2422" s="22"/>
      <c r="R2422" s="22"/>
    </row>
    <row r="2423" spans="13:18">
      <c r="M2423" s="22"/>
      <c r="P2423" s="22"/>
      <c r="Q2423" s="22"/>
      <c r="R2423" s="22"/>
    </row>
    <row r="2424" spans="13:18">
      <c r="M2424" s="22"/>
      <c r="P2424" s="22"/>
      <c r="Q2424" s="22"/>
      <c r="R2424" s="22"/>
    </row>
    <row r="2425" spans="13:18">
      <c r="M2425" s="22"/>
      <c r="P2425" s="22"/>
      <c r="Q2425" s="22"/>
      <c r="R2425" s="22"/>
    </row>
    <row r="2426" spans="13:18">
      <c r="M2426" s="22"/>
      <c r="P2426" s="22"/>
      <c r="Q2426" s="22"/>
      <c r="R2426" s="22"/>
    </row>
    <row r="2427" spans="13:18">
      <c r="M2427" s="22"/>
      <c r="P2427" s="22"/>
      <c r="Q2427" s="22"/>
      <c r="R2427" s="22"/>
    </row>
    <row r="2428" spans="13:18">
      <c r="M2428" s="22"/>
      <c r="P2428" s="22"/>
      <c r="Q2428" s="22"/>
      <c r="R2428" s="22"/>
    </row>
    <row r="2429" spans="13:18">
      <c r="M2429" s="22"/>
      <c r="P2429" s="22"/>
      <c r="Q2429" s="22"/>
      <c r="R2429" s="22"/>
    </row>
    <row r="2430" spans="13:18">
      <c r="M2430" s="22"/>
      <c r="P2430" s="22"/>
      <c r="Q2430" s="22"/>
      <c r="R2430" s="22"/>
    </row>
    <row r="2431" spans="13:18">
      <c r="M2431" s="22"/>
      <c r="P2431" s="22"/>
      <c r="Q2431" s="22"/>
      <c r="R2431" s="22"/>
    </row>
    <row r="2432" spans="13:18">
      <c r="M2432" s="22"/>
      <c r="P2432" s="22"/>
      <c r="Q2432" s="22"/>
      <c r="R2432" s="22"/>
    </row>
    <row r="2433" spans="13:18">
      <c r="M2433" s="22"/>
      <c r="P2433" s="22"/>
      <c r="Q2433" s="22"/>
      <c r="R2433" s="22"/>
    </row>
    <row r="2434" spans="13:18">
      <c r="M2434" s="22"/>
      <c r="P2434" s="22"/>
      <c r="Q2434" s="22"/>
      <c r="R2434" s="22"/>
    </row>
    <row r="2435" spans="13:18">
      <c r="M2435" s="22"/>
      <c r="P2435" s="22"/>
      <c r="Q2435" s="22"/>
      <c r="R2435" s="22"/>
    </row>
    <row r="2436" spans="13:18">
      <c r="M2436" s="22"/>
      <c r="P2436" s="22"/>
      <c r="Q2436" s="22"/>
      <c r="R2436" s="22"/>
    </row>
    <row r="2437" spans="13:18">
      <c r="M2437" s="22"/>
      <c r="P2437" s="22"/>
      <c r="Q2437" s="22"/>
      <c r="R2437" s="22"/>
    </row>
    <row r="2438" spans="13:18">
      <c r="M2438" s="22"/>
      <c r="P2438" s="22"/>
      <c r="Q2438" s="22"/>
      <c r="R2438" s="22"/>
    </row>
    <row r="2439" spans="13:18">
      <c r="M2439" s="22"/>
      <c r="P2439" s="22"/>
      <c r="Q2439" s="22"/>
      <c r="R2439" s="22"/>
    </row>
    <row r="2440" spans="13:18">
      <c r="M2440" s="22"/>
      <c r="P2440" s="22"/>
      <c r="Q2440" s="22"/>
      <c r="R2440" s="22"/>
    </row>
    <row r="2441" spans="13:18">
      <c r="M2441" s="22"/>
      <c r="P2441" s="22"/>
      <c r="Q2441" s="22"/>
      <c r="R2441" s="22"/>
    </row>
    <row r="2442" spans="13:18">
      <c r="M2442" s="22"/>
      <c r="P2442" s="22"/>
      <c r="Q2442" s="22"/>
      <c r="R2442" s="22"/>
    </row>
    <row r="2443" spans="13:18">
      <c r="M2443" s="22"/>
      <c r="P2443" s="22"/>
      <c r="Q2443" s="22"/>
      <c r="R2443" s="22"/>
    </row>
    <row r="2444" spans="13:18">
      <c r="M2444" s="22"/>
      <c r="P2444" s="22"/>
      <c r="Q2444" s="22"/>
      <c r="R2444" s="22"/>
    </row>
    <row r="2445" spans="13:18">
      <c r="M2445" s="22"/>
      <c r="P2445" s="22"/>
      <c r="Q2445" s="22"/>
      <c r="R2445" s="22"/>
    </row>
    <row r="2446" spans="13:18">
      <c r="M2446" s="22"/>
      <c r="P2446" s="22"/>
      <c r="Q2446" s="22"/>
      <c r="R2446" s="22"/>
    </row>
    <row r="2447" spans="13:18">
      <c r="M2447" s="22"/>
      <c r="P2447" s="22"/>
      <c r="Q2447" s="22"/>
      <c r="R2447" s="22"/>
    </row>
    <row r="2448" spans="13:18">
      <c r="M2448" s="22"/>
      <c r="P2448" s="22"/>
      <c r="Q2448" s="22"/>
      <c r="R2448" s="22"/>
    </row>
    <row r="2449" spans="13:18">
      <c r="M2449" s="22"/>
      <c r="P2449" s="22"/>
      <c r="Q2449" s="22"/>
      <c r="R2449" s="22"/>
    </row>
    <row r="2450" spans="13:18">
      <c r="M2450" s="22"/>
      <c r="P2450" s="22"/>
      <c r="Q2450" s="22"/>
      <c r="R2450" s="22"/>
    </row>
    <row r="2451" spans="13:18">
      <c r="M2451" s="22"/>
      <c r="P2451" s="22"/>
      <c r="Q2451" s="22"/>
      <c r="R2451" s="22"/>
    </row>
    <row r="2452" spans="13:18">
      <c r="M2452" s="22"/>
      <c r="P2452" s="22"/>
      <c r="Q2452" s="22"/>
      <c r="R2452" s="22"/>
    </row>
    <row r="2453" spans="13:18">
      <c r="M2453" s="22"/>
      <c r="P2453" s="22"/>
      <c r="Q2453" s="22"/>
      <c r="R2453" s="22"/>
    </row>
    <row r="2454" spans="13:18">
      <c r="M2454" s="22"/>
      <c r="P2454" s="22"/>
      <c r="Q2454" s="22"/>
      <c r="R2454" s="22"/>
    </row>
    <row r="2455" spans="13:18">
      <c r="M2455" s="22"/>
      <c r="P2455" s="22"/>
      <c r="Q2455" s="22"/>
      <c r="R2455" s="22"/>
    </row>
    <row r="2456" spans="13:18">
      <c r="M2456" s="22"/>
      <c r="P2456" s="22"/>
      <c r="Q2456" s="22"/>
      <c r="R2456" s="22"/>
    </row>
    <row r="2457" spans="13:18">
      <c r="M2457" s="22"/>
      <c r="P2457" s="22"/>
      <c r="Q2457" s="22"/>
      <c r="R2457" s="22"/>
    </row>
    <row r="2458" spans="13:18">
      <c r="M2458" s="22"/>
      <c r="P2458" s="22"/>
      <c r="Q2458" s="22"/>
      <c r="R2458" s="22"/>
    </row>
    <row r="2459" spans="13:18">
      <c r="M2459" s="22"/>
      <c r="P2459" s="22"/>
      <c r="Q2459" s="22"/>
      <c r="R2459" s="22"/>
    </row>
    <row r="2460" spans="13:18">
      <c r="M2460" s="22"/>
      <c r="P2460" s="22"/>
      <c r="Q2460" s="22"/>
      <c r="R2460" s="22"/>
    </row>
    <row r="2461" spans="13:18">
      <c r="M2461" s="22"/>
      <c r="P2461" s="22"/>
      <c r="Q2461" s="22"/>
      <c r="R2461" s="22"/>
    </row>
    <row r="2462" spans="13:18">
      <c r="M2462" s="22"/>
      <c r="P2462" s="22"/>
      <c r="Q2462" s="22"/>
      <c r="R2462" s="22"/>
    </row>
    <row r="2463" spans="13:18">
      <c r="M2463" s="22"/>
      <c r="P2463" s="22"/>
      <c r="Q2463" s="22"/>
      <c r="R2463" s="22"/>
    </row>
    <row r="2464" spans="13:18">
      <c r="M2464" s="22"/>
      <c r="P2464" s="22"/>
      <c r="Q2464" s="22"/>
      <c r="R2464" s="22"/>
    </row>
    <row r="2465" spans="13:18">
      <c r="M2465" s="22"/>
      <c r="P2465" s="22"/>
      <c r="Q2465" s="22"/>
      <c r="R2465" s="22"/>
    </row>
    <row r="2466" spans="13:18">
      <c r="M2466" s="22"/>
      <c r="P2466" s="22"/>
      <c r="Q2466" s="22"/>
      <c r="R2466" s="22"/>
    </row>
    <row r="2467" spans="13:18">
      <c r="M2467" s="22"/>
      <c r="P2467" s="22"/>
      <c r="Q2467" s="22"/>
      <c r="R2467" s="22"/>
    </row>
    <row r="2468" spans="13:18">
      <c r="M2468" s="22"/>
      <c r="P2468" s="22"/>
      <c r="Q2468" s="22"/>
      <c r="R2468" s="22"/>
    </row>
    <row r="2469" spans="13:18">
      <c r="M2469" s="22"/>
      <c r="P2469" s="22"/>
      <c r="Q2469" s="22"/>
      <c r="R2469" s="22"/>
    </row>
    <row r="2470" spans="13:18">
      <c r="M2470" s="22"/>
      <c r="P2470" s="22"/>
      <c r="Q2470" s="22"/>
      <c r="R2470" s="22"/>
    </row>
    <row r="2471" spans="13:18">
      <c r="M2471" s="22"/>
      <c r="P2471" s="22"/>
      <c r="Q2471" s="22"/>
      <c r="R2471" s="22"/>
    </row>
    <row r="2472" spans="13:18">
      <c r="M2472" s="22"/>
      <c r="P2472" s="22"/>
      <c r="Q2472" s="22"/>
      <c r="R2472" s="22"/>
    </row>
    <row r="2473" spans="13:18">
      <c r="M2473" s="22"/>
      <c r="P2473" s="22"/>
      <c r="Q2473" s="22"/>
      <c r="R2473" s="22"/>
    </row>
    <row r="2474" spans="13:18">
      <c r="M2474" s="22"/>
      <c r="P2474" s="22"/>
      <c r="Q2474" s="22"/>
      <c r="R2474" s="22"/>
    </row>
    <row r="2475" spans="13:18">
      <c r="M2475" s="22"/>
      <c r="P2475" s="22"/>
      <c r="Q2475" s="22"/>
      <c r="R2475" s="22"/>
    </row>
    <row r="2476" spans="13:18">
      <c r="M2476" s="22"/>
      <c r="P2476" s="22"/>
      <c r="Q2476" s="22"/>
      <c r="R2476" s="22"/>
    </row>
    <row r="2477" spans="13:18">
      <c r="M2477" s="22"/>
      <c r="P2477" s="22"/>
      <c r="Q2477" s="22"/>
      <c r="R2477" s="22"/>
    </row>
    <row r="2478" spans="13:18">
      <c r="M2478" s="22"/>
      <c r="P2478" s="22"/>
      <c r="Q2478" s="22"/>
      <c r="R2478" s="22"/>
    </row>
    <row r="2479" spans="13:18">
      <c r="M2479" s="22"/>
      <c r="P2479" s="22"/>
      <c r="Q2479" s="22"/>
      <c r="R2479" s="22"/>
    </row>
    <row r="2480" spans="13:18">
      <c r="M2480" s="22"/>
      <c r="P2480" s="22"/>
      <c r="Q2480" s="22"/>
      <c r="R2480" s="22"/>
    </row>
    <row r="2481" spans="13:18">
      <c r="M2481" s="22"/>
      <c r="P2481" s="22"/>
      <c r="Q2481" s="22"/>
      <c r="R2481" s="22"/>
    </row>
    <row r="2482" spans="13:18">
      <c r="M2482" s="22"/>
      <c r="P2482" s="22"/>
      <c r="Q2482" s="22"/>
      <c r="R2482" s="22"/>
    </row>
    <row r="2483" spans="13:18">
      <c r="M2483" s="22"/>
      <c r="P2483" s="22"/>
      <c r="Q2483" s="22"/>
      <c r="R2483" s="22"/>
    </row>
    <row r="2484" spans="13:18">
      <c r="M2484" s="22"/>
      <c r="P2484" s="22"/>
      <c r="Q2484" s="22"/>
      <c r="R2484" s="22"/>
    </row>
    <row r="2485" spans="13:18">
      <c r="M2485" s="22"/>
      <c r="P2485" s="22"/>
      <c r="Q2485" s="22"/>
      <c r="R2485" s="22"/>
    </row>
    <row r="2486" spans="13:18">
      <c r="M2486" s="22"/>
      <c r="P2486" s="22"/>
      <c r="Q2486" s="22"/>
      <c r="R2486" s="22"/>
    </row>
    <row r="2487" spans="13:18">
      <c r="M2487" s="22"/>
      <c r="P2487" s="22"/>
      <c r="Q2487" s="22"/>
      <c r="R2487" s="22"/>
    </row>
    <row r="2488" spans="13:18">
      <c r="M2488" s="22"/>
      <c r="P2488" s="22"/>
      <c r="Q2488" s="22"/>
      <c r="R2488" s="22"/>
    </row>
    <row r="2489" spans="13:18">
      <c r="M2489" s="22"/>
      <c r="P2489" s="22"/>
      <c r="Q2489" s="22"/>
      <c r="R2489" s="22"/>
    </row>
    <row r="2490" spans="13:18">
      <c r="M2490" s="22"/>
      <c r="P2490" s="22"/>
      <c r="Q2490" s="22"/>
      <c r="R2490" s="22"/>
    </row>
    <row r="2491" spans="13:18">
      <c r="M2491" s="22"/>
      <c r="P2491" s="22"/>
      <c r="Q2491" s="22"/>
      <c r="R2491" s="22"/>
    </row>
    <row r="2492" spans="13:18">
      <c r="M2492" s="22"/>
      <c r="P2492" s="22"/>
      <c r="Q2492" s="22"/>
      <c r="R2492" s="22"/>
    </row>
    <row r="2493" spans="13:18">
      <c r="M2493" s="22"/>
      <c r="P2493" s="22"/>
      <c r="Q2493" s="22"/>
      <c r="R2493" s="22"/>
    </row>
    <row r="2494" spans="13:18">
      <c r="M2494" s="22"/>
      <c r="P2494" s="22"/>
      <c r="Q2494" s="22"/>
      <c r="R2494" s="22"/>
    </row>
    <row r="2495" spans="13:18">
      <c r="M2495" s="22"/>
      <c r="P2495" s="22"/>
      <c r="Q2495" s="22"/>
      <c r="R2495" s="22"/>
    </row>
    <row r="2496" spans="13:18">
      <c r="M2496" s="22"/>
      <c r="P2496" s="22"/>
      <c r="Q2496" s="22"/>
      <c r="R2496" s="22"/>
    </row>
    <row r="2497" spans="13:18">
      <c r="M2497" s="22"/>
      <c r="P2497" s="22"/>
      <c r="Q2497" s="22"/>
      <c r="R2497" s="22"/>
    </row>
    <row r="2498" spans="13:18">
      <c r="M2498" s="22"/>
      <c r="P2498" s="22"/>
      <c r="Q2498" s="22"/>
      <c r="R2498" s="22"/>
    </row>
    <row r="2499" spans="13:18">
      <c r="M2499" s="22"/>
      <c r="P2499" s="22"/>
      <c r="Q2499" s="22"/>
      <c r="R2499" s="22"/>
    </row>
    <row r="2500" spans="13:18">
      <c r="M2500" s="22"/>
      <c r="P2500" s="22"/>
      <c r="Q2500" s="22"/>
      <c r="R2500" s="22"/>
    </row>
    <row r="2501" spans="13:18">
      <c r="M2501" s="22"/>
      <c r="P2501" s="22"/>
      <c r="Q2501" s="22"/>
      <c r="R2501" s="22"/>
    </row>
    <row r="2502" spans="13:18">
      <c r="M2502" s="22"/>
      <c r="P2502" s="22"/>
      <c r="Q2502" s="22"/>
      <c r="R2502" s="22"/>
    </row>
    <row r="2503" spans="13:18">
      <c r="M2503" s="22"/>
      <c r="P2503" s="22"/>
      <c r="Q2503" s="22"/>
      <c r="R2503" s="22"/>
    </row>
    <row r="2504" spans="13:18">
      <c r="M2504" s="22"/>
      <c r="P2504" s="22"/>
      <c r="Q2504" s="22"/>
      <c r="R2504" s="22"/>
    </row>
    <row r="2505" spans="13:18">
      <c r="M2505" s="22"/>
      <c r="P2505" s="22"/>
      <c r="Q2505" s="22"/>
      <c r="R2505" s="22"/>
    </row>
    <row r="2506" spans="13:18">
      <c r="M2506" s="22"/>
      <c r="P2506" s="22"/>
      <c r="Q2506" s="22"/>
      <c r="R2506" s="22"/>
    </row>
    <row r="2507" spans="13:18">
      <c r="M2507" s="22"/>
      <c r="P2507" s="22"/>
      <c r="Q2507" s="22"/>
      <c r="R2507" s="22"/>
    </row>
    <row r="2508" spans="13:18">
      <c r="M2508" s="22"/>
      <c r="P2508" s="22"/>
      <c r="Q2508" s="22"/>
      <c r="R2508" s="22"/>
    </row>
    <row r="2509" spans="13:18">
      <c r="M2509" s="22"/>
      <c r="P2509" s="22"/>
      <c r="Q2509" s="22"/>
      <c r="R2509" s="22"/>
    </row>
    <row r="2510" spans="13:18">
      <c r="M2510" s="22"/>
      <c r="P2510" s="22"/>
      <c r="Q2510" s="22"/>
      <c r="R2510" s="22"/>
    </row>
    <row r="2511" spans="13:18">
      <c r="M2511" s="22"/>
      <c r="P2511" s="22"/>
      <c r="Q2511" s="22"/>
      <c r="R2511" s="22"/>
    </row>
    <row r="2512" spans="13:18">
      <c r="M2512" s="22"/>
      <c r="P2512" s="22"/>
      <c r="Q2512" s="22"/>
      <c r="R2512" s="22"/>
    </row>
    <row r="2513" spans="13:18">
      <c r="M2513" s="22"/>
      <c r="P2513" s="22"/>
      <c r="Q2513" s="22"/>
      <c r="R2513" s="22"/>
    </row>
    <row r="2514" spans="13:18">
      <c r="M2514" s="22"/>
      <c r="P2514" s="22"/>
      <c r="Q2514" s="22"/>
      <c r="R2514" s="22"/>
    </row>
    <row r="2515" spans="13:18">
      <c r="M2515" s="22"/>
      <c r="P2515" s="22"/>
      <c r="Q2515" s="22"/>
      <c r="R2515" s="22"/>
    </row>
    <row r="2516" spans="13:18">
      <c r="M2516" s="22"/>
      <c r="P2516" s="22"/>
      <c r="Q2516" s="22"/>
      <c r="R2516" s="22"/>
    </row>
    <row r="2517" spans="13:18">
      <c r="M2517" s="22"/>
      <c r="P2517" s="22"/>
      <c r="Q2517" s="22"/>
      <c r="R2517" s="22"/>
    </row>
    <row r="2518" spans="13:18">
      <c r="M2518" s="22"/>
      <c r="P2518" s="22"/>
      <c r="Q2518" s="22"/>
      <c r="R2518" s="22"/>
    </row>
    <row r="2519" spans="13:18">
      <c r="M2519" s="22"/>
      <c r="P2519" s="22"/>
      <c r="Q2519" s="22"/>
      <c r="R2519" s="22"/>
    </row>
    <row r="2520" spans="13:18">
      <c r="M2520" s="22"/>
      <c r="P2520" s="22"/>
      <c r="Q2520" s="22"/>
      <c r="R2520" s="22"/>
    </row>
    <row r="2521" spans="13:18">
      <c r="M2521" s="22"/>
      <c r="P2521" s="22"/>
      <c r="Q2521" s="22"/>
      <c r="R2521" s="22"/>
    </row>
    <row r="2522" spans="13:18">
      <c r="M2522" s="22"/>
      <c r="P2522" s="22"/>
      <c r="Q2522" s="22"/>
      <c r="R2522" s="22"/>
    </row>
    <row r="2523" spans="13:18">
      <c r="M2523" s="22"/>
      <c r="P2523" s="22"/>
      <c r="Q2523" s="22"/>
      <c r="R2523" s="22"/>
    </row>
    <row r="2524" spans="13:18">
      <c r="M2524" s="22"/>
      <c r="P2524" s="22"/>
      <c r="Q2524" s="22"/>
      <c r="R2524" s="22"/>
    </row>
    <row r="2525" spans="13:18">
      <c r="M2525" s="22"/>
      <c r="P2525" s="22"/>
      <c r="Q2525" s="22"/>
      <c r="R2525" s="22"/>
    </row>
    <row r="2526" spans="13:18">
      <c r="M2526" s="22"/>
      <c r="P2526" s="22"/>
      <c r="Q2526" s="22"/>
      <c r="R2526" s="22"/>
    </row>
    <row r="2527" spans="13:18">
      <c r="M2527" s="22"/>
      <c r="P2527" s="22"/>
      <c r="Q2527" s="22"/>
      <c r="R2527" s="22"/>
    </row>
    <row r="2528" spans="13:18">
      <c r="M2528" s="22"/>
      <c r="P2528" s="22"/>
      <c r="Q2528" s="22"/>
      <c r="R2528" s="22"/>
    </row>
    <row r="2529" spans="13:18">
      <c r="M2529" s="22"/>
      <c r="P2529" s="22"/>
      <c r="Q2529" s="22"/>
      <c r="R2529" s="22"/>
    </row>
    <row r="2530" spans="13:18">
      <c r="M2530" s="22"/>
      <c r="P2530" s="22"/>
      <c r="Q2530" s="22"/>
      <c r="R2530" s="22"/>
    </row>
    <row r="2531" spans="13:18">
      <c r="M2531" s="22"/>
      <c r="P2531" s="22"/>
      <c r="Q2531" s="22"/>
      <c r="R2531" s="22"/>
    </row>
    <row r="2532" spans="13:18">
      <c r="M2532" s="22"/>
      <c r="P2532" s="22"/>
      <c r="Q2532" s="22"/>
      <c r="R2532" s="22"/>
    </row>
    <row r="2533" spans="13:18">
      <c r="M2533" s="22"/>
      <c r="P2533" s="22"/>
      <c r="Q2533" s="22"/>
      <c r="R2533" s="22"/>
    </row>
    <row r="2534" spans="13:18">
      <c r="M2534" s="22"/>
      <c r="P2534" s="22"/>
      <c r="Q2534" s="22"/>
      <c r="R2534" s="22"/>
    </row>
    <row r="2535" spans="13:18">
      <c r="M2535" s="22"/>
      <c r="P2535" s="22"/>
      <c r="Q2535" s="22"/>
      <c r="R2535" s="22"/>
    </row>
    <row r="2536" spans="13:18">
      <c r="M2536" s="22"/>
      <c r="P2536" s="22"/>
      <c r="Q2536" s="22"/>
      <c r="R2536" s="22"/>
    </row>
    <row r="2537" spans="13:18">
      <c r="M2537" s="22"/>
      <c r="P2537" s="22"/>
      <c r="Q2537" s="22"/>
      <c r="R2537" s="22"/>
    </row>
    <row r="2538" spans="13:18">
      <c r="M2538" s="22"/>
      <c r="P2538" s="22"/>
      <c r="Q2538" s="22"/>
      <c r="R2538" s="22"/>
    </row>
    <row r="2539" spans="13:18">
      <c r="M2539" s="22"/>
      <c r="P2539" s="22"/>
      <c r="Q2539" s="22"/>
      <c r="R2539" s="22"/>
    </row>
    <row r="2540" spans="13:18">
      <c r="M2540" s="22"/>
      <c r="P2540" s="22"/>
      <c r="Q2540" s="22"/>
      <c r="R2540" s="22"/>
    </row>
    <row r="2541" spans="13:18">
      <c r="M2541" s="22"/>
      <c r="P2541" s="22"/>
      <c r="Q2541" s="22"/>
      <c r="R2541" s="22"/>
    </row>
    <row r="2542" spans="13:18">
      <c r="M2542" s="22"/>
      <c r="P2542" s="22"/>
      <c r="Q2542" s="22"/>
      <c r="R2542" s="22"/>
    </row>
    <row r="2543" spans="13:18">
      <c r="M2543" s="22"/>
      <c r="P2543" s="22"/>
      <c r="Q2543" s="22"/>
      <c r="R2543" s="22"/>
    </row>
    <row r="2544" spans="13:18">
      <c r="M2544" s="22"/>
      <c r="P2544" s="22"/>
      <c r="Q2544" s="22"/>
      <c r="R2544" s="22"/>
    </row>
    <row r="2545" spans="13:18">
      <c r="M2545" s="22"/>
      <c r="P2545" s="22"/>
      <c r="Q2545" s="22"/>
      <c r="R2545" s="22"/>
    </row>
    <row r="2546" spans="13:18">
      <c r="M2546" s="22"/>
      <c r="P2546" s="22"/>
      <c r="Q2546" s="22"/>
      <c r="R2546" s="22"/>
    </row>
    <row r="2547" spans="13:18">
      <c r="M2547" s="22"/>
      <c r="P2547" s="22"/>
      <c r="Q2547" s="22"/>
      <c r="R2547" s="22"/>
    </row>
    <row r="2548" spans="13:18">
      <c r="M2548" s="22"/>
      <c r="P2548" s="22"/>
      <c r="Q2548" s="22"/>
      <c r="R2548" s="22"/>
    </row>
    <row r="2549" spans="13:18">
      <c r="M2549" s="22"/>
      <c r="P2549" s="22"/>
      <c r="Q2549" s="22"/>
      <c r="R2549" s="22"/>
    </row>
    <row r="2550" spans="13:18">
      <c r="M2550" s="22"/>
      <c r="P2550" s="22"/>
      <c r="Q2550" s="22"/>
      <c r="R2550" s="22"/>
    </row>
    <row r="2551" spans="13:18">
      <c r="M2551" s="22"/>
      <c r="P2551" s="22"/>
      <c r="Q2551" s="22"/>
      <c r="R2551" s="22"/>
    </row>
    <row r="2552" spans="13:18">
      <c r="M2552" s="22"/>
      <c r="P2552" s="22"/>
      <c r="Q2552" s="22"/>
      <c r="R2552" s="22"/>
    </row>
    <row r="2553" spans="13:18">
      <c r="M2553" s="22"/>
      <c r="P2553" s="22"/>
      <c r="Q2553" s="22"/>
      <c r="R2553" s="22"/>
    </row>
    <row r="2554" spans="13:18">
      <c r="M2554" s="22"/>
      <c r="P2554" s="22"/>
      <c r="Q2554" s="22"/>
      <c r="R2554" s="22"/>
    </row>
    <row r="2555" spans="13:18">
      <c r="M2555" s="22"/>
      <c r="P2555" s="22"/>
      <c r="Q2555" s="22"/>
      <c r="R2555" s="22"/>
    </row>
    <row r="2556" spans="13:18">
      <c r="M2556" s="22"/>
      <c r="P2556" s="22"/>
      <c r="Q2556" s="22"/>
      <c r="R2556" s="22"/>
    </row>
    <row r="2557" spans="13:18">
      <c r="M2557" s="22"/>
      <c r="P2557" s="22"/>
      <c r="Q2557" s="22"/>
      <c r="R2557" s="22"/>
    </row>
    <row r="2558" spans="13:18">
      <c r="M2558" s="22"/>
      <c r="P2558" s="22"/>
      <c r="Q2558" s="22"/>
      <c r="R2558" s="22"/>
    </row>
    <row r="2559" spans="13:18">
      <c r="M2559" s="22"/>
      <c r="P2559" s="22"/>
      <c r="Q2559" s="22"/>
      <c r="R2559" s="22"/>
    </row>
    <row r="2560" spans="13:18">
      <c r="M2560" s="22"/>
      <c r="P2560" s="22"/>
      <c r="Q2560" s="22"/>
      <c r="R2560" s="22"/>
    </row>
    <row r="2561" spans="13:18">
      <c r="M2561" s="22"/>
      <c r="P2561" s="22"/>
      <c r="Q2561" s="22"/>
      <c r="R2561" s="22"/>
    </row>
    <row r="2562" spans="13:18">
      <c r="M2562" s="22"/>
      <c r="P2562" s="22"/>
      <c r="Q2562" s="22"/>
      <c r="R2562" s="22"/>
    </row>
    <row r="2563" spans="13:18">
      <c r="M2563" s="22"/>
      <c r="P2563" s="22"/>
      <c r="Q2563" s="22"/>
      <c r="R2563" s="22"/>
    </row>
    <row r="2564" spans="13:18">
      <c r="M2564" s="22"/>
      <c r="P2564" s="22"/>
      <c r="Q2564" s="22"/>
      <c r="R2564" s="22"/>
    </row>
    <row r="2565" spans="13:18">
      <c r="M2565" s="22"/>
      <c r="P2565" s="22"/>
      <c r="Q2565" s="22"/>
      <c r="R2565" s="22"/>
    </row>
    <row r="2566" spans="13:18">
      <c r="M2566" s="22"/>
      <c r="P2566" s="22"/>
      <c r="Q2566" s="22"/>
      <c r="R2566" s="22"/>
    </row>
    <row r="2567" spans="13:18">
      <c r="M2567" s="22"/>
      <c r="P2567" s="22"/>
      <c r="Q2567" s="22"/>
      <c r="R2567" s="22"/>
    </row>
    <row r="2568" spans="13:18">
      <c r="M2568" s="22"/>
      <c r="P2568" s="22"/>
      <c r="Q2568" s="22"/>
      <c r="R2568" s="22"/>
    </row>
    <row r="2569" spans="13:18">
      <c r="M2569" s="22"/>
      <c r="P2569" s="22"/>
      <c r="Q2569" s="22"/>
      <c r="R2569" s="22"/>
    </row>
    <row r="2570" spans="13:18">
      <c r="M2570" s="22"/>
      <c r="P2570" s="22"/>
      <c r="Q2570" s="22"/>
      <c r="R2570" s="22"/>
    </row>
    <row r="2571" spans="13:18">
      <c r="M2571" s="22"/>
      <c r="P2571" s="22"/>
      <c r="Q2571" s="22"/>
      <c r="R2571" s="22"/>
    </row>
    <row r="2572" spans="13:18">
      <c r="M2572" s="22"/>
      <c r="P2572" s="22"/>
      <c r="Q2572" s="22"/>
      <c r="R2572" s="22"/>
    </row>
    <row r="2573" spans="13:18">
      <c r="M2573" s="22"/>
      <c r="P2573" s="22"/>
      <c r="Q2573" s="22"/>
      <c r="R2573" s="22"/>
    </row>
    <row r="2574" spans="13:18">
      <c r="M2574" s="22"/>
      <c r="P2574" s="22"/>
      <c r="Q2574" s="22"/>
      <c r="R2574" s="22"/>
    </row>
    <row r="2575" spans="13:18">
      <c r="M2575" s="22"/>
      <c r="P2575" s="22"/>
      <c r="Q2575" s="22"/>
      <c r="R2575" s="22"/>
    </row>
    <row r="2576" spans="13:18">
      <c r="M2576" s="22"/>
      <c r="P2576" s="22"/>
      <c r="Q2576" s="22"/>
      <c r="R2576" s="22"/>
    </row>
    <row r="2577" spans="13:18">
      <c r="M2577" s="22"/>
      <c r="P2577" s="22"/>
      <c r="Q2577" s="22"/>
      <c r="R2577" s="22"/>
    </row>
    <row r="2578" spans="13:18">
      <c r="M2578" s="22"/>
      <c r="P2578" s="22"/>
      <c r="Q2578" s="22"/>
      <c r="R2578" s="22"/>
    </row>
    <row r="2579" spans="13:18">
      <c r="M2579" s="22"/>
      <c r="P2579" s="22"/>
      <c r="Q2579" s="22"/>
      <c r="R2579" s="22"/>
    </row>
    <row r="2580" spans="13:18">
      <c r="M2580" s="22"/>
      <c r="P2580" s="22"/>
      <c r="Q2580" s="22"/>
      <c r="R2580" s="22"/>
    </row>
    <row r="2581" spans="13:18">
      <c r="M2581" s="22"/>
      <c r="P2581" s="22"/>
      <c r="Q2581" s="22"/>
      <c r="R2581" s="22"/>
    </row>
    <row r="2582" spans="13:18">
      <c r="M2582" s="22"/>
      <c r="P2582" s="22"/>
      <c r="Q2582" s="22"/>
      <c r="R2582" s="22"/>
    </row>
    <row r="2583" spans="13:18">
      <c r="M2583" s="22"/>
      <c r="P2583" s="22"/>
      <c r="Q2583" s="22"/>
      <c r="R2583" s="22"/>
    </row>
    <row r="2584" spans="13:18">
      <c r="M2584" s="22"/>
      <c r="P2584" s="22"/>
      <c r="Q2584" s="22"/>
      <c r="R2584" s="22"/>
    </row>
    <row r="2585" spans="13:18">
      <c r="M2585" s="22"/>
      <c r="P2585" s="22"/>
      <c r="Q2585" s="22"/>
      <c r="R2585" s="22"/>
    </row>
    <row r="2586" spans="13:18">
      <c r="M2586" s="22"/>
      <c r="P2586" s="22"/>
      <c r="Q2586" s="22"/>
      <c r="R2586" s="22"/>
    </row>
    <row r="2587" spans="13:18">
      <c r="M2587" s="22"/>
      <c r="P2587" s="22"/>
      <c r="Q2587" s="22"/>
      <c r="R2587" s="22"/>
    </row>
    <row r="2588" spans="13:18">
      <c r="M2588" s="22"/>
      <c r="P2588" s="22"/>
      <c r="Q2588" s="22"/>
      <c r="R2588" s="22"/>
    </row>
    <row r="2589" spans="13:18">
      <c r="M2589" s="22"/>
      <c r="P2589" s="22"/>
      <c r="Q2589" s="22"/>
      <c r="R2589" s="22"/>
    </row>
    <row r="2590" spans="13:18">
      <c r="M2590" s="22"/>
      <c r="P2590" s="22"/>
      <c r="Q2590" s="22"/>
      <c r="R2590" s="22"/>
    </row>
    <row r="2591" spans="13:18">
      <c r="M2591" s="22"/>
      <c r="P2591" s="22"/>
      <c r="Q2591" s="22"/>
      <c r="R2591" s="22"/>
    </row>
    <row r="2592" spans="13:18">
      <c r="M2592" s="22"/>
      <c r="P2592" s="22"/>
      <c r="Q2592" s="22"/>
      <c r="R2592" s="22"/>
    </row>
    <row r="2593" spans="13:18">
      <c r="M2593" s="22"/>
      <c r="P2593" s="22"/>
      <c r="Q2593" s="22"/>
      <c r="R2593" s="22"/>
    </row>
    <row r="2594" spans="13:18">
      <c r="M2594" s="22"/>
      <c r="P2594" s="22"/>
      <c r="Q2594" s="22"/>
      <c r="R2594" s="22"/>
    </row>
    <row r="2595" spans="13:18">
      <c r="M2595" s="22"/>
      <c r="P2595" s="22"/>
      <c r="Q2595" s="22"/>
      <c r="R2595" s="22"/>
    </row>
    <row r="2596" spans="13:18">
      <c r="M2596" s="22"/>
      <c r="P2596" s="22"/>
      <c r="Q2596" s="22"/>
      <c r="R2596" s="22"/>
    </row>
    <row r="2597" spans="13:18">
      <c r="M2597" s="22"/>
      <c r="P2597" s="22"/>
      <c r="Q2597" s="22"/>
      <c r="R2597" s="22"/>
    </row>
    <row r="2598" spans="13:18">
      <c r="M2598" s="22"/>
      <c r="P2598" s="22"/>
      <c r="Q2598" s="22"/>
      <c r="R2598" s="22"/>
    </row>
    <row r="2599" spans="13:18">
      <c r="M2599" s="22"/>
      <c r="P2599" s="22"/>
      <c r="Q2599" s="22"/>
      <c r="R2599" s="22"/>
    </row>
    <row r="2600" spans="13:18">
      <c r="M2600" s="22"/>
      <c r="P2600" s="22"/>
      <c r="Q2600" s="22"/>
      <c r="R2600" s="22"/>
    </row>
    <row r="2601" spans="13:18">
      <c r="M2601" s="22"/>
      <c r="P2601" s="22"/>
      <c r="Q2601" s="22"/>
      <c r="R2601" s="22"/>
    </row>
    <row r="2602" spans="13:18">
      <c r="M2602" s="22"/>
      <c r="P2602" s="22"/>
      <c r="Q2602" s="22"/>
      <c r="R2602" s="22"/>
    </row>
    <row r="2603" spans="13:18">
      <c r="M2603" s="22"/>
      <c r="P2603" s="22"/>
      <c r="Q2603" s="22"/>
      <c r="R2603" s="22"/>
    </row>
    <row r="2604" spans="13:18">
      <c r="M2604" s="22"/>
      <c r="P2604" s="22"/>
      <c r="Q2604" s="22"/>
      <c r="R2604" s="22"/>
    </row>
    <row r="2605" spans="13:18">
      <c r="M2605" s="22"/>
      <c r="P2605" s="22"/>
      <c r="Q2605" s="22"/>
      <c r="R2605" s="22"/>
    </row>
    <row r="2606" spans="13:18">
      <c r="M2606" s="22"/>
      <c r="P2606" s="22"/>
      <c r="Q2606" s="22"/>
      <c r="R2606" s="22"/>
    </row>
    <row r="2607" spans="13:18">
      <c r="M2607" s="22"/>
      <c r="P2607" s="22"/>
      <c r="Q2607" s="22"/>
      <c r="R2607" s="22"/>
    </row>
    <row r="2608" spans="13:18">
      <c r="M2608" s="22"/>
      <c r="P2608" s="22"/>
      <c r="Q2608" s="22"/>
      <c r="R2608" s="22"/>
    </row>
    <row r="2609" spans="13:18">
      <c r="M2609" s="22"/>
      <c r="P2609" s="22"/>
      <c r="Q2609" s="22"/>
      <c r="R2609" s="22"/>
    </row>
    <row r="2610" spans="13:18">
      <c r="M2610" s="22"/>
      <c r="P2610" s="22"/>
      <c r="Q2610" s="22"/>
      <c r="R2610" s="22"/>
    </row>
    <row r="2611" spans="13:18">
      <c r="M2611" s="22"/>
      <c r="P2611" s="22"/>
      <c r="Q2611" s="22"/>
      <c r="R2611" s="22"/>
    </row>
    <row r="2612" spans="13:18">
      <c r="M2612" s="22"/>
      <c r="P2612" s="22"/>
      <c r="Q2612" s="22"/>
      <c r="R2612" s="22"/>
    </row>
    <row r="2613" spans="13:18">
      <c r="M2613" s="22"/>
      <c r="P2613" s="22"/>
      <c r="Q2613" s="22"/>
      <c r="R2613" s="22"/>
    </row>
    <row r="2614" spans="13:18">
      <c r="M2614" s="22"/>
      <c r="P2614" s="22"/>
      <c r="Q2614" s="22"/>
      <c r="R2614" s="22"/>
    </row>
    <row r="2615" spans="13:18">
      <c r="M2615" s="22"/>
      <c r="P2615" s="22"/>
      <c r="Q2615" s="22"/>
      <c r="R2615" s="22"/>
    </row>
    <row r="2616" spans="13:18">
      <c r="M2616" s="22"/>
      <c r="P2616" s="22"/>
      <c r="Q2616" s="22"/>
      <c r="R2616" s="22"/>
    </row>
    <row r="2617" spans="13:18">
      <c r="M2617" s="22"/>
      <c r="P2617" s="22"/>
      <c r="Q2617" s="22"/>
      <c r="R2617" s="22"/>
    </row>
    <row r="2618" spans="13:18">
      <c r="M2618" s="22"/>
      <c r="P2618" s="22"/>
      <c r="Q2618" s="22"/>
      <c r="R2618" s="22"/>
    </row>
    <row r="2619" spans="13:18">
      <c r="M2619" s="22"/>
      <c r="P2619" s="22"/>
      <c r="Q2619" s="22"/>
      <c r="R2619" s="22"/>
    </row>
    <row r="2620" spans="13:18">
      <c r="M2620" s="22"/>
      <c r="P2620" s="22"/>
      <c r="Q2620" s="22"/>
      <c r="R2620" s="22"/>
    </row>
    <row r="2621" spans="13:18">
      <c r="M2621" s="22"/>
      <c r="P2621" s="22"/>
      <c r="Q2621" s="22"/>
      <c r="R2621" s="22"/>
    </row>
    <row r="2622" spans="13:18">
      <c r="M2622" s="22"/>
      <c r="P2622" s="22"/>
      <c r="Q2622" s="22"/>
      <c r="R2622" s="22"/>
    </row>
    <row r="2623" spans="13:18">
      <c r="M2623" s="22"/>
      <c r="P2623" s="22"/>
      <c r="Q2623" s="22"/>
      <c r="R2623" s="22"/>
    </row>
    <row r="2624" spans="13:18">
      <c r="M2624" s="22"/>
      <c r="P2624" s="22"/>
      <c r="Q2624" s="22"/>
      <c r="R2624" s="22"/>
    </row>
    <row r="2625" spans="13:18">
      <c r="M2625" s="22"/>
      <c r="P2625" s="22"/>
      <c r="Q2625" s="22"/>
      <c r="R2625" s="22"/>
    </row>
    <row r="2626" spans="13:18">
      <c r="M2626" s="22"/>
      <c r="P2626" s="22"/>
      <c r="Q2626" s="22"/>
      <c r="R2626" s="22"/>
    </row>
    <row r="2627" spans="13:18">
      <c r="M2627" s="22"/>
      <c r="P2627" s="22"/>
      <c r="Q2627" s="22"/>
      <c r="R2627" s="22"/>
    </row>
    <row r="2628" spans="13:18">
      <c r="M2628" s="22"/>
      <c r="P2628" s="22"/>
      <c r="Q2628" s="22"/>
      <c r="R2628" s="22"/>
    </row>
    <row r="2629" spans="13:18">
      <c r="M2629" s="22"/>
      <c r="P2629" s="22"/>
      <c r="Q2629" s="22"/>
      <c r="R2629" s="22"/>
    </row>
    <row r="2630" spans="13:18">
      <c r="M2630" s="22"/>
      <c r="P2630" s="22"/>
      <c r="Q2630" s="22"/>
      <c r="R2630" s="22"/>
    </row>
    <row r="2631" spans="13:18">
      <c r="M2631" s="22"/>
      <c r="P2631" s="22"/>
      <c r="Q2631" s="22"/>
      <c r="R2631" s="22"/>
    </row>
    <row r="2632" spans="13:18">
      <c r="M2632" s="22"/>
      <c r="P2632" s="22"/>
      <c r="Q2632" s="22"/>
      <c r="R2632" s="22"/>
    </row>
    <row r="2633" spans="13:18">
      <c r="M2633" s="22"/>
      <c r="P2633" s="22"/>
      <c r="Q2633" s="22"/>
      <c r="R2633" s="22"/>
    </row>
    <row r="2634" spans="13:18">
      <c r="M2634" s="22"/>
      <c r="P2634" s="22"/>
      <c r="Q2634" s="22"/>
      <c r="R2634" s="22"/>
    </row>
    <row r="2635" spans="13:18">
      <c r="M2635" s="22"/>
      <c r="P2635" s="22"/>
      <c r="Q2635" s="22"/>
      <c r="R2635" s="22"/>
    </row>
    <row r="2636" spans="13:18">
      <c r="M2636" s="22"/>
      <c r="P2636" s="22"/>
      <c r="Q2636" s="22"/>
      <c r="R2636" s="22"/>
    </row>
    <row r="2637" spans="13:18">
      <c r="M2637" s="22"/>
      <c r="P2637" s="22"/>
      <c r="Q2637" s="22"/>
      <c r="R2637" s="22"/>
    </row>
    <row r="2638" spans="13:18">
      <c r="M2638" s="22"/>
      <c r="P2638" s="22"/>
      <c r="Q2638" s="22"/>
      <c r="R2638" s="22"/>
    </row>
    <row r="2639" spans="13:18">
      <c r="M2639" s="22"/>
      <c r="P2639" s="22"/>
      <c r="Q2639" s="22"/>
      <c r="R2639" s="22"/>
    </row>
    <row r="2640" spans="13:18">
      <c r="M2640" s="22"/>
      <c r="P2640" s="22"/>
      <c r="Q2640" s="22"/>
      <c r="R2640" s="22"/>
    </row>
    <row r="2641" spans="13:18">
      <c r="M2641" s="22"/>
      <c r="P2641" s="22"/>
      <c r="Q2641" s="22"/>
      <c r="R2641" s="22"/>
    </row>
    <row r="2642" spans="13:18">
      <c r="M2642" s="22"/>
      <c r="P2642" s="22"/>
      <c r="Q2642" s="22"/>
      <c r="R2642" s="22"/>
    </row>
    <row r="2643" spans="13:18">
      <c r="M2643" s="22"/>
      <c r="P2643" s="22"/>
      <c r="Q2643" s="22"/>
      <c r="R2643" s="22"/>
    </row>
    <row r="2644" spans="13:18">
      <c r="M2644" s="22"/>
      <c r="P2644" s="22"/>
      <c r="Q2644" s="22"/>
      <c r="R2644" s="22"/>
    </row>
    <row r="2645" spans="13:18">
      <c r="M2645" s="22"/>
      <c r="P2645" s="22"/>
      <c r="Q2645" s="22"/>
      <c r="R2645" s="22"/>
    </row>
    <row r="2646" spans="13:18">
      <c r="M2646" s="22"/>
      <c r="P2646" s="22"/>
      <c r="Q2646" s="22"/>
      <c r="R2646" s="22"/>
    </row>
    <row r="2647" spans="13:18">
      <c r="M2647" s="22"/>
      <c r="P2647" s="22"/>
      <c r="Q2647" s="22"/>
      <c r="R2647" s="22"/>
    </row>
    <row r="2648" spans="13:18">
      <c r="M2648" s="22"/>
      <c r="P2648" s="22"/>
      <c r="Q2648" s="22"/>
      <c r="R2648" s="22"/>
    </row>
    <row r="2649" spans="13:18">
      <c r="M2649" s="22"/>
      <c r="P2649" s="22"/>
      <c r="Q2649" s="22"/>
      <c r="R2649" s="22"/>
    </row>
    <row r="2650" spans="13:18">
      <c r="M2650" s="22"/>
      <c r="P2650" s="22"/>
      <c r="Q2650" s="22"/>
      <c r="R2650" s="22"/>
    </row>
    <row r="2651" spans="13:18">
      <c r="M2651" s="22"/>
      <c r="P2651" s="22"/>
      <c r="Q2651" s="22"/>
      <c r="R2651" s="22"/>
    </row>
    <row r="2652" spans="13:18">
      <c r="M2652" s="22"/>
      <c r="P2652" s="22"/>
      <c r="Q2652" s="22"/>
      <c r="R2652" s="22"/>
    </row>
    <row r="2653" spans="13:18">
      <c r="M2653" s="22"/>
      <c r="P2653" s="22"/>
      <c r="Q2653" s="22"/>
      <c r="R2653" s="22"/>
    </row>
    <row r="2654" spans="13:18">
      <c r="M2654" s="22"/>
      <c r="P2654" s="22"/>
      <c r="Q2654" s="22"/>
      <c r="R2654" s="22"/>
    </row>
    <row r="2655" spans="13:18">
      <c r="M2655" s="22"/>
      <c r="P2655" s="22"/>
      <c r="Q2655" s="22"/>
      <c r="R2655" s="22"/>
    </row>
    <row r="2656" spans="13:18">
      <c r="M2656" s="22"/>
      <c r="P2656" s="22"/>
      <c r="Q2656" s="22"/>
      <c r="R2656" s="22"/>
    </row>
    <row r="2657" spans="13:18">
      <c r="M2657" s="22"/>
      <c r="P2657" s="22"/>
      <c r="Q2657" s="22"/>
      <c r="R2657" s="22"/>
    </row>
    <row r="2658" spans="13:18">
      <c r="M2658" s="22"/>
      <c r="P2658" s="22"/>
      <c r="Q2658" s="22"/>
      <c r="R2658" s="22"/>
    </row>
    <row r="2659" spans="13:18">
      <c r="M2659" s="22"/>
      <c r="P2659" s="22"/>
      <c r="Q2659" s="22"/>
      <c r="R2659" s="22"/>
    </row>
    <row r="2660" spans="13:18">
      <c r="M2660" s="22"/>
      <c r="P2660" s="22"/>
      <c r="Q2660" s="22"/>
      <c r="R2660" s="22"/>
    </row>
    <row r="2661" spans="13:18">
      <c r="M2661" s="22"/>
      <c r="P2661" s="22"/>
      <c r="Q2661" s="22"/>
      <c r="R2661" s="22"/>
    </row>
    <row r="2662" spans="13:18">
      <c r="M2662" s="22"/>
      <c r="P2662" s="22"/>
      <c r="Q2662" s="22"/>
      <c r="R2662" s="22"/>
    </row>
    <row r="2663" spans="13:18">
      <c r="M2663" s="22"/>
      <c r="P2663" s="22"/>
      <c r="Q2663" s="22"/>
      <c r="R2663" s="22"/>
    </row>
    <row r="2664" spans="13:18">
      <c r="M2664" s="22"/>
      <c r="P2664" s="22"/>
      <c r="Q2664" s="22"/>
      <c r="R2664" s="22"/>
    </row>
    <row r="2665" spans="13:18">
      <c r="M2665" s="22"/>
      <c r="P2665" s="22"/>
      <c r="Q2665" s="22"/>
      <c r="R2665" s="22"/>
    </row>
    <row r="2666" spans="13:18">
      <c r="M2666" s="22"/>
      <c r="P2666" s="22"/>
      <c r="Q2666" s="22"/>
      <c r="R2666" s="22"/>
    </row>
    <row r="2667" spans="13:18">
      <c r="M2667" s="22"/>
      <c r="P2667" s="22"/>
      <c r="Q2667" s="22"/>
      <c r="R2667" s="22"/>
    </row>
    <row r="2668" spans="13:18">
      <c r="M2668" s="22"/>
      <c r="P2668" s="22"/>
      <c r="Q2668" s="22"/>
      <c r="R2668" s="22"/>
    </row>
    <row r="2669" spans="13:18">
      <c r="M2669" s="22"/>
      <c r="P2669" s="22"/>
      <c r="Q2669" s="22"/>
      <c r="R2669" s="22"/>
    </row>
    <row r="2670" spans="13:18">
      <c r="M2670" s="22"/>
      <c r="P2670" s="22"/>
      <c r="Q2670" s="22"/>
      <c r="R2670" s="22"/>
    </row>
    <row r="2671" spans="13:18">
      <c r="M2671" s="22"/>
      <c r="P2671" s="22"/>
      <c r="Q2671" s="22"/>
      <c r="R2671" s="22"/>
    </row>
    <row r="2672" spans="13:18">
      <c r="M2672" s="22"/>
      <c r="P2672" s="22"/>
      <c r="Q2672" s="22"/>
      <c r="R2672" s="22"/>
    </row>
    <row r="2673" spans="13:18">
      <c r="M2673" s="22"/>
      <c r="P2673" s="22"/>
      <c r="Q2673" s="22"/>
      <c r="R2673" s="22"/>
    </row>
    <row r="2674" spans="13:18">
      <c r="M2674" s="22"/>
      <c r="P2674" s="22"/>
      <c r="Q2674" s="22"/>
      <c r="R2674" s="22"/>
    </row>
    <row r="2675" spans="13:18">
      <c r="M2675" s="22"/>
      <c r="P2675" s="22"/>
      <c r="Q2675" s="22"/>
      <c r="R2675" s="22"/>
    </row>
    <row r="2676" spans="13:18">
      <c r="M2676" s="22"/>
      <c r="P2676" s="22"/>
      <c r="Q2676" s="22"/>
      <c r="R2676" s="22"/>
    </row>
    <row r="2677" spans="13:18">
      <c r="M2677" s="22"/>
      <c r="P2677" s="22"/>
      <c r="Q2677" s="22"/>
      <c r="R2677" s="22"/>
    </row>
    <row r="2678" spans="13:18">
      <c r="M2678" s="22"/>
      <c r="P2678" s="22"/>
      <c r="Q2678" s="22"/>
      <c r="R2678" s="22"/>
    </row>
    <row r="2679" spans="13:18">
      <c r="M2679" s="22"/>
      <c r="P2679" s="22"/>
      <c r="Q2679" s="22"/>
      <c r="R2679" s="22"/>
    </row>
    <row r="2680" spans="13:18">
      <c r="M2680" s="22"/>
      <c r="P2680" s="22"/>
      <c r="Q2680" s="22"/>
      <c r="R2680" s="22"/>
    </row>
    <row r="2681" spans="13:18">
      <c r="M2681" s="22"/>
      <c r="P2681" s="22"/>
      <c r="Q2681" s="22"/>
      <c r="R2681" s="22"/>
    </row>
    <row r="2682" spans="13:18">
      <c r="M2682" s="22"/>
      <c r="P2682" s="22"/>
      <c r="Q2682" s="22"/>
      <c r="R2682" s="22"/>
    </row>
    <row r="2683" spans="13:18">
      <c r="M2683" s="22"/>
      <c r="P2683" s="22"/>
      <c r="Q2683" s="22"/>
      <c r="R2683" s="22"/>
    </row>
    <row r="2684" spans="13:18">
      <c r="M2684" s="22"/>
      <c r="P2684" s="22"/>
      <c r="Q2684" s="22"/>
      <c r="R2684" s="22"/>
    </row>
    <row r="2685" spans="13:18">
      <c r="M2685" s="22"/>
      <c r="P2685" s="22"/>
      <c r="Q2685" s="22"/>
      <c r="R2685" s="22"/>
    </row>
    <row r="2686" spans="13:18">
      <c r="M2686" s="22"/>
      <c r="P2686" s="22"/>
      <c r="Q2686" s="22"/>
      <c r="R2686" s="22"/>
    </row>
    <row r="2687" spans="13:18">
      <c r="M2687" s="22"/>
      <c r="P2687" s="22"/>
      <c r="Q2687" s="22"/>
      <c r="R2687" s="22"/>
    </row>
    <row r="2688" spans="13:18">
      <c r="M2688" s="22"/>
      <c r="P2688" s="22"/>
      <c r="Q2688" s="22"/>
      <c r="R2688" s="22"/>
    </row>
    <row r="2689" spans="13:18">
      <c r="M2689" s="22"/>
      <c r="P2689" s="22"/>
      <c r="Q2689" s="22"/>
      <c r="R2689" s="22"/>
    </row>
    <row r="2690" spans="13:18">
      <c r="M2690" s="22"/>
      <c r="P2690" s="22"/>
      <c r="Q2690" s="22"/>
      <c r="R2690" s="22"/>
    </row>
    <row r="2691" spans="13:18">
      <c r="M2691" s="22"/>
      <c r="P2691" s="22"/>
      <c r="Q2691" s="22"/>
      <c r="R2691" s="22"/>
    </row>
    <row r="2692" spans="13:18">
      <c r="M2692" s="22"/>
      <c r="P2692" s="22"/>
      <c r="Q2692" s="22"/>
      <c r="R2692" s="22"/>
    </row>
    <row r="2693" spans="13:18">
      <c r="M2693" s="22"/>
      <c r="P2693" s="22"/>
      <c r="Q2693" s="22"/>
      <c r="R2693" s="22"/>
    </row>
    <row r="2694" spans="13:18">
      <c r="M2694" s="22"/>
      <c r="P2694" s="22"/>
      <c r="Q2694" s="22"/>
      <c r="R2694" s="22"/>
    </row>
    <row r="2695" spans="13:18">
      <c r="M2695" s="22"/>
      <c r="P2695" s="22"/>
      <c r="Q2695" s="22"/>
      <c r="R2695" s="22"/>
    </row>
    <row r="2696" spans="13:18">
      <c r="M2696" s="22"/>
      <c r="P2696" s="22"/>
      <c r="Q2696" s="22"/>
      <c r="R2696" s="22"/>
    </row>
    <row r="2697" spans="13:18">
      <c r="M2697" s="22"/>
      <c r="P2697" s="22"/>
      <c r="Q2697" s="22"/>
      <c r="R2697" s="22"/>
    </row>
    <row r="2698" spans="13:18">
      <c r="M2698" s="22"/>
      <c r="P2698" s="22"/>
      <c r="Q2698" s="22"/>
      <c r="R2698" s="22"/>
    </row>
    <row r="2699" spans="13:18">
      <c r="M2699" s="22"/>
      <c r="P2699" s="22"/>
      <c r="Q2699" s="22"/>
      <c r="R2699" s="22"/>
    </row>
    <row r="2700" spans="13:18">
      <c r="M2700" s="22"/>
      <c r="P2700" s="22"/>
      <c r="Q2700" s="22"/>
      <c r="R2700" s="22"/>
    </row>
    <row r="2701" spans="13:18">
      <c r="M2701" s="22"/>
      <c r="P2701" s="22"/>
      <c r="Q2701" s="22"/>
      <c r="R2701" s="22"/>
    </row>
    <row r="2702" spans="13:18">
      <c r="M2702" s="22"/>
      <c r="P2702" s="22"/>
      <c r="Q2702" s="22"/>
      <c r="R2702" s="22"/>
    </row>
    <row r="2703" spans="13:18">
      <c r="M2703" s="22"/>
      <c r="P2703" s="22"/>
      <c r="Q2703" s="22"/>
      <c r="R2703" s="22"/>
    </row>
    <row r="2704" spans="13:18">
      <c r="M2704" s="22"/>
      <c r="P2704" s="22"/>
      <c r="Q2704" s="22"/>
      <c r="R2704" s="22"/>
    </row>
    <row r="2705" spans="13:18">
      <c r="M2705" s="22"/>
      <c r="P2705" s="22"/>
      <c r="Q2705" s="22"/>
      <c r="R2705" s="22"/>
    </row>
    <row r="2706" spans="13:18">
      <c r="M2706" s="22"/>
      <c r="P2706" s="22"/>
      <c r="Q2706" s="22"/>
      <c r="R2706" s="22"/>
    </row>
    <row r="2707" spans="13:18">
      <c r="M2707" s="22"/>
      <c r="P2707" s="22"/>
      <c r="Q2707" s="22"/>
      <c r="R2707" s="22"/>
    </row>
    <row r="2708" spans="13:18">
      <c r="M2708" s="22"/>
      <c r="P2708" s="22"/>
      <c r="Q2708" s="22"/>
      <c r="R2708" s="22"/>
    </row>
    <row r="2709" spans="13:18">
      <c r="M2709" s="22"/>
      <c r="P2709" s="22"/>
      <c r="Q2709" s="22"/>
      <c r="R2709" s="22"/>
    </row>
    <row r="2710" spans="13:18">
      <c r="M2710" s="22"/>
      <c r="P2710" s="22"/>
      <c r="Q2710" s="22"/>
      <c r="R2710" s="22"/>
    </row>
    <row r="2711" spans="13:18">
      <c r="M2711" s="22"/>
      <c r="P2711" s="22"/>
      <c r="Q2711" s="22"/>
      <c r="R2711" s="22"/>
    </row>
    <row r="2712" spans="13:18">
      <c r="M2712" s="22"/>
      <c r="P2712" s="22"/>
      <c r="Q2712" s="22"/>
      <c r="R2712" s="22"/>
    </row>
    <row r="2713" spans="13:18">
      <c r="M2713" s="22"/>
      <c r="P2713" s="22"/>
      <c r="Q2713" s="22"/>
      <c r="R2713" s="22"/>
    </row>
    <row r="2714" spans="13:18">
      <c r="M2714" s="22"/>
      <c r="P2714" s="22"/>
      <c r="Q2714" s="22"/>
      <c r="R2714" s="22"/>
    </row>
    <row r="2715" spans="13:18">
      <c r="M2715" s="22"/>
      <c r="P2715" s="22"/>
      <c r="Q2715" s="22"/>
      <c r="R2715" s="22"/>
    </row>
    <row r="2716" spans="13:18">
      <c r="M2716" s="22"/>
      <c r="P2716" s="22"/>
      <c r="Q2716" s="22"/>
      <c r="R2716" s="22"/>
    </row>
    <row r="2717" spans="13:18">
      <c r="M2717" s="22"/>
      <c r="P2717" s="22"/>
      <c r="Q2717" s="22"/>
      <c r="R2717" s="22"/>
    </row>
    <row r="2718" spans="13:18">
      <c r="M2718" s="22"/>
      <c r="P2718" s="22"/>
      <c r="Q2718" s="22"/>
      <c r="R2718" s="22"/>
    </row>
    <row r="2719" spans="13:18">
      <c r="M2719" s="22"/>
      <c r="P2719" s="22"/>
      <c r="Q2719" s="22"/>
      <c r="R2719" s="22"/>
    </row>
    <row r="2720" spans="13:18">
      <c r="M2720" s="22"/>
      <c r="P2720" s="22"/>
      <c r="Q2720" s="22"/>
      <c r="R2720" s="22"/>
    </row>
    <row r="2721" spans="13:18">
      <c r="M2721" s="22"/>
      <c r="P2721" s="22"/>
      <c r="Q2721" s="22"/>
      <c r="R2721" s="22"/>
    </row>
    <row r="2722" spans="13:18">
      <c r="M2722" s="22"/>
      <c r="P2722" s="22"/>
      <c r="Q2722" s="22"/>
      <c r="R2722" s="22"/>
    </row>
    <row r="2723" spans="13:18">
      <c r="M2723" s="22"/>
      <c r="P2723" s="22"/>
      <c r="Q2723" s="22"/>
      <c r="R2723" s="22"/>
    </row>
    <row r="2724" spans="13:18">
      <c r="M2724" s="22"/>
      <c r="P2724" s="22"/>
      <c r="Q2724" s="22"/>
      <c r="R2724" s="22"/>
    </row>
    <row r="2725" spans="13:18">
      <c r="M2725" s="22"/>
      <c r="P2725" s="22"/>
      <c r="Q2725" s="22"/>
      <c r="R2725" s="22"/>
    </row>
    <row r="2726" spans="13:18">
      <c r="M2726" s="22"/>
      <c r="P2726" s="22"/>
      <c r="Q2726" s="22"/>
      <c r="R2726" s="22"/>
    </row>
    <row r="2727" spans="13:18">
      <c r="M2727" s="22"/>
      <c r="P2727" s="22"/>
      <c r="Q2727" s="22"/>
      <c r="R2727" s="22"/>
    </row>
    <row r="2728" spans="13:18">
      <c r="M2728" s="22"/>
      <c r="P2728" s="22"/>
      <c r="Q2728" s="22"/>
      <c r="R2728" s="22"/>
    </row>
    <row r="2729" spans="13:18">
      <c r="M2729" s="22"/>
      <c r="P2729" s="22"/>
      <c r="Q2729" s="22"/>
      <c r="R2729" s="22"/>
    </row>
    <row r="2730" spans="13:18">
      <c r="M2730" s="22"/>
      <c r="P2730" s="22"/>
      <c r="Q2730" s="22"/>
      <c r="R2730" s="22"/>
    </row>
    <row r="2731" spans="13:18">
      <c r="M2731" s="22"/>
      <c r="P2731" s="22"/>
      <c r="Q2731" s="22"/>
      <c r="R2731" s="22"/>
    </row>
    <row r="2732" spans="13:18">
      <c r="M2732" s="22"/>
      <c r="P2732" s="22"/>
      <c r="Q2732" s="22"/>
      <c r="R2732" s="22"/>
    </row>
    <row r="2733" spans="13:18">
      <c r="M2733" s="22"/>
      <c r="P2733" s="22"/>
      <c r="Q2733" s="22"/>
      <c r="R2733" s="22"/>
    </row>
    <row r="2734" spans="13:18">
      <c r="M2734" s="22"/>
      <c r="P2734" s="22"/>
      <c r="Q2734" s="22"/>
      <c r="R2734" s="22"/>
    </row>
    <row r="2735" spans="13:18">
      <c r="M2735" s="22"/>
      <c r="P2735" s="22"/>
      <c r="Q2735" s="22"/>
      <c r="R2735" s="22"/>
    </row>
    <row r="2736" spans="13:18">
      <c r="M2736" s="22"/>
      <c r="P2736" s="22"/>
      <c r="Q2736" s="22"/>
      <c r="R2736" s="22"/>
    </row>
    <row r="2737" spans="13:18">
      <c r="M2737" s="22"/>
      <c r="P2737" s="22"/>
      <c r="Q2737" s="22"/>
      <c r="R2737" s="22"/>
    </row>
    <row r="2738" spans="13:18">
      <c r="M2738" s="22"/>
      <c r="P2738" s="22"/>
      <c r="Q2738" s="22"/>
      <c r="R2738" s="22"/>
    </row>
    <row r="2739" spans="13:18">
      <c r="M2739" s="22"/>
      <c r="P2739" s="22"/>
      <c r="Q2739" s="22"/>
      <c r="R2739" s="22"/>
    </row>
    <row r="2740" spans="13:18">
      <c r="M2740" s="22"/>
      <c r="P2740" s="22"/>
      <c r="Q2740" s="22"/>
      <c r="R2740" s="22"/>
    </row>
    <row r="2741" spans="13:18">
      <c r="M2741" s="22"/>
      <c r="P2741" s="22"/>
      <c r="Q2741" s="22"/>
      <c r="R2741" s="22"/>
    </row>
    <row r="2742" spans="13:18">
      <c r="M2742" s="22"/>
      <c r="P2742" s="22"/>
      <c r="Q2742" s="22"/>
      <c r="R2742" s="22"/>
    </row>
    <row r="2743" spans="13:18">
      <c r="M2743" s="22"/>
      <c r="P2743" s="22"/>
      <c r="Q2743" s="22"/>
      <c r="R2743" s="22"/>
    </row>
    <row r="2744" spans="13:18">
      <c r="M2744" s="22"/>
      <c r="P2744" s="22"/>
      <c r="Q2744" s="22"/>
      <c r="R2744" s="22"/>
    </row>
    <row r="2745" spans="13:18">
      <c r="M2745" s="22"/>
      <c r="P2745" s="22"/>
      <c r="Q2745" s="22"/>
      <c r="R2745" s="22"/>
    </row>
    <row r="2746" spans="13:18">
      <c r="M2746" s="22"/>
      <c r="P2746" s="22"/>
      <c r="Q2746" s="22"/>
      <c r="R2746" s="22"/>
    </row>
    <row r="2747" spans="13:18">
      <c r="M2747" s="22"/>
      <c r="P2747" s="22"/>
      <c r="Q2747" s="22"/>
      <c r="R2747" s="22"/>
    </row>
    <row r="2748" spans="13:18">
      <c r="M2748" s="22"/>
      <c r="P2748" s="22"/>
      <c r="Q2748" s="22"/>
      <c r="R2748" s="22"/>
    </row>
    <row r="2749" spans="13:18">
      <c r="M2749" s="22"/>
      <c r="P2749" s="22"/>
      <c r="Q2749" s="22"/>
      <c r="R2749" s="22"/>
    </row>
    <row r="2750" spans="13:18">
      <c r="M2750" s="22"/>
      <c r="P2750" s="22"/>
      <c r="Q2750" s="22"/>
      <c r="R2750" s="22"/>
    </row>
    <row r="2751" spans="13:18">
      <c r="M2751" s="22"/>
      <c r="P2751" s="22"/>
      <c r="Q2751" s="22"/>
      <c r="R2751" s="22"/>
    </row>
    <row r="2752" spans="13:18">
      <c r="M2752" s="22"/>
      <c r="P2752" s="22"/>
      <c r="Q2752" s="22"/>
      <c r="R2752" s="22"/>
    </row>
    <row r="2753" spans="13:18">
      <c r="M2753" s="22"/>
      <c r="P2753" s="22"/>
      <c r="Q2753" s="22"/>
      <c r="R2753" s="22"/>
    </row>
    <row r="2754" spans="13:18">
      <c r="M2754" s="22"/>
      <c r="P2754" s="22"/>
      <c r="Q2754" s="22"/>
      <c r="R2754" s="22"/>
    </row>
    <row r="2755" spans="13:18">
      <c r="M2755" s="22"/>
      <c r="P2755" s="22"/>
      <c r="Q2755" s="22"/>
      <c r="R2755" s="22"/>
    </row>
    <row r="2756" spans="13:18">
      <c r="M2756" s="22"/>
      <c r="P2756" s="22"/>
      <c r="Q2756" s="22"/>
      <c r="R2756" s="22"/>
    </row>
    <row r="2757" spans="13:18">
      <c r="M2757" s="22"/>
      <c r="P2757" s="22"/>
      <c r="Q2757" s="22"/>
      <c r="R2757" s="22"/>
    </row>
    <row r="2758" spans="13:18">
      <c r="M2758" s="22"/>
      <c r="P2758" s="22"/>
      <c r="Q2758" s="22"/>
      <c r="R2758" s="22"/>
    </row>
    <row r="2759" spans="13:18">
      <c r="M2759" s="22"/>
      <c r="P2759" s="22"/>
      <c r="Q2759" s="22"/>
      <c r="R2759" s="22"/>
    </row>
    <row r="2760" spans="13:18">
      <c r="M2760" s="22"/>
      <c r="P2760" s="22"/>
      <c r="Q2760" s="22"/>
      <c r="R2760" s="22"/>
    </row>
    <row r="2761" spans="13:18">
      <c r="M2761" s="22"/>
      <c r="P2761" s="22"/>
      <c r="Q2761" s="22"/>
      <c r="R2761" s="22"/>
    </row>
    <row r="2762" spans="13:18">
      <c r="M2762" s="22"/>
      <c r="P2762" s="22"/>
      <c r="Q2762" s="22"/>
      <c r="R2762" s="22"/>
    </row>
    <row r="2763" spans="13:18">
      <c r="M2763" s="22"/>
      <c r="P2763" s="22"/>
      <c r="Q2763" s="22"/>
      <c r="R2763" s="22"/>
    </row>
    <row r="2764" spans="13:18">
      <c r="M2764" s="22"/>
      <c r="P2764" s="22"/>
      <c r="Q2764" s="22"/>
      <c r="R2764" s="22"/>
    </row>
    <row r="2765" spans="13:18">
      <c r="M2765" s="22"/>
      <c r="P2765" s="22"/>
      <c r="Q2765" s="22"/>
      <c r="R2765" s="22"/>
    </row>
    <row r="2766" spans="13:18">
      <c r="M2766" s="22"/>
      <c r="P2766" s="22"/>
      <c r="Q2766" s="22"/>
      <c r="R2766" s="22"/>
    </row>
    <row r="2767" spans="13:18">
      <c r="M2767" s="22"/>
      <c r="P2767" s="22"/>
      <c r="Q2767" s="22"/>
      <c r="R2767" s="22"/>
    </row>
    <row r="2768" spans="13:18">
      <c r="M2768" s="22"/>
      <c r="P2768" s="22"/>
      <c r="Q2768" s="22"/>
      <c r="R2768" s="22"/>
    </row>
    <row r="2769" spans="13:18">
      <c r="M2769" s="22"/>
      <c r="P2769" s="22"/>
      <c r="Q2769" s="22"/>
      <c r="R2769" s="22"/>
    </row>
    <row r="2770" spans="13:18">
      <c r="M2770" s="22"/>
      <c r="P2770" s="22"/>
      <c r="Q2770" s="22"/>
      <c r="R2770" s="22"/>
    </row>
    <row r="2771" spans="13:18">
      <c r="M2771" s="22"/>
      <c r="P2771" s="22"/>
      <c r="Q2771" s="22"/>
      <c r="R2771" s="22"/>
    </row>
    <row r="2772" spans="13:18">
      <c r="M2772" s="22"/>
      <c r="P2772" s="22"/>
      <c r="Q2772" s="22"/>
      <c r="R2772" s="22"/>
    </row>
    <row r="2773" spans="13:18">
      <c r="M2773" s="22"/>
      <c r="P2773" s="22"/>
      <c r="Q2773" s="22"/>
      <c r="R2773" s="22"/>
    </row>
    <row r="2774" spans="13:18">
      <c r="M2774" s="22"/>
      <c r="P2774" s="22"/>
      <c r="Q2774" s="22"/>
      <c r="R2774" s="22"/>
    </row>
    <row r="2775" spans="13:18">
      <c r="M2775" s="22"/>
      <c r="P2775" s="22"/>
      <c r="Q2775" s="22"/>
      <c r="R2775" s="22"/>
    </row>
    <row r="2776" spans="13:18">
      <c r="M2776" s="22"/>
      <c r="P2776" s="22"/>
      <c r="Q2776" s="22"/>
      <c r="R2776" s="22"/>
    </row>
    <row r="2777" spans="13:18">
      <c r="M2777" s="22"/>
      <c r="P2777" s="22"/>
      <c r="Q2777" s="22"/>
      <c r="R2777" s="22"/>
    </row>
    <row r="2778" spans="13:18">
      <c r="M2778" s="22"/>
      <c r="P2778" s="22"/>
      <c r="Q2778" s="22"/>
      <c r="R2778" s="22"/>
    </row>
    <row r="2779" spans="13:18">
      <c r="M2779" s="22"/>
      <c r="P2779" s="22"/>
      <c r="Q2779" s="22"/>
      <c r="R2779" s="22"/>
    </row>
    <row r="2780" spans="13:18">
      <c r="M2780" s="22"/>
      <c r="P2780" s="22"/>
      <c r="Q2780" s="22"/>
      <c r="R2780" s="22"/>
    </row>
    <row r="2781" spans="13:18">
      <c r="M2781" s="22"/>
      <c r="P2781" s="22"/>
      <c r="Q2781" s="22"/>
      <c r="R2781" s="22"/>
    </row>
    <row r="2782" spans="13:18">
      <c r="M2782" s="22"/>
      <c r="P2782" s="22"/>
      <c r="Q2782" s="22"/>
      <c r="R2782" s="22"/>
    </row>
    <row r="2783" spans="13:18">
      <c r="M2783" s="22"/>
      <c r="P2783" s="22"/>
      <c r="Q2783" s="22"/>
      <c r="R2783" s="22"/>
    </row>
    <row r="2784" spans="13:18">
      <c r="M2784" s="22"/>
      <c r="P2784" s="22"/>
      <c r="Q2784" s="22"/>
      <c r="R2784" s="22"/>
    </row>
    <row r="2785" spans="13:18">
      <c r="M2785" s="22"/>
      <c r="P2785" s="22"/>
      <c r="Q2785" s="22"/>
      <c r="R2785" s="22"/>
    </row>
    <row r="2786" spans="13:18">
      <c r="M2786" s="22"/>
      <c r="P2786" s="22"/>
      <c r="Q2786" s="22"/>
      <c r="R2786" s="22"/>
    </row>
    <row r="2787" spans="13:18">
      <c r="M2787" s="22"/>
      <c r="P2787" s="22"/>
      <c r="Q2787" s="22"/>
      <c r="R2787" s="22"/>
    </row>
    <row r="2788" spans="13:18">
      <c r="M2788" s="22"/>
      <c r="P2788" s="22"/>
      <c r="Q2788" s="22"/>
      <c r="R2788" s="22"/>
    </row>
    <row r="2789" spans="13:18">
      <c r="M2789" s="22"/>
      <c r="P2789" s="22"/>
      <c r="Q2789" s="22"/>
      <c r="R2789" s="22"/>
    </row>
    <row r="2790" spans="13:18">
      <c r="M2790" s="22"/>
      <c r="P2790" s="22"/>
      <c r="Q2790" s="22"/>
      <c r="R2790" s="22"/>
    </row>
    <row r="2791" spans="13:18">
      <c r="M2791" s="22"/>
      <c r="P2791" s="22"/>
      <c r="Q2791" s="22"/>
      <c r="R2791" s="22"/>
    </row>
    <row r="2792" spans="13:18">
      <c r="M2792" s="22"/>
      <c r="P2792" s="22"/>
      <c r="Q2792" s="22"/>
      <c r="R2792" s="22"/>
    </row>
    <row r="2793" spans="13:18">
      <c r="M2793" s="22"/>
      <c r="P2793" s="22"/>
      <c r="Q2793" s="22"/>
      <c r="R2793" s="22"/>
    </row>
    <row r="2794" spans="13:18">
      <c r="M2794" s="22"/>
      <c r="P2794" s="22"/>
      <c r="Q2794" s="22"/>
      <c r="R2794" s="22"/>
    </row>
    <row r="2795" spans="13:18">
      <c r="M2795" s="22"/>
      <c r="P2795" s="22"/>
      <c r="Q2795" s="22"/>
      <c r="R2795" s="22"/>
    </row>
    <row r="2796" spans="13:18">
      <c r="M2796" s="22"/>
      <c r="P2796" s="22"/>
      <c r="Q2796" s="22"/>
      <c r="R2796" s="22"/>
    </row>
    <row r="2797" spans="13:18">
      <c r="M2797" s="22"/>
      <c r="P2797" s="22"/>
      <c r="Q2797" s="22"/>
      <c r="R2797" s="22"/>
    </row>
    <row r="2798" spans="13:18">
      <c r="M2798" s="22"/>
      <c r="P2798" s="22"/>
      <c r="Q2798" s="22"/>
      <c r="R2798" s="22"/>
    </row>
    <row r="2799" spans="13:18">
      <c r="M2799" s="22"/>
      <c r="P2799" s="22"/>
      <c r="Q2799" s="22"/>
      <c r="R2799" s="22"/>
    </row>
    <row r="2800" spans="13:18">
      <c r="M2800" s="22"/>
      <c r="P2800" s="22"/>
      <c r="Q2800" s="22"/>
      <c r="R2800" s="22"/>
    </row>
    <row r="2801" spans="13:18">
      <c r="M2801" s="22"/>
      <c r="P2801" s="22"/>
      <c r="Q2801" s="22"/>
      <c r="R2801" s="22"/>
    </row>
    <row r="2802" spans="13:18">
      <c r="M2802" s="22"/>
      <c r="P2802" s="22"/>
      <c r="Q2802" s="22"/>
      <c r="R2802" s="22"/>
    </row>
    <row r="2803" spans="13:18">
      <c r="M2803" s="22"/>
      <c r="P2803" s="22"/>
      <c r="Q2803" s="22"/>
      <c r="R2803" s="22"/>
    </row>
    <row r="2804" spans="13:18">
      <c r="M2804" s="22"/>
      <c r="P2804" s="22"/>
      <c r="Q2804" s="22"/>
      <c r="R2804" s="22"/>
    </row>
    <row r="2805" spans="13:18">
      <c r="M2805" s="22"/>
      <c r="P2805" s="22"/>
      <c r="Q2805" s="22"/>
      <c r="R2805" s="22"/>
    </row>
    <row r="2806" spans="13:18">
      <c r="M2806" s="22"/>
      <c r="P2806" s="22"/>
      <c r="Q2806" s="22"/>
      <c r="R2806" s="22"/>
    </row>
    <row r="2807" spans="13:18">
      <c r="M2807" s="22"/>
      <c r="P2807" s="22"/>
      <c r="Q2807" s="22"/>
      <c r="R2807" s="22"/>
    </row>
    <row r="2808" spans="13:18">
      <c r="M2808" s="22"/>
      <c r="P2808" s="22"/>
      <c r="Q2808" s="22"/>
      <c r="R2808" s="22"/>
    </row>
    <row r="2809" spans="13:18">
      <c r="M2809" s="22"/>
      <c r="P2809" s="22"/>
      <c r="Q2809" s="22"/>
      <c r="R2809" s="22"/>
    </row>
    <row r="2810" spans="13:18">
      <c r="M2810" s="22"/>
      <c r="P2810" s="22"/>
      <c r="Q2810" s="22"/>
      <c r="R2810" s="22"/>
    </row>
    <row r="2811" spans="13:18">
      <c r="M2811" s="22"/>
      <c r="P2811" s="22"/>
      <c r="Q2811" s="22"/>
      <c r="R2811" s="22"/>
    </row>
    <row r="2812" spans="13:18">
      <c r="M2812" s="22"/>
      <c r="P2812" s="22"/>
      <c r="Q2812" s="22"/>
      <c r="R2812" s="22"/>
    </row>
    <row r="2813" spans="13:18">
      <c r="M2813" s="22"/>
      <c r="P2813" s="22"/>
      <c r="Q2813" s="22"/>
      <c r="R2813" s="22"/>
    </row>
    <row r="2814" spans="13:18">
      <c r="M2814" s="22"/>
      <c r="P2814" s="22"/>
      <c r="Q2814" s="22"/>
      <c r="R2814" s="22"/>
    </row>
    <row r="2815" spans="13:18">
      <c r="M2815" s="22"/>
      <c r="P2815" s="22"/>
      <c r="Q2815" s="22"/>
      <c r="R2815" s="22"/>
    </row>
    <row r="2816" spans="13:18">
      <c r="M2816" s="22"/>
      <c r="P2816" s="22"/>
      <c r="Q2816" s="22"/>
      <c r="R2816" s="22"/>
    </row>
    <row r="2817" spans="13:18">
      <c r="M2817" s="22"/>
      <c r="P2817" s="22"/>
      <c r="Q2817" s="22"/>
      <c r="R2817" s="22"/>
    </row>
    <row r="2818" spans="13:18">
      <c r="M2818" s="22"/>
      <c r="P2818" s="22"/>
      <c r="Q2818" s="22"/>
      <c r="R2818" s="22"/>
    </row>
    <row r="2819" spans="13:18">
      <c r="M2819" s="22"/>
      <c r="P2819" s="22"/>
      <c r="Q2819" s="22"/>
      <c r="R2819" s="22"/>
    </row>
    <row r="2820" spans="13:18">
      <c r="M2820" s="22"/>
      <c r="P2820" s="22"/>
      <c r="Q2820" s="22"/>
      <c r="R2820" s="22"/>
    </row>
    <row r="2821" spans="13:18">
      <c r="M2821" s="22"/>
      <c r="P2821" s="22"/>
      <c r="Q2821" s="22"/>
      <c r="R2821" s="22"/>
    </row>
    <row r="2822" spans="13:18">
      <c r="M2822" s="22"/>
      <c r="P2822" s="22"/>
      <c r="Q2822" s="22"/>
      <c r="R2822" s="22"/>
    </row>
    <row r="2823" spans="13:18">
      <c r="M2823" s="22"/>
      <c r="P2823" s="22"/>
      <c r="Q2823" s="22"/>
      <c r="R2823" s="22"/>
    </row>
    <row r="2824" spans="13:18">
      <c r="M2824" s="22"/>
      <c r="P2824" s="22"/>
      <c r="Q2824" s="22"/>
      <c r="R2824" s="22"/>
    </row>
    <row r="2825" spans="13:18">
      <c r="M2825" s="22"/>
      <c r="P2825" s="22"/>
      <c r="Q2825" s="22"/>
      <c r="R2825" s="22"/>
    </row>
    <row r="2826" spans="13:18">
      <c r="M2826" s="22"/>
      <c r="P2826" s="22"/>
      <c r="Q2826" s="22"/>
      <c r="R2826" s="22"/>
    </row>
    <row r="2827" spans="13:18">
      <c r="M2827" s="22"/>
      <c r="P2827" s="22"/>
      <c r="Q2827" s="22"/>
      <c r="R2827" s="22"/>
    </row>
    <row r="2828" spans="13:18">
      <c r="M2828" s="22"/>
      <c r="P2828" s="22"/>
      <c r="Q2828" s="22"/>
      <c r="R2828" s="22"/>
    </row>
    <row r="2829" spans="13:18">
      <c r="M2829" s="22"/>
      <c r="P2829" s="22"/>
      <c r="Q2829" s="22"/>
      <c r="R2829" s="22"/>
    </row>
    <row r="2830" spans="13:18">
      <c r="M2830" s="22"/>
      <c r="P2830" s="22"/>
      <c r="Q2830" s="22"/>
      <c r="R2830" s="22"/>
    </row>
    <row r="2831" spans="13:18">
      <c r="M2831" s="22"/>
      <c r="P2831" s="22"/>
      <c r="Q2831" s="22"/>
      <c r="R2831" s="22"/>
    </row>
    <row r="2832" spans="13:18">
      <c r="M2832" s="22"/>
      <c r="P2832" s="22"/>
      <c r="Q2832" s="22"/>
      <c r="R2832" s="22"/>
    </row>
    <row r="2833" spans="13:18">
      <c r="M2833" s="22"/>
      <c r="P2833" s="22"/>
      <c r="Q2833" s="22"/>
      <c r="R2833" s="22"/>
    </row>
    <row r="2834" spans="13:18">
      <c r="M2834" s="22"/>
      <c r="P2834" s="22"/>
      <c r="Q2834" s="22"/>
      <c r="R2834" s="22"/>
    </row>
    <row r="2835" spans="13:18">
      <c r="M2835" s="22"/>
      <c r="P2835" s="22"/>
      <c r="Q2835" s="22"/>
      <c r="R2835" s="22"/>
    </row>
    <row r="2836" spans="13:18">
      <c r="M2836" s="22"/>
      <c r="P2836" s="22"/>
      <c r="Q2836" s="22"/>
      <c r="R2836" s="22"/>
    </row>
    <row r="2837" spans="13:18">
      <c r="M2837" s="22"/>
      <c r="P2837" s="22"/>
      <c r="Q2837" s="22"/>
      <c r="R2837" s="22"/>
    </row>
    <row r="2838" spans="13:18">
      <c r="M2838" s="22"/>
      <c r="P2838" s="22"/>
      <c r="Q2838" s="22"/>
      <c r="R2838" s="22"/>
    </row>
    <row r="2839" spans="13:18">
      <c r="M2839" s="22"/>
      <c r="P2839" s="22"/>
      <c r="Q2839" s="22"/>
      <c r="R2839" s="22"/>
    </row>
    <row r="2840" spans="13:18">
      <c r="M2840" s="22"/>
      <c r="P2840" s="22"/>
      <c r="Q2840" s="22"/>
      <c r="R2840" s="22"/>
    </row>
    <row r="2841" spans="13:18">
      <c r="M2841" s="22"/>
      <c r="P2841" s="22"/>
      <c r="Q2841" s="22"/>
      <c r="R2841" s="22"/>
    </row>
    <row r="2842" spans="13:18">
      <c r="M2842" s="22"/>
      <c r="P2842" s="22"/>
      <c r="Q2842" s="22"/>
      <c r="R2842" s="22"/>
    </row>
    <row r="2843" spans="13:18">
      <c r="M2843" s="22"/>
      <c r="P2843" s="22"/>
      <c r="Q2843" s="22"/>
      <c r="R2843" s="22"/>
    </row>
    <row r="2844" spans="13:18">
      <c r="M2844" s="22"/>
      <c r="P2844" s="22"/>
      <c r="Q2844" s="22"/>
      <c r="R2844" s="22"/>
    </row>
    <row r="2845" spans="13:18">
      <c r="M2845" s="22"/>
      <c r="P2845" s="22"/>
      <c r="Q2845" s="22"/>
      <c r="R2845" s="22"/>
    </row>
    <row r="2846" spans="13:18">
      <c r="M2846" s="22"/>
      <c r="P2846" s="22"/>
      <c r="Q2846" s="22"/>
      <c r="R2846" s="22"/>
    </row>
    <row r="2847" spans="13:18">
      <c r="M2847" s="22"/>
      <c r="P2847" s="22"/>
      <c r="Q2847" s="22"/>
      <c r="R2847" s="22"/>
    </row>
    <row r="2848" spans="13:18">
      <c r="M2848" s="22"/>
      <c r="P2848" s="22"/>
      <c r="Q2848" s="22"/>
      <c r="R2848" s="22"/>
    </row>
    <row r="2849" spans="13:18">
      <c r="M2849" s="22"/>
      <c r="P2849" s="22"/>
      <c r="Q2849" s="22"/>
      <c r="R2849" s="22"/>
    </row>
    <row r="2850" spans="13:18">
      <c r="M2850" s="22"/>
      <c r="P2850" s="22"/>
      <c r="Q2850" s="22"/>
      <c r="R2850" s="22"/>
    </row>
    <row r="2851" spans="13:18">
      <c r="M2851" s="22"/>
      <c r="P2851" s="22"/>
      <c r="Q2851" s="22"/>
      <c r="R2851" s="22"/>
    </row>
    <row r="2852" spans="13:18">
      <c r="M2852" s="22"/>
      <c r="P2852" s="22"/>
      <c r="Q2852" s="22"/>
      <c r="R2852" s="22"/>
    </row>
    <row r="2853" spans="13:18">
      <c r="M2853" s="22"/>
      <c r="P2853" s="22"/>
      <c r="Q2853" s="22"/>
      <c r="R2853" s="22"/>
    </row>
    <row r="2854" spans="13:18">
      <c r="M2854" s="22"/>
      <c r="P2854" s="22"/>
      <c r="Q2854" s="22"/>
      <c r="R2854" s="22"/>
    </row>
    <row r="2855" spans="13:18">
      <c r="M2855" s="22"/>
      <c r="P2855" s="22"/>
      <c r="Q2855" s="22"/>
      <c r="R2855" s="22"/>
    </row>
    <row r="2856" spans="13:18">
      <c r="M2856" s="22"/>
      <c r="P2856" s="22"/>
      <c r="Q2856" s="22"/>
      <c r="R2856" s="22"/>
    </row>
    <row r="2857" spans="13:18">
      <c r="M2857" s="22"/>
      <c r="P2857" s="22"/>
      <c r="Q2857" s="22"/>
      <c r="R2857" s="22"/>
    </row>
    <row r="2858" spans="13:18">
      <c r="M2858" s="22"/>
      <c r="P2858" s="22"/>
      <c r="Q2858" s="22"/>
      <c r="R2858" s="22"/>
    </row>
    <row r="2859" spans="13:18">
      <c r="M2859" s="22"/>
      <c r="P2859" s="22"/>
      <c r="Q2859" s="22"/>
      <c r="R2859" s="22"/>
    </row>
    <row r="2860" spans="13:18">
      <c r="M2860" s="22"/>
      <c r="P2860" s="22"/>
      <c r="Q2860" s="22"/>
      <c r="R2860" s="22"/>
    </row>
    <row r="2861" spans="13:18">
      <c r="M2861" s="22"/>
      <c r="P2861" s="22"/>
      <c r="Q2861" s="22"/>
      <c r="R2861" s="22"/>
    </row>
    <row r="2862" spans="13:18">
      <c r="M2862" s="22"/>
      <c r="P2862" s="22"/>
      <c r="Q2862" s="22"/>
      <c r="R2862" s="22"/>
    </row>
    <row r="2863" spans="13:18">
      <c r="M2863" s="22"/>
      <c r="P2863" s="22"/>
      <c r="Q2863" s="22"/>
      <c r="R2863" s="22"/>
    </row>
    <row r="2864" spans="13:18">
      <c r="M2864" s="22"/>
      <c r="P2864" s="22"/>
      <c r="Q2864" s="22"/>
      <c r="R2864" s="22"/>
    </row>
    <row r="2865" spans="13:18">
      <c r="M2865" s="22"/>
      <c r="P2865" s="22"/>
      <c r="Q2865" s="22"/>
      <c r="R2865" s="22"/>
    </row>
    <row r="2866" spans="13:18">
      <c r="M2866" s="22"/>
      <c r="P2866" s="22"/>
      <c r="Q2866" s="22"/>
      <c r="R2866" s="22"/>
    </row>
    <row r="2867" spans="13:18">
      <c r="M2867" s="22"/>
      <c r="P2867" s="22"/>
      <c r="Q2867" s="22"/>
      <c r="R2867" s="22"/>
    </row>
    <row r="2868" spans="13:18">
      <c r="M2868" s="22"/>
      <c r="P2868" s="22"/>
      <c r="Q2868" s="22"/>
      <c r="R2868" s="22"/>
    </row>
    <row r="2869" spans="13:18">
      <c r="M2869" s="22"/>
      <c r="P2869" s="22"/>
      <c r="Q2869" s="22"/>
      <c r="R2869" s="22"/>
    </row>
    <row r="2870" spans="13:18">
      <c r="M2870" s="22"/>
      <c r="P2870" s="22"/>
      <c r="Q2870" s="22"/>
      <c r="R2870" s="22"/>
    </row>
    <row r="2871" spans="13:18">
      <c r="M2871" s="22"/>
      <c r="P2871" s="22"/>
      <c r="Q2871" s="22"/>
      <c r="R2871" s="22"/>
    </row>
    <row r="2872" spans="13:18">
      <c r="M2872" s="22"/>
      <c r="P2872" s="22"/>
      <c r="Q2872" s="22"/>
      <c r="R2872" s="22"/>
    </row>
    <row r="2873" spans="13:18">
      <c r="M2873" s="22"/>
      <c r="P2873" s="22"/>
      <c r="Q2873" s="22"/>
      <c r="R2873" s="22"/>
    </row>
    <row r="2874" spans="13:18">
      <c r="M2874" s="22"/>
      <c r="P2874" s="22"/>
      <c r="Q2874" s="22"/>
      <c r="R2874" s="22"/>
    </row>
    <row r="2875" spans="13:18">
      <c r="M2875" s="22"/>
      <c r="P2875" s="22"/>
      <c r="Q2875" s="22"/>
      <c r="R2875" s="22"/>
    </row>
    <row r="2876" spans="13:18">
      <c r="M2876" s="22"/>
      <c r="P2876" s="22"/>
      <c r="Q2876" s="22"/>
      <c r="R2876" s="22"/>
    </row>
    <row r="2877" spans="13:18">
      <c r="M2877" s="22"/>
      <c r="P2877" s="22"/>
      <c r="Q2877" s="22"/>
      <c r="R2877" s="22"/>
    </row>
    <row r="2878" spans="13:18">
      <c r="M2878" s="22"/>
      <c r="P2878" s="22"/>
      <c r="Q2878" s="22"/>
      <c r="R2878" s="22"/>
    </row>
    <row r="2879" spans="13:18">
      <c r="M2879" s="22"/>
      <c r="P2879" s="22"/>
      <c r="Q2879" s="22"/>
      <c r="R2879" s="22"/>
    </row>
    <row r="2880" spans="13:18">
      <c r="M2880" s="22"/>
      <c r="P2880" s="22"/>
      <c r="Q2880" s="22"/>
      <c r="R2880" s="22"/>
    </row>
    <row r="2881" spans="13:18">
      <c r="M2881" s="22"/>
      <c r="P2881" s="22"/>
      <c r="Q2881" s="22"/>
      <c r="R2881" s="22"/>
    </row>
    <row r="2882" spans="13:18">
      <c r="M2882" s="22"/>
      <c r="P2882" s="22"/>
      <c r="Q2882" s="22"/>
      <c r="R2882" s="22"/>
    </row>
    <row r="2883" spans="13:18">
      <c r="M2883" s="22"/>
      <c r="P2883" s="22"/>
      <c r="Q2883" s="22"/>
      <c r="R2883" s="22"/>
    </row>
    <row r="2884" spans="13:18">
      <c r="M2884" s="22"/>
      <c r="P2884" s="22"/>
      <c r="Q2884" s="22"/>
      <c r="R2884" s="22"/>
    </row>
    <row r="2885" spans="13:18">
      <c r="M2885" s="22"/>
      <c r="P2885" s="22"/>
      <c r="Q2885" s="22"/>
      <c r="R2885" s="22"/>
    </row>
    <row r="2886" spans="13:18">
      <c r="M2886" s="22"/>
      <c r="P2886" s="22"/>
      <c r="Q2886" s="22"/>
      <c r="R2886" s="22"/>
    </row>
    <row r="2887" spans="13:18">
      <c r="M2887" s="22"/>
      <c r="P2887" s="22"/>
      <c r="Q2887" s="22"/>
      <c r="R2887" s="22"/>
    </row>
    <row r="2888" spans="13:18">
      <c r="M2888" s="22"/>
      <c r="P2888" s="22"/>
      <c r="Q2888" s="22"/>
      <c r="R2888" s="22"/>
    </row>
    <row r="2889" spans="13:18">
      <c r="M2889" s="22"/>
      <c r="P2889" s="22"/>
      <c r="Q2889" s="22"/>
      <c r="R2889" s="22"/>
    </row>
    <row r="2890" spans="13:18">
      <c r="M2890" s="22"/>
      <c r="P2890" s="22"/>
      <c r="Q2890" s="22"/>
      <c r="R2890" s="22"/>
    </row>
    <row r="2891" spans="13:18">
      <c r="M2891" s="22"/>
      <c r="P2891" s="22"/>
      <c r="Q2891" s="22"/>
      <c r="R2891" s="22"/>
    </row>
    <row r="2892" spans="13:18">
      <c r="M2892" s="22"/>
      <c r="P2892" s="22"/>
      <c r="Q2892" s="22"/>
      <c r="R2892" s="22"/>
    </row>
    <row r="2893" spans="13:18">
      <c r="M2893" s="22"/>
      <c r="P2893" s="22"/>
      <c r="Q2893" s="22"/>
      <c r="R2893" s="22"/>
    </row>
    <row r="2894" spans="13:18">
      <c r="M2894" s="22"/>
      <c r="P2894" s="22"/>
      <c r="Q2894" s="22"/>
      <c r="R2894" s="22"/>
    </row>
    <row r="2895" spans="13:18">
      <c r="M2895" s="22"/>
      <c r="P2895" s="22"/>
      <c r="Q2895" s="22"/>
      <c r="R2895" s="22"/>
    </row>
    <row r="2896" spans="13:18">
      <c r="M2896" s="22"/>
      <c r="P2896" s="22"/>
      <c r="Q2896" s="22"/>
      <c r="R2896" s="22"/>
    </row>
    <row r="2897" spans="13:18">
      <c r="M2897" s="22"/>
      <c r="P2897" s="22"/>
      <c r="Q2897" s="22"/>
      <c r="R2897" s="22"/>
    </row>
    <row r="2898" spans="13:18">
      <c r="M2898" s="22"/>
      <c r="P2898" s="22"/>
      <c r="Q2898" s="22"/>
      <c r="R2898" s="22"/>
    </row>
    <row r="2899" spans="13:18">
      <c r="M2899" s="22"/>
      <c r="P2899" s="22"/>
      <c r="Q2899" s="22"/>
      <c r="R2899" s="22"/>
    </row>
    <row r="2900" spans="13:18">
      <c r="M2900" s="22"/>
      <c r="P2900" s="22"/>
      <c r="Q2900" s="22"/>
      <c r="R2900" s="22"/>
    </row>
    <row r="2901" spans="13:18">
      <c r="M2901" s="22"/>
      <c r="P2901" s="22"/>
      <c r="Q2901" s="22"/>
      <c r="R2901" s="22"/>
    </row>
    <row r="2902" spans="13:18">
      <c r="M2902" s="22"/>
      <c r="P2902" s="22"/>
      <c r="Q2902" s="22"/>
      <c r="R2902" s="22"/>
    </row>
    <row r="2903" spans="13:18">
      <c r="M2903" s="22"/>
      <c r="P2903" s="22"/>
      <c r="Q2903" s="22"/>
      <c r="R2903" s="22"/>
    </row>
    <row r="2904" spans="13:18">
      <c r="M2904" s="22"/>
      <c r="P2904" s="22"/>
      <c r="Q2904" s="22"/>
      <c r="R2904" s="22"/>
    </row>
    <row r="2905" spans="13:18">
      <c r="M2905" s="22"/>
      <c r="P2905" s="22"/>
      <c r="Q2905" s="22"/>
      <c r="R2905" s="22"/>
    </row>
    <row r="2906" spans="13:18">
      <c r="M2906" s="22"/>
      <c r="P2906" s="22"/>
      <c r="Q2906" s="22"/>
      <c r="R2906" s="22"/>
    </row>
    <row r="2907" spans="13:18">
      <c r="M2907" s="22"/>
      <c r="P2907" s="22"/>
      <c r="Q2907" s="22"/>
      <c r="R2907" s="22"/>
    </row>
    <row r="2908" spans="13:18">
      <c r="M2908" s="22"/>
      <c r="P2908" s="22"/>
      <c r="Q2908" s="22"/>
      <c r="R2908" s="22"/>
    </row>
    <row r="2909" spans="13:18">
      <c r="M2909" s="22"/>
      <c r="P2909" s="22"/>
      <c r="Q2909" s="22"/>
      <c r="R2909" s="22"/>
    </row>
    <row r="2910" spans="13:18">
      <c r="M2910" s="22"/>
      <c r="P2910" s="22"/>
      <c r="Q2910" s="22"/>
      <c r="R2910" s="22"/>
    </row>
    <row r="2911" spans="13:18">
      <c r="M2911" s="22"/>
      <c r="P2911" s="22"/>
      <c r="Q2911" s="22"/>
      <c r="R2911" s="22"/>
    </row>
    <row r="2912" spans="13:18">
      <c r="M2912" s="22"/>
      <c r="P2912" s="22"/>
      <c r="Q2912" s="22"/>
      <c r="R2912" s="22"/>
    </row>
    <row r="2913" spans="13:18">
      <c r="M2913" s="22"/>
      <c r="P2913" s="22"/>
      <c r="Q2913" s="22"/>
      <c r="R2913" s="22"/>
    </row>
    <row r="2914" spans="13:18">
      <c r="M2914" s="22"/>
      <c r="P2914" s="22"/>
      <c r="Q2914" s="22"/>
      <c r="R2914" s="22"/>
    </row>
    <row r="2915" spans="13:18">
      <c r="M2915" s="22"/>
      <c r="P2915" s="22"/>
      <c r="Q2915" s="22"/>
      <c r="R2915" s="22"/>
    </row>
    <row r="2916" spans="13:18">
      <c r="M2916" s="22"/>
      <c r="P2916" s="22"/>
      <c r="Q2916" s="22"/>
      <c r="R2916" s="22"/>
    </row>
    <row r="2917" spans="13:18">
      <c r="M2917" s="22"/>
      <c r="P2917" s="22"/>
      <c r="Q2917" s="22"/>
      <c r="R2917" s="22"/>
    </row>
    <row r="2918" spans="13:18">
      <c r="M2918" s="22"/>
      <c r="P2918" s="22"/>
      <c r="Q2918" s="22"/>
      <c r="R2918" s="22"/>
    </row>
    <row r="2919" spans="13:18">
      <c r="M2919" s="22"/>
      <c r="P2919" s="22"/>
      <c r="Q2919" s="22"/>
      <c r="R2919" s="22"/>
    </row>
    <row r="2920" spans="13:18">
      <c r="M2920" s="22"/>
      <c r="P2920" s="22"/>
      <c r="Q2920" s="22"/>
      <c r="R2920" s="22"/>
    </row>
    <row r="2921" spans="13:18">
      <c r="M2921" s="22"/>
      <c r="P2921" s="22"/>
      <c r="Q2921" s="22"/>
      <c r="R2921" s="22"/>
    </row>
    <row r="2922" spans="13:18">
      <c r="M2922" s="22"/>
      <c r="P2922" s="22"/>
      <c r="Q2922" s="22"/>
      <c r="R2922" s="22"/>
    </row>
    <row r="2923" spans="13:18">
      <c r="M2923" s="22"/>
      <c r="P2923" s="22"/>
      <c r="Q2923" s="22"/>
      <c r="R2923" s="22"/>
    </row>
    <row r="2924" spans="13:18">
      <c r="M2924" s="22"/>
      <c r="P2924" s="22"/>
      <c r="Q2924" s="22"/>
      <c r="R2924" s="22"/>
    </row>
    <row r="2925" spans="13:18">
      <c r="M2925" s="22"/>
      <c r="P2925" s="22"/>
      <c r="Q2925" s="22"/>
      <c r="R2925" s="22"/>
    </row>
    <row r="2926" spans="13:18">
      <c r="M2926" s="22"/>
      <c r="P2926" s="22"/>
      <c r="Q2926" s="22"/>
      <c r="R2926" s="22"/>
    </row>
    <row r="2927" spans="13:18">
      <c r="M2927" s="22"/>
      <c r="P2927" s="22"/>
      <c r="Q2927" s="22"/>
      <c r="R2927" s="22"/>
    </row>
    <row r="2928" spans="13:18">
      <c r="M2928" s="22"/>
      <c r="P2928" s="22"/>
      <c r="Q2928" s="22"/>
      <c r="R2928" s="22"/>
    </row>
    <row r="2929" spans="13:18">
      <c r="M2929" s="22"/>
      <c r="P2929" s="22"/>
      <c r="Q2929" s="22"/>
      <c r="R2929" s="22"/>
    </row>
    <row r="2930" spans="13:18">
      <c r="M2930" s="22"/>
      <c r="P2930" s="22"/>
      <c r="Q2930" s="22"/>
      <c r="R2930" s="22"/>
    </row>
    <row r="2931" spans="13:18">
      <c r="M2931" s="22"/>
      <c r="P2931" s="22"/>
      <c r="Q2931" s="22"/>
      <c r="R2931" s="22"/>
    </row>
    <row r="2932" spans="13:18">
      <c r="M2932" s="22"/>
      <c r="P2932" s="22"/>
      <c r="Q2932" s="22"/>
      <c r="R2932" s="22"/>
    </row>
    <row r="2933" spans="13:18">
      <c r="M2933" s="22"/>
      <c r="P2933" s="22"/>
      <c r="Q2933" s="22"/>
      <c r="R2933" s="22"/>
    </row>
    <row r="2934" spans="13:18">
      <c r="M2934" s="22"/>
      <c r="P2934" s="22"/>
      <c r="Q2934" s="22"/>
      <c r="R2934" s="22"/>
    </row>
    <row r="2935" spans="13:18">
      <c r="M2935" s="22"/>
      <c r="P2935" s="22"/>
      <c r="Q2935" s="22"/>
      <c r="R2935" s="22"/>
    </row>
    <row r="2936" spans="13:18">
      <c r="M2936" s="22"/>
      <c r="P2936" s="22"/>
      <c r="Q2936" s="22"/>
      <c r="R2936" s="22"/>
    </row>
    <row r="2937" spans="13:18">
      <c r="M2937" s="22"/>
      <c r="P2937" s="22"/>
      <c r="Q2937" s="22"/>
      <c r="R2937" s="22"/>
    </row>
    <row r="2938" spans="13:18">
      <c r="M2938" s="22"/>
      <c r="P2938" s="22"/>
      <c r="Q2938" s="22"/>
      <c r="R2938" s="22"/>
    </row>
    <row r="2939" spans="13:18">
      <c r="M2939" s="22"/>
      <c r="P2939" s="22"/>
      <c r="Q2939" s="22"/>
      <c r="R2939" s="22"/>
    </row>
    <row r="2940" spans="13:18">
      <c r="M2940" s="22"/>
      <c r="P2940" s="22"/>
      <c r="Q2940" s="22"/>
      <c r="R2940" s="22"/>
    </row>
    <row r="2941" spans="13:18">
      <c r="M2941" s="22"/>
      <c r="P2941" s="22"/>
      <c r="Q2941" s="22"/>
      <c r="R2941" s="22"/>
    </row>
    <row r="2942" spans="13:18">
      <c r="M2942" s="22"/>
      <c r="P2942" s="22"/>
      <c r="Q2942" s="22"/>
      <c r="R2942" s="22"/>
    </row>
    <row r="2943" spans="13:18">
      <c r="M2943" s="22"/>
      <c r="P2943" s="22"/>
      <c r="Q2943" s="22"/>
      <c r="R2943" s="22"/>
    </row>
    <row r="2944" spans="13:18">
      <c r="M2944" s="22"/>
      <c r="P2944" s="22"/>
      <c r="Q2944" s="22"/>
      <c r="R2944" s="22"/>
    </row>
    <row r="2945" spans="13:18">
      <c r="M2945" s="22"/>
      <c r="P2945" s="22"/>
      <c r="Q2945" s="22"/>
      <c r="R2945" s="22"/>
    </row>
    <row r="2946" spans="13:18">
      <c r="M2946" s="22"/>
      <c r="P2946" s="22"/>
      <c r="Q2946" s="22"/>
      <c r="R2946" s="22"/>
    </row>
    <row r="2947" spans="13:18">
      <c r="M2947" s="22"/>
      <c r="P2947" s="22"/>
      <c r="Q2947" s="22"/>
      <c r="R2947" s="22"/>
    </row>
    <row r="2948" spans="13:18">
      <c r="M2948" s="22"/>
      <c r="P2948" s="22"/>
      <c r="Q2948" s="22"/>
      <c r="R2948" s="22"/>
    </row>
    <row r="2949" spans="13:18">
      <c r="M2949" s="22"/>
      <c r="P2949" s="22"/>
      <c r="Q2949" s="22"/>
      <c r="R2949" s="22"/>
    </row>
    <row r="2950" spans="13:18">
      <c r="M2950" s="22"/>
      <c r="P2950" s="22"/>
      <c r="Q2950" s="22"/>
      <c r="R2950" s="22"/>
    </row>
    <row r="2951" spans="13:18">
      <c r="M2951" s="22"/>
      <c r="P2951" s="22"/>
      <c r="Q2951" s="22"/>
      <c r="R2951" s="22"/>
    </row>
    <row r="2952" spans="13:18">
      <c r="M2952" s="22"/>
      <c r="P2952" s="22"/>
      <c r="Q2952" s="22"/>
      <c r="R2952" s="22"/>
    </row>
    <row r="2953" spans="13:18">
      <c r="M2953" s="22"/>
      <c r="P2953" s="22"/>
      <c r="Q2953" s="22"/>
      <c r="R2953" s="22"/>
    </row>
    <row r="2954" spans="13:18">
      <c r="M2954" s="22"/>
      <c r="P2954" s="22"/>
      <c r="Q2954" s="22"/>
      <c r="R2954" s="22"/>
    </row>
    <row r="2955" spans="13:18">
      <c r="M2955" s="22"/>
      <c r="P2955" s="22"/>
      <c r="Q2955" s="22"/>
      <c r="R2955" s="22"/>
    </row>
    <row r="2956" spans="13:18">
      <c r="M2956" s="22"/>
      <c r="P2956" s="22"/>
      <c r="Q2956" s="22"/>
      <c r="R2956" s="22"/>
    </row>
    <row r="2957" spans="13:18">
      <c r="M2957" s="22"/>
      <c r="P2957" s="22"/>
      <c r="Q2957" s="22"/>
      <c r="R2957" s="22"/>
    </row>
    <row r="2958" spans="13:18">
      <c r="M2958" s="22"/>
      <c r="P2958" s="22"/>
      <c r="Q2958" s="22"/>
      <c r="R2958" s="22"/>
    </row>
    <row r="2959" spans="13:18">
      <c r="M2959" s="22"/>
      <c r="P2959" s="22"/>
      <c r="Q2959" s="22"/>
      <c r="R2959" s="22"/>
    </row>
    <row r="2960" spans="13:18">
      <c r="M2960" s="22"/>
      <c r="P2960" s="22"/>
      <c r="Q2960" s="22"/>
      <c r="R2960" s="22"/>
    </row>
    <row r="2961" spans="13:18">
      <c r="M2961" s="22"/>
      <c r="P2961" s="22"/>
      <c r="Q2961" s="22"/>
      <c r="R2961" s="22"/>
    </row>
    <row r="2962" spans="13:18">
      <c r="M2962" s="22"/>
      <c r="P2962" s="22"/>
      <c r="Q2962" s="22"/>
      <c r="R2962" s="22"/>
    </row>
    <row r="2963" spans="13:18">
      <c r="M2963" s="22"/>
      <c r="P2963" s="22"/>
      <c r="Q2963" s="22"/>
      <c r="R2963" s="22"/>
    </row>
    <row r="2964" spans="13:18">
      <c r="M2964" s="22"/>
      <c r="P2964" s="22"/>
      <c r="Q2964" s="22"/>
      <c r="R2964" s="22"/>
    </row>
    <row r="2965" spans="13:18">
      <c r="M2965" s="22"/>
      <c r="P2965" s="22"/>
      <c r="Q2965" s="22"/>
      <c r="R2965" s="22"/>
    </row>
    <row r="2966" spans="13:18">
      <c r="M2966" s="22"/>
      <c r="P2966" s="22"/>
      <c r="Q2966" s="22"/>
      <c r="R2966" s="22"/>
    </row>
    <row r="2967" spans="13:18">
      <c r="M2967" s="22"/>
      <c r="P2967" s="22"/>
      <c r="Q2967" s="22"/>
      <c r="R2967" s="22"/>
    </row>
    <row r="2968" spans="13:18">
      <c r="M2968" s="22"/>
      <c r="P2968" s="22"/>
      <c r="Q2968" s="22"/>
      <c r="R2968" s="22"/>
    </row>
    <row r="2969" spans="13:18">
      <c r="M2969" s="22"/>
      <c r="P2969" s="22"/>
      <c r="Q2969" s="22"/>
      <c r="R2969" s="22"/>
    </row>
    <row r="2970" spans="13:18">
      <c r="M2970" s="22"/>
      <c r="P2970" s="22"/>
      <c r="Q2970" s="22"/>
      <c r="R2970" s="22"/>
    </row>
    <row r="2971" spans="13:18">
      <c r="M2971" s="22"/>
      <c r="P2971" s="22"/>
      <c r="Q2971" s="22"/>
      <c r="R2971" s="22"/>
    </row>
    <row r="2972" spans="13:18">
      <c r="M2972" s="22"/>
      <c r="P2972" s="22"/>
      <c r="Q2972" s="22"/>
      <c r="R2972" s="22"/>
    </row>
    <row r="2973" spans="13:18">
      <c r="M2973" s="22"/>
      <c r="P2973" s="22"/>
      <c r="Q2973" s="22"/>
      <c r="R2973" s="22"/>
    </row>
    <row r="2974" spans="13:18">
      <c r="M2974" s="22"/>
      <c r="P2974" s="22"/>
      <c r="Q2974" s="22"/>
      <c r="R2974" s="22"/>
    </row>
    <row r="2975" spans="13:18">
      <c r="M2975" s="22"/>
      <c r="P2975" s="22"/>
      <c r="Q2975" s="22"/>
      <c r="R2975" s="22"/>
    </row>
    <row r="2976" spans="13:18">
      <c r="M2976" s="22"/>
      <c r="P2976" s="22"/>
      <c r="Q2976" s="22"/>
      <c r="R2976" s="22"/>
    </row>
    <row r="2977" spans="13:18">
      <c r="M2977" s="22"/>
      <c r="P2977" s="22"/>
      <c r="Q2977" s="22"/>
      <c r="R2977" s="22"/>
    </row>
    <row r="2978" spans="13:18">
      <c r="M2978" s="22"/>
      <c r="P2978" s="22"/>
      <c r="Q2978" s="22"/>
      <c r="R2978" s="22"/>
    </row>
    <row r="2979" spans="13:18">
      <c r="M2979" s="22"/>
      <c r="P2979" s="22"/>
      <c r="Q2979" s="22"/>
      <c r="R2979" s="22"/>
    </row>
    <row r="2980" spans="13:18">
      <c r="M2980" s="22"/>
      <c r="P2980" s="22"/>
      <c r="Q2980" s="22"/>
      <c r="R2980" s="22"/>
    </row>
    <row r="2981" spans="13:18">
      <c r="M2981" s="22"/>
      <c r="P2981" s="22"/>
      <c r="Q2981" s="22"/>
      <c r="R2981" s="22"/>
    </row>
    <row r="2982" spans="13:18">
      <c r="M2982" s="22"/>
      <c r="P2982" s="22"/>
      <c r="Q2982" s="22"/>
      <c r="R2982" s="22"/>
    </row>
    <row r="2983" spans="13:18">
      <c r="M2983" s="22"/>
      <c r="P2983" s="22"/>
      <c r="Q2983" s="22"/>
      <c r="R2983" s="22"/>
    </row>
    <row r="2984" spans="13:18">
      <c r="M2984" s="22"/>
      <c r="P2984" s="22"/>
      <c r="Q2984" s="22"/>
      <c r="R2984" s="22"/>
    </row>
    <row r="2985" spans="13:18">
      <c r="M2985" s="22"/>
      <c r="P2985" s="22"/>
      <c r="Q2985" s="22"/>
      <c r="R2985" s="22"/>
    </row>
    <row r="2986" spans="13:18">
      <c r="M2986" s="22"/>
      <c r="P2986" s="22"/>
      <c r="Q2986" s="22"/>
      <c r="R2986" s="22"/>
    </row>
    <row r="2987" spans="13:18">
      <c r="M2987" s="22"/>
      <c r="P2987" s="22"/>
      <c r="Q2987" s="22"/>
      <c r="R2987" s="22"/>
    </row>
    <row r="2988" spans="13:18">
      <c r="M2988" s="22"/>
      <c r="P2988" s="22"/>
      <c r="Q2988" s="22"/>
      <c r="R2988" s="22"/>
    </row>
    <row r="2989" spans="13:18">
      <c r="M2989" s="22"/>
      <c r="P2989" s="22"/>
      <c r="Q2989" s="22"/>
      <c r="R2989" s="22"/>
    </row>
    <row r="2990" spans="13:18">
      <c r="M2990" s="22"/>
      <c r="P2990" s="22"/>
      <c r="Q2990" s="22"/>
      <c r="R2990" s="22"/>
    </row>
    <row r="2991" spans="13:18">
      <c r="M2991" s="22"/>
      <c r="P2991" s="22"/>
      <c r="Q2991" s="22"/>
      <c r="R2991" s="22"/>
    </row>
    <row r="2992" spans="13:18">
      <c r="M2992" s="22"/>
      <c r="P2992" s="22"/>
      <c r="Q2992" s="22"/>
      <c r="R2992" s="22"/>
    </row>
    <row r="2993" spans="13:18">
      <c r="M2993" s="22"/>
      <c r="P2993" s="22"/>
      <c r="Q2993" s="22"/>
      <c r="R2993" s="22"/>
    </row>
    <row r="2994" spans="13:18">
      <c r="M2994" s="22"/>
      <c r="P2994" s="22"/>
      <c r="Q2994" s="22"/>
      <c r="R2994" s="22"/>
    </row>
    <row r="2995" spans="13:18">
      <c r="M2995" s="22"/>
      <c r="P2995" s="22"/>
      <c r="Q2995" s="22"/>
      <c r="R2995" s="22"/>
    </row>
    <row r="2996" spans="13:18">
      <c r="M2996" s="22"/>
      <c r="P2996" s="22"/>
      <c r="Q2996" s="22"/>
      <c r="R2996" s="22"/>
    </row>
    <row r="2997" spans="13:18">
      <c r="M2997" s="22"/>
      <c r="P2997" s="22"/>
      <c r="Q2997" s="22"/>
      <c r="R2997" s="22"/>
    </row>
    <row r="2998" spans="13:18">
      <c r="M2998" s="22"/>
      <c r="P2998" s="22"/>
      <c r="Q2998" s="22"/>
      <c r="R2998" s="22"/>
    </row>
    <row r="2999" spans="13:18">
      <c r="M2999" s="22"/>
      <c r="P2999" s="22"/>
      <c r="Q2999" s="22"/>
      <c r="R2999" s="22"/>
    </row>
    <row r="3000" spans="13:18">
      <c r="M3000" s="22"/>
      <c r="P3000" s="22"/>
      <c r="Q3000" s="22"/>
      <c r="R3000" s="22"/>
    </row>
    <row r="3001" spans="13:18">
      <c r="M3001" s="22"/>
      <c r="P3001" s="22"/>
      <c r="Q3001" s="22"/>
      <c r="R3001" s="22"/>
    </row>
    <row r="3002" spans="13:18">
      <c r="M3002" s="22"/>
      <c r="P3002" s="22"/>
      <c r="Q3002" s="22"/>
      <c r="R3002" s="22"/>
    </row>
    <row r="3003" spans="13:18">
      <c r="M3003" s="22"/>
      <c r="P3003" s="22"/>
      <c r="Q3003" s="22"/>
      <c r="R3003" s="22"/>
    </row>
    <row r="3004" spans="13:18">
      <c r="M3004" s="22"/>
      <c r="P3004" s="22"/>
      <c r="Q3004" s="22"/>
      <c r="R3004" s="22"/>
    </row>
    <row r="3005" spans="13:18">
      <c r="M3005" s="22"/>
      <c r="P3005" s="22"/>
      <c r="Q3005" s="22"/>
      <c r="R3005" s="22"/>
    </row>
    <row r="3006" spans="13:18">
      <c r="M3006" s="22"/>
      <c r="P3006" s="22"/>
      <c r="Q3006" s="22"/>
      <c r="R3006" s="22"/>
    </row>
    <row r="3007" spans="13:18">
      <c r="M3007" s="22"/>
      <c r="P3007" s="22"/>
      <c r="Q3007" s="22"/>
      <c r="R3007" s="22"/>
    </row>
    <row r="3008" spans="13:18">
      <c r="M3008" s="22"/>
      <c r="P3008" s="22"/>
      <c r="Q3008" s="22"/>
      <c r="R3008" s="22"/>
    </row>
    <row r="3009" spans="13:18">
      <c r="M3009" s="22"/>
      <c r="P3009" s="22"/>
      <c r="Q3009" s="22"/>
      <c r="R3009" s="22"/>
    </row>
    <row r="3010" spans="13:18">
      <c r="M3010" s="22"/>
      <c r="P3010" s="22"/>
      <c r="Q3010" s="22"/>
      <c r="R3010" s="22"/>
    </row>
    <row r="3011" spans="13:18">
      <c r="M3011" s="22"/>
      <c r="P3011" s="22"/>
      <c r="Q3011" s="22"/>
      <c r="R3011" s="22"/>
    </row>
    <row r="3012" spans="13:18">
      <c r="M3012" s="22"/>
      <c r="P3012" s="22"/>
      <c r="Q3012" s="22"/>
      <c r="R3012" s="22"/>
    </row>
    <row r="3013" spans="13:18">
      <c r="M3013" s="22"/>
      <c r="P3013" s="22"/>
      <c r="Q3013" s="22"/>
      <c r="R3013" s="22"/>
    </row>
    <row r="3014" spans="13:18">
      <c r="M3014" s="22"/>
      <c r="P3014" s="22"/>
      <c r="Q3014" s="22"/>
      <c r="R3014" s="22"/>
    </row>
    <row r="3015" spans="13:18">
      <c r="M3015" s="22"/>
      <c r="P3015" s="22"/>
      <c r="Q3015" s="22"/>
      <c r="R3015" s="22"/>
    </row>
    <row r="3016" spans="13:18">
      <c r="M3016" s="22"/>
      <c r="P3016" s="22"/>
      <c r="Q3016" s="22"/>
      <c r="R3016" s="22"/>
    </row>
    <row r="3017" spans="13:18">
      <c r="M3017" s="22"/>
      <c r="P3017" s="22"/>
      <c r="Q3017" s="22"/>
      <c r="R3017" s="22"/>
    </row>
    <row r="3018" spans="13:18">
      <c r="M3018" s="22"/>
      <c r="P3018" s="22"/>
      <c r="Q3018" s="22"/>
      <c r="R3018" s="22"/>
    </row>
    <row r="3019" spans="13:18">
      <c r="M3019" s="22"/>
      <c r="P3019" s="22"/>
      <c r="Q3019" s="22"/>
      <c r="R3019" s="22"/>
    </row>
    <row r="3020" spans="13:18">
      <c r="M3020" s="22"/>
      <c r="P3020" s="22"/>
      <c r="Q3020" s="22"/>
      <c r="R3020" s="22"/>
    </row>
    <row r="3021" spans="13:18">
      <c r="M3021" s="22"/>
      <c r="P3021" s="22"/>
      <c r="Q3021" s="22"/>
      <c r="R3021" s="22"/>
    </row>
    <row r="3022" spans="13:18">
      <c r="M3022" s="22"/>
      <c r="P3022" s="22"/>
      <c r="Q3022" s="22"/>
      <c r="R3022" s="22"/>
    </row>
    <row r="3023" spans="13:18">
      <c r="M3023" s="22"/>
      <c r="P3023" s="22"/>
      <c r="Q3023" s="22"/>
      <c r="R3023" s="22"/>
    </row>
    <row r="3024" spans="13:18">
      <c r="M3024" s="22"/>
      <c r="P3024" s="22"/>
      <c r="Q3024" s="22"/>
      <c r="R3024" s="22"/>
    </row>
    <row r="3025" spans="13:18">
      <c r="M3025" s="22"/>
      <c r="P3025" s="22"/>
      <c r="Q3025" s="22"/>
      <c r="R3025" s="22"/>
    </row>
    <row r="3026" spans="13:18">
      <c r="M3026" s="22"/>
      <c r="P3026" s="22"/>
      <c r="Q3026" s="22"/>
      <c r="R3026" s="22"/>
    </row>
    <row r="3027" spans="13:18">
      <c r="M3027" s="22"/>
      <c r="P3027" s="22"/>
      <c r="Q3027" s="22"/>
      <c r="R3027" s="22"/>
    </row>
    <row r="3028" spans="13:18">
      <c r="M3028" s="22"/>
      <c r="P3028" s="22"/>
      <c r="Q3028" s="22"/>
      <c r="R3028" s="22"/>
    </row>
    <row r="3029" spans="13:18">
      <c r="M3029" s="22"/>
      <c r="P3029" s="22"/>
      <c r="Q3029" s="22"/>
      <c r="R3029" s="22"/>
    </row>
    <row r="3030" spans="13:18">
      <c r="M3030" s="22"/>
      <c r="P3030" s="22"/>
      <c r="Q3030" s="22"/>
      <c r="R3030" s="22"/>
    </row>
    <row r="3031" spans="13:18">
      <c r="M3031" s="22"/>
      <c r="P3031" s="22"/>
      <c r="Q3031" s="22"/>
      <c r="R3031" s="22"/>
    </row>
    <row r="3032" spans="13:18">
      <c r="M3032" s="22"/>
      <c r="P3032" s="22"/>
      <c r="Q3032" s="22"/>
      <c r="R3032" s="22"/>
    </row>
    <row r="3033" spans="13:18">
      <c r="M3033" s="22"/>
      <c r="P3033" s="22"/>
      <c r="Q3033" s="22"/>
      <c r="R3033" s="22"/>
    </row>
    <row r="3034" spans="13:18">
      <c r="M3034" s="22"/>
      <c r="P3034" s="22"/>
      <c r="Q3034" s="22"/>
      <c r="R3034" s="22"/>
    </row>
    <row r="3035" spans="13:18">
      <c r="M3035" s="22"/>
      <c r="P3035" s="22"/>
      <c r="Q3035" s="22"/>
      <c r="R3035" s="22"/>
    </row>
    <row r="3036" spans="13:18">
      <c r="M3036" s="22"/>
      <c r="P3036" s="22"/>
      <c r="Q3036" s="22"/>
      <c r="R3036" s="22"/>
    </row>
    <row r="3037" spans="13:18">
      <c r="M3037" s="22"/>
      <c r="P3037" s="22"/>
      <c r="Q3037" s="22"/>
      <c r="R3037" s="22"/>
    </row>
    <row r="3038" spans="13:18">
      <c r="M3038" s="22"/>
      <c r="P3038" s="22"/>
      <c r="Q3038" s="22"/>
      <c r="R3038" s="22"/>
    </row>
    <row r="3039" spans="13:18">
      <c r="M3039" s="22"/>
      <c r="P3039" s="22"/>
      <c r="Q3039" s="22"/>
      <c r="R3039" s="22"/>
    </row>
    <row r="3040" spans="13:18">
      <c r="M3040" s="22"/>
      <c r="P3040" s="22"/>
      <c r="Q3040" s="22"/>
      <c r="R3040" s="22"/>
    </row>
    <row r="3041" spans="13:18">
      <c r="M3041" s="22"/>
      <c r="P3041" s="22"/>
      <c r="Q3041" s="22"/>
      <c r="R3041" s="22"/>
    </row>
    <row r="3042" spans="13:18">
      <c r="M3042" s="22"/>
      <c r="P3042" s="22"/>
      <c r="Q3042" s="22"/>
      <c r="R3042" s="22"/>
    </row>
    <row r="3043" spans="13:18">
      <c r="M3043" s="22"/>
      <c r="P3043" s="22"/>
      <c r="Q3043" s="22"/>
      <c r="R3043" s="22"/>
    </row>
    <row r="3044" spans="13:18">
      <c r="M3044" s="22"/>
      <c r="P3044" s="22"/>
      <c r="Q3044" s="22"/>
      <c r="R3044" s="22"/>
    </row>
    <row r="3045" spans="13:18">
      <c r="M3045" s="22"/>
      <c r="P3045" s="22"/>
      <c r="Q3045" s="22"/>
      <c r="R3045" s="22"/>
    </row>
    <row r="3046" spans="13:18">
      <c r="M3046" s="22"/>
      <c r="P3046" s="22"/>
      <c r="Q3046" s="22"/>
      <c r="R3046" s="22"/>
    </row>
    <row r="3047" spans="13:18">
      <c r="M3047" s="22"/>
      <c r="P3047" s="22"/>
      <c r="Q3047" s="22"/>
      <c r="R3047" s="22"/>
    </row>
    <row r="3048" spans="13:18">
      <c r="M3048" s="22"/>
      <c r="P3048" s="22"/>
      <c r="Q3048" s="22"/>
      <c r="R3048" s="22"/>
    </row>
    <row r="3049" spans="13:18">
      <c r="M3049" s="22"/>
      <c r="P3049" s="22"/>
      <c r="Q3049" s="22"/>
      <c r="R3049" s="22"/>
    </row>
    <row r="3050" spans="13:18">
      <c r="M3050" s="22"/>
      <c r="P3050" s="22"/>
      <c r="Q3050" s="22"/>
      <c r="R3050" s="22"/>
    </row>
    <row r="3051" spans="13:18">
      <c r="M3051" s="22"/>
      <c r="P3051" s="22"/>
      <c r="Q3051" s="22"/>
      <c r="R3051" s="22"/>
    </row>
    <row r="3052" spans="13:18">
      <c r="M3052" s="22"/>
      <c r="P3052" s="22"/>
      <c r="Q3052" s="22"/>
      <c r="R3052" s="22"/>
    </row>
    <row r="3053" spans="13:18">
      <c r="M3053" s="22"/>
      <c r="P3053" s="22"/>
      <c r="Q3053" s="22"/>
      <c r="R3053" s="22"/>
    </row>
    <row r="3054" spans="13:18">
      <c r="M3054" s="22"/>
      <c r="P3054" s="22"/>
      <c r="Q3054" s="22"/>
      <c r="R3054" s="22"/>
    </row>
    <row r="3055" spans="13:18">
      <c r="M3055" s="22"/>
      <c r="P3055" s="22"/>
      <c r="Q3055" s="22"/>
      <c r="R3055" s="22"/>
    </row>
    <row r="3056" spans="13:18">
      <c r="M3056" s="22"/>
      <c r="P3056" s="22"/>
      <c r="Q3056" s="22"/>
      <c r="R3056" s="22"/>
    </row>
    <row r="3057" spans="13:18">
      <c r="M3057" s="22"/>
      <c r="P3057" s="22"/>
      <c r="Q3057" s="22"/>
      <c r="R3057" s="22"/>
    </row>
    <row r="3058" spans="13:18">
      <c r="M3058" s="22"/>
      <c r="P3058" s="22"/>
      <c r="Q3058" s="22"/>
      <c r="R3058" s="22"/>
    </row>
    <row r="3059" spans="13:18">
      <c r="M3059" s="22"/>
      <c r="P3059" s="22"/>
      <c r="Q3059" s="22"/>
      <c r="R3059" s="22"/>
    </row>
    <row r="3060" spans="13:18">
      <c r="M3060" s="22"/>
      <c r="P3060" s="22"/>
      <c r="Q3060" s="22"/>
      <c r="R3060" s="22"/>
    </row>
    <row r="3061" spans="13:18">
      <c r="M3061" s="22"/>
      <c r="P3061" s="22"/>
      <c r="Q3061" s="22"/>
      <c r="R3061" s="22"/>
    </row>
    <row r="3062" spans="13:18">
      <c r="M3062" s="22"/>
      <c r="P3062" s="22"/>
      <c r="Q3062" s="22"/>
      <c r="R3062" s="22"/>
    </row>
    <row r="3063" spans="13:18">
      <c r="M3063" s="22"/>
      <c r="P3063" s="22"/>
      <c r="Q3063" s="22"/>
      <c r="R3063" s="22"/>
    </row>
    <row r="3064" spans="13:18">
      <c r="M3064" s="22"/>
      <c r="P3064" s="22"/>
      <c r="Q3064" s="22"/>
      <c r="R3064" s="22"/>
    </row>
    <row r="3065" spans="13:18">
      <c r="M3065" s="22"/>
      <c r="P3065" s="22"/>
      <c r="Q3065" s="22"/>
      <c r="R3065" s="22"/>
    </row>
    <row r="3066" spans="13:18">
      <c r="M3066" s="22"/>
      <c r="P3066" s="22"/>
      <c r="Q3066" s="22"/>
      <c r="R3066" s="22"/>
    </row>
    <row r="3067" spans="13:18">
      <c r="M3067" s="22"/>
      <c r="P3067" s="22"/>
      <c r="Q3067" s="22"/>
      <c r="R3067" s="22"/>
    </row>
    <row r="3068" spans="13:18">
      <c r="M3068" s="22"/>
      <c r="P3068" s="22"/>
      <c r="Q3068" s="22"/>
      <c r="R3068" s="22"/>
    </row>
    <row r="3069" spans="13:18">
      <c r="M3069" s="22"/>
      <c r="P3069" s="22"/>
      <c r="Q3069" s="22"/>
      <c r="R3069" s="22"/>
    </row>
    <row r="3070" spans="13:18">
      <c r="M3070" s="22"/>
      <c r="P3070" s="22"/>
      <c r="Q3070" s="22"/>
      <c r="R3070" s="22"/>
    </row>
    <row r="3071" spans="13:18">
      <c r="M3071" s="22"/>
      <c r="P3071" s="22"/>
      <c r="Q3071" s="22"/>
      <c r="R3071" s="22"/>
    </row>
    <row r="3072" spans="13:18">
      <c r="M3072" s="22"/>
      <c r="P3072" s="22"/>
      <c r="Q3072" s="22"/>
      <c r="R3072" s="22"/>
    </row>
    <row r="3073" spans="13:18">
      <c r="M3073" s="22"/>
      <c r="P3073" s="22"/>
      <c r="Q3073" s="22"/>
      <c r="R3073" s="22"/>
    </row>
    <row r="3074" spans="13:18">
      <c r="M3074" s="22"/>
      <c r="P3074" s="22"/>
      <c r="Q3074" s="22"/>
      <c r="R3074" s="22"/>
    </row>
    <row r="3075" spans="13:18">
      <c r="M3075" s="22"/>
      <c r="P3075" s="22"/>
      <c r="Q3075" s="22"/>
      <c r="R3075" s="22"/>
    </row>
    <row r="3076" spans="13:18">
      <c r="M3076" s="22"/>
      <c r="P3076" s="22"/>
      <c r="Q3076" s="22"/>
      <c r="R3076" s="22"/>
    </row>
    <row r="3077" spans="13:18">
      <c r="M3077" s="22"/>
      <c r="P3077" s="22"/>
      <c r="Q3077" s="22"/>
      <c r="R3077" s="22"/>
    </row>
    <row r="3078" spans="13:18">
      <c r="M3078" s="22"/>
      <c r="P3078" s="22"/>
      <c r="Q3078" s="22"/>
      <c r="R3078" s="22"/>
    </row>
    <row r="3079" spans="13:18">
      <c r="M3079" s="22"/>
      <c r="P3079" s="22"/>
      <c r="Q3079" s="22"/>
      <c r="R3079" s="22"/>
    </row>
    <row r="3080" spans="13:18">
      <c r="M3080" s="22"/>
      <c r="P3080" s="22"/>
      <c r="Q3080" s="22"/>
      <c r="R3080" s="22"/>
    </row>
    <row r="3081" spans="13:18">
      <c r="M3081" s="22"/>
      <c r="P3081" s="22"/>
      <c r="Q3081" s="22"/>
      <c r="R3081" s="22"/>
    </row>
    <row r="3082" spans="13:18">
      <c r="M3082" s="22"/>
      <c r="P3082" s="22"/>
      <c r="Q3082" s="22"/>
      <c r="R3082" s="22"/>
    </row>
    <row r="3083" spans="13:18">
      <c r="M3083" s="22"/>
      <c r="P3083" s="22"/>
      <c r="Q3083" s="22"/>
      <c r="R3083" s="22"/>
    </row>
    <row r="3084" spans="13:18">
      <c r="M3084" s="22"/>
      <c r="P3084" s="22"/>
      <c r="Q3084" s="22"/>
      <c r="R3084" s="22"/>
    </row>
    <row r="3085" spans="13:18">
      <c r="M3085" s="22"/>
      <c r="P3085" s="22"/>
      <c r="Q3085" s="22"/>
      <c r="R3085" s="22"/>
    </row>
    <row r="3086" spans="13:18">
      <c r="M3086" s="22"/>
      <c r="P3086" s="22"/>
      <c r="Q3086" s="22"/>
      <c r="R3086" s="22"/>
    </row>
    <row r="3087" spans="13:18">
      <c r="M3087" s="22"/>
      <c r="P3087" s="22"/>
      <c r="Q3087" s="22"/>
      <c r="R3087" s="22"/>
    </row>
    <row r="3088" spans="13:18">
      <c r="M3088" s="22"/>
      <c r="P3088" s="22"/>
      <c r="Q3088" s="22"/>
      <c r="R3088" s="22"/>
    </row>
    <row r="3089" spans="13:18">
      <c r="M3089" s="22"/>
      <c r="P3089" s="22"/>
      <c r="Q3089" s="22"/>
      <c r="R3089" s="22"/>
    </row>
    <row r="3090" spans="13:18">
      <c r="M3090" s="22"/>
      <c r="P3090" s="22"/>
      <c r="Q3090" s="22"/>
      <c r="R3090" s="22"/>
    </row>
    <row r="3091" spans="13:18">
      <c r="M3091" s="22"/>
      <c r="P3091" s="22"/>
      <c r="Q3091" s="22"/>
      <c r="R3091" s="22"/>
    </row>
    <row r="3092" spans="13:18">
      <c r="M3092" s="22"/>
      <c r="P3092" s="22"/>
      <c r="Q3092" s="22"/>
      <c r="R3092" s="22"/>
    </row>
    <row r="3093" spans="13:18">
      <c r="M3093" s="22"/>
      <c r="P3093" s="22"/>
      <c r="Q3093" s="22"/>
      <c r="R3093" s="22"/>
    </row>
    <row r="3094" spans="13:18">
      <c r="M3094" s="22"/>
      <c r="P3094" s="22"/>
      <c r="Q3094" s="22"/>
      <c r="R3094" s="22"/>
    </row>
    <row r="3095" spans="13:18">
      <c r="M3095" s="22"/>
      <c r="P3095" s="22"/>
      <c r="Q3095" s="22"/>
      <c r="R3095" s="22"/>
    </row>
    <row r="3096" spans="13:18">
      <c r="M3096" s="22"/>
      <c r="P3096" s="22"/>
      <c r="Q3096" s="22"/>
      <c r="R3096" s="22"/>
    </row>
    <row r="3097" spans="13:18">
      <c r="M3097" s="22"/>
      <c r="P3097" s="22"/>
      <c r="Q3097" s="22"/>
      <c r="R3097" s="22"/>
    </row>
    <row r="3098" spans="13:18">
      <c r="M3098" s="22"/>
      <c r="P3098" s="22"/>
      <c r="Q3098" s="22"/>
      <c r="R3098" s="22"/>
    </row>
    <row r="3099" spans="13:18">
      <c r="M3099" s="22"/>
      <c r="P3099" s="22"/>
      <c r="Q3099" s="22"/>
      <c r="R3099" s="22"/>
    </row>
    <row r="3100" spans="13:18">
      <c r="M3100" s="22"/>
      <c r="P3100" s="22"/>
      <c r="Q3100" s="22"/>
      <c r="R3100" s="22"/>
    </row>
    <row r="3101" spans="13:18">
      <c r="M3101" s="22"/>
      <c r="P3101" s="22"/>
      <c r="Q3101" s="22"/>
      <c r="R3101" s="22"/>
    </row>
    <row r="3102" spans="13:18">
      <c r="M3102" s="22"/>
      <c r="P3102" s="22"/>
      <c r="Q3102" s="22"/>
      <c r="R3102" s="22"/>
    </row>
    <row r="3103" spans="13:18">
      <c r="M3103" s="22"/>
      <c r="P3103" s="22"/>
      <c r="Q3103" s="22"/>
      <c r="R3103" s="22"/>
    </row>
    <row r="3104" spans="13:18">
      <c r="M3104" s="22"/>
      <c r="P3104" s="22"/>
      <c r="Q3104" s="22"/>
      <c r="R3104" s="22"/>
    </row>
    <row r="3105" spans="13:18">
      <c r="M3105" s="22"/>
      <c r="P3105" s="22"/>
      <c r="Q3105" s="22"/>
      <c r="R3105" s="22"/>
    </row>
    <row r="3106" spans="13:18">
      <c r="M3106" s="22"/>
      <c r="P3106" s="22"/>
      <c r="Q3106" s="22"/>
      <c r="R3106" s="22"/>
    </row>
    <row r="3107" spans="13:18">
      <c r="M3107" s="22"/>
      <c r="P3107" s="22"/>
      <c r="Q3107" s="22"/>
      <c r="R3107" s="22"/>
    </row>
    <row r="3108" spans="13:18">
      <c r="M3108" s="22"/>
      <c r="P3108" s="22"/>
      <c r="Q3108" s="22"/>
      <c r="R3108" s="22"/>
    </row>
    <row r="3109" spans="13:18">
      <c r="M3109" s="22"/>
      <c r="P3109" s="22"/>
      <c r="Q3109" s="22"/>
      <c r="R3109" s="22"/>
    </row>
    <row r="3110" spans="13:18">
      <c r="M3110" s="22"/>
      <c r="P3110" s="22"/>
      <c r="Q3110" s="22"/>
      <c r="R3110" s="22"/>
    </row>
    <row r="3111" spans="13:18">
      <c r="M3111" s="22"/>
      <c r="P3111" s="22"/>
      <c r="Q3111" s="22"/>
      <c r="R3111" s="22"/>
    </row>
    <row r="3112" spans="13:18">
      <c r="M3112" s="22"/>
      <c r="P3112" s="22"/>
      <c r="Q3112" s="22"/>
      <c r="R3112" s="22"/>
    </row>
    <row r="3113" spans="13:18">
      <c r="M3113" s="22"/>
      <c r="P3113" s="22"/>
      <c r="Q3113" s="22"/>
      <c r="R3113" s="22"/>
    </row>
    <row r="3114" spans="13:18">
      <c r="M3114" s="22"/>
      <c r="P3114" s="22"/>
      <c r="Q3114" s="22"/>
      <c r="R3114" s="22"/>
    </row>
    <row r="3115" spans="13:18">
      <c r="M3115" s="22"/>
      <c r="P3115" s="22"/>
      <c r="Q3115" s="22"/>
      <c r="R3115" s="22"/>
    </row>
    <row r="3116" spans="13:18">
      <c r="M3116" s="22"/>
      <c r="P3116" s="22"/>
      <c r="Q3116" s="22"/>
      <c r="R3116" s="22"/>
    </row>
    <row r="3117" spans="13:18">
      <c r="M3117" s="22"/>
      <c r="P3117" s="22"/>
      <c r="Q3117" s="22"/>
      <c r="R3117" s="22"/>
    </row>
    <row r="3118" spans="13:18">
      <c r="M3118" s="22"/>
      <c r="P3118" s="22"/>
      <c r="Q3118" s="22"/>
      <c r="R3118" s="22"/>
    </row>
    <row r="3119" spans="13:18">
      <c r="M3119" s="22"/>
      <c r="P3119" s="22"/>
      <c r="Q3119" s="22"/>
      <c r="R3119" s="22"/>
    </row>
    <row r="3120" spans="13:18">
      <c r="M3120" s="22"/>
      <c r="P3120" s="22"/>
      <c r="Q3120" s="22"/>
      <c r="R3120" s="22"/>
    </row>
    <row r="3121" spans="13:18">
      <c r="M3121" s="22"/>
      <c r="P3121" s="22"/>
      <c r="Q3121" s="22"/>
      <c r="R3121" s="22"/>
    </row>
    <row r="3122" spans="13:18">
      <c r="M3122" s="22"/>
      <c r="P3122" s="22"/>
      <c r="Q3122" s="22"/>
      <c r="R3122" s="22"/>
    </row>
    <row r="3123" spans="13:18">
      <c r="M3123" s="22"/>
      <c r="P3123" s="22"/>
      <c r="Q3123" s="22"/>
      <c r="R3123" s="22"/>
    </row>
    <row r="3124" spans="13:18">
      <c r="M3124" s="22"/>
      <c r="P3124" s="22"/>
      <c r="Q3124" s="22"/>
      <c r="R3124" s="22"/>
    </row>
    <row r="3125" spans="13:18">
      <c r="M3125" s="22"/>
      <c r="P3125" s="22"/>
      <c r="Q3125" s="22"/>
      <c r="R3125" s="22"/>
    </row>
    <row r="3126" spans="13:18">
      <c r="M3126" s="22"/>
      <c r="P3126" s="22"/>
      <c r="Q3126" s="22"/>
      <c r="R3126" s="22"/>
    </row>
    <row r="3127" spans="13:18">
      <c r="M3127" s="22"/>
      <c r="P3127" s="22"/>
      <c r="Q3127" s="22"/>
      <c r="R3127" s="22"/>
    </row>
    <row r="3128" spans="13:18">
      <c r="M3128" s="22"/>
      <c r="P3128" s="22"/>
      <c r="Q3128" s="22"/>
      <c r="R3128" s="22"/>
    </row>
    <row r="3129" spans="13:18">
      <c r="M3129" s="22"/>
      <c r="P3129" s="22"/>
      <c r="Q3129" s="22"/>
      <c r="R3129" s="22"/>
    </row>
    <row r="3130" spans="13:18">
      <c r="M3130" s="22"/>
      <c r="P3130" s="22"/>
      <c r="Q3130" s="22"/>
      <c r="R3130" s="22"/>
    </row>
    <row r="3131" spans="13:18">
      <c r="M3131" s="22"/>
      <c r="P3131" s="22"/>
      <c r="Q3131" s="22"/>
      <c r="R3131" s="22"/>
    </row>
    <row r="3132" spans="13:18">
      <c r="M3132" s="22"/>
      <c r="P3132" s="22"/>
      <c r="Q3132" s="22"/>
      <c r="R3132" s="22"/>
    </row>
    <row r="3133" spans="13:18">
      <c r="M3133" s="22"/>
      <c r="P3133" s="22"/>
      <c r="Q3133" s="22"/>
      <c r="R3133" s="22"/>
    </row>
    <row r="3134" spans="13:18">
      <c r="M3134" s="22"/>
      <c r="P3134" s="22"/>
      <c r="Q3134" s="22"/>
      <c r="R3134" s="22"/>
    </row>
    <row r="3135" spans="13:18">
      <c r="M3135" s="22"/>
      <c r="P3135" s="22"/>
      <c r="Q3135" s="22"/>
      <c r="R3135" s="22"/>
    </row>
    <row r="3136" spans="13:18">
      <c r="M3136" s="22"/>
      <c r="P3136" s="22"/>
      <c r="Q3136" s="22"/>
      <c r="R3136" s="22"/>
    </row>
    <row r="3137" spans="13:18">
      <c r="M3137" s="22"/>
      <c r="P3137" s="22"/>
      <c r="Q3137" s="22"/>
      <c r="R3137" s="22"/>
    </row>
    <row r="3138" spans="13:18">
      <c r="M3138" s="22"/>
      <c r="P3138" s="22"/>
      <c r="Q3138" s="22"/>
      <c r="R3138" s="22"/>
    </row>
    <row r="3139" spans="13:18">
      <c r="M3139" s="22"/>
      <c r="P3139" s="22"/>
      <c r="Q3139" s="22"/>
      <c r="R3139" s="22"/>
    </row>
    <row r="3140" spans="13:18">
      <c r="M3140" s="22"/>
      <c r="P3140" s="22"/>
      <c r="Q3140" s="22"/>
      <c r="R3140" s="22"/>
    </row>
    <row r="3141" spans="13:18">
      <c r="M3141" s="22"/>
      <c r="P3141" s="22"/>
      <c r="Q3141" s="22"/>
      <c r="R3141" s="22"/>
    </row>
    <row r="3142" spans="13:18">
      <c r="M3142" s="22"/>
      <c r="P3142" s="22"/>
      <c r="Q3142" s="22"/>
      <c r="R3142" s="22"/>
    </row>
    <row r="3143" spans="13:18">
      <c r="M3143" s="22"/>
      <c r="P3143" s="22"/>
      <c r="Q3143" s="22"/>
      <c r="R3143" s="22"/>
    </row>
    <row r="3144" spans="13:18">
      <c r="M3144" s="22"/>
      <c r="P3144" s="22"/>
      <c r="Q3144" s="22"/>
      <c r="R3144" s="22"/>
    </row>
    <row r="3145" spans="13:18">
      <c r="M3145" s="22"/>
      <c r="P3145" s="22"/>
      <c r="Q3145" s="22"/>
      <c r="R3145" s="22"/>
    </row>
    <row r="3146" spans="13:18">
      <c r="M3146" s="22"/>
      <c r="P3146" s="22"/>
      <c r="Q3146" s="22"/>
      <c r="R3146" s="22"/>
    </row>
    <row r="3147" spans="13:18">
      <c r="M3147" s="22"/>
      <c r="P3147" s="22"/>
      <c r="Q3147" s="22"/>
      <c r="R3147" s="22"/>
    </row>
    <row r="3148" spans="13:18">
      <c r="M3148" s="22"/>
      <c r="P3148" s="22"/>
      <c r="Q3148" s="22"/>
      <c r="R3148" s="22"/>
    </row>
    <row r="3149" spans="13:18">
      <c r="M3149" s="22"/>
      <c r="P3149" s="22"/>
      <c r="Q3149" s="22"/>
      <c r="R3149" s="22"/>
    </row>
    <row r="3150" spans="13:18">
      <c r="M3150" s="22"/>
      <c r="P3150" s="22"/>
      <c r="Q3150" s="22"/>
      <c r="R3150" s="22"/>
    </row>
    <row r="3151" spans="13:18">
      <c r="M3151" s="22"/>
      <c r="P3151" s="22"/>
      <c r="Q3151" s="22"/>
      <c r="R3151" s="22"/>
    </row>
    <row r="3152" spans="13:18">
      <c r="M3152" s="22"/>
      <c r="P3152" s="22"/>
      <c r="Q3152" s="22"/>
      <c r="R3152" s="22"/>
    </row>
    <row r="3153" spans="13:18">
      <c r="M3153" s="22"/>
      <c r="P3153" s="22"/>
      <c r="Q3153" s="22"/>
      <c r="R3153" s="22"/>
    </row>
    <row r="3154" spans="13:18">
      <c r="M3154" s="22"/>
      <c r="P3154" s="22"/>
      <c r="Q3154" s="22"/>
      <c r="R3154" s="22"/>
    </row>
    <row r="3155" spans="13:18">
      <c r="M3155" s="22"/>
      <c r="P3155" s="22"/>
      <c r="Q3155" s="22"/>
      <c r="R3155" s="22"/>
    </row>
    <row r="3156" spans="13:18">
      <c r="M3156" s="22"/>
      <c r="P3156" s="22"/>
      <c r="Q3156" s="22"/>
      <c r="R3156" s="22"/>
    </row>
    <row r="3157" spans="13:18">
      <c r="M3157" s="22"/>
      <c r="P3157" s="22"/>
      <c r="Q3157" s="22"/>
      <c r="R3157" s="22"/>
    </row>
    <row r="3158" spans="13:18">
      <c r="M3158" s="22"/>
      <c r="P3158" s="22"/>
      <c r="Q3158" s="22"/>
      <c r="R3158" s="22"/>
    </row>
    <row r="3159" spans="13:18">
      <c r="M3159" s="22"/>
      <c r="P3159" s="22"/>
      <c r="Q3159" s="22"/>
      <c r="R3159" s="22"/>
    </row>
    <row r="3160" spans="13:18">
      <c r="M3160" s="22"/>
      <c r="P3160" s="22"/>
      <c r="Q3160" s="22"/>
      <c r="R3160" s="22"/>
    </row>
    <row r="3161" spans="13:18">
      <c r="M3161" s="22"/>
      <c r="P3161" s="22"/>
      <c r="Q3161" s="22"/>
      <c r="R3161" s="22"/>
    </row>
    <row r="3162" spans="13:18">
      <c r="M3162" s="22"/>
      <c r="P3162" s="22"/>
      <c r="Q3162" s="22"/>
      <c r="R3162" s="22"/>
    </row>
    <row r="3163" spans="13:18">
      <c r="M3163" s="22"/>
      <c r="P3163" s="22"/>
      <c r="Q3163" s="22"/>
      <c r="R3163" s="22"/>
    </row>
    <row r="3164" spans="13:18">
      <c r="M3164" s="22"/>
      <c r="P3164" s="22"/>
      <c r="Q3164" s="22"/>
      <c r="R3164" s="22"/>
    </row>
    <row r="3165" spans="13:18">
      <c r="M3165" s="22"/>
      <c r="P3165" s="22"/>
      <c r="Q3165" s="22"/>
      <c r="R3165" s="22"/>
    </row>
    <row r="3166" spans="13:18">
      <c r="M3166" s="22"/>
      <c r="P3166" s="22"/>
      <c r="Q3166" s="22"/>
      <c r="R3166" s="22"/>
    </row>
    <row r="3167" spans="13:18">
      <c r="M3167" s="22"/>
      <c r="P3167" s="22"/>
      <c r="Q3167" s="22"/>
      <c r="R3167" s="22"/>
    </row>
    <row r="3168" spans="13:18">
      <c r="M3168" s="22"/>
      <c r="P3168" s="22"/>
      <c r="Q3168" s="22"/>
      <c r="R3168" s="22"/>
    </row>
    <row r="3169" spans="13:18">
      <c r="M3169" s="22"/>
      <c r="P3169" s="22"/>
      <c r="Q3169" s="22"/>
      <c r="R3169" s="22"/>
    </row>
    <row r="3170" spans="13:18">
      <c r="M3170" s="22"/>
      <c r="P3170" s="22"/>
      <c r="Q3170" s="22"/>
      <c r="R3170" s="22"/>
    </row>
    <row r="3171" spans="13:18">
      <c r="M3171" s="22"/>
      <c r="P3171" s="22"/>
      <c r="Q3171" s="22"/>
      <c r="R3171" s="22"/>
    </row>
    <row r="3172" spans="13:18">
      <c r="M3172" s="22"/>
      <c r="P3172" s="22"/>
      <c r="Q3172" s="22"/>
      <c r="R3172" s="22"/>
    </row>
    <row r="3173" spans="13:18">
      <c r="M3173" s="22"/>
      <c r="P3173" s="22"/>
      <c r="Q3173" s="22"/>
      <c r="R3173" s="22"/>
    </row>
    <row r="3174" spans="13:18">
      <c r="M3174" s="22"/>
      <c r="P3174" s="22"/>
      <c r="Q3174" s="22"/>
      <c r="R3174" s="22"/>
    </row>
    <row r="3175" spans="13:18">
      <c r="M3175" s="22"/>
      <c r="P3175" s="22"/>
      <c r="Q3175" s="22"/>
      <c r="R3175" s="22"/>
    </row>
    <row r="3176" spans="13:18">
      <c r="M3176" s="22"/>
      <c r="P3176" s="22"/>
      <c r="Q3176" s="22"/>
      <c r="R3176" s="22"/>
    </row>
    <row r="3177" spans="13:18">
      <c r="M3177" s="22"/>
      <c r="P3177" s="22"/>
      <c r="Q3177" s="22"/>
      <c r="R3177" s="22"/>
    </row>
    <row r="3178" spans="13:18">
      <c r="M3178" s="22"/>
      <c r="P3178" s="22"/>
      <c r="Q3178" s="22"/>
      <c r="R3178" s="22"/>
    </row>
    <row r="3179" spans="13:18">
      <c r="M3179" s="22"/>
      <c r="P3179" s="22"/>
      <c r="Q3179" s="22"/>
      <c r="R3179" s="22"/>
    </row>
    <row r="3180" spans="13:18">
      <c r="M3180" s="22"/>
      <c r="P3180" s="22"/>
      <c r="Q3180" s="22"/>
      <c r="R3180" s="22"/>
    </row>
    <row r="3181" spans="13:18">
      <c r="M3181" s="22"/>
      <c r="P3181" s="22"/>
      <c r="Q3181" s="22"/>
      <c r="R3181" s="22"/>
    </row>
    <row r="3182" spans="13:18">
      <c r="M3182" s="22"/>
      <c r="P3182" s="22"/>
      <c r="Q3182" s="22"/>
      <c r="R3182" s="22"/>
    </row>
    <row r="3183" spans="13:18">
      <c r="M3183" s="22"/>
      <c r="P3183" s="22"/>
      <c r="Q3183" s="22"/>
      <c r="R3183" s="22"/>
    </row>
    <row r="3184" spans="13:18">
      <c r="M3184" s="22"/>
      <c r="P3184" s="22"/>
      <c r="Q3184" s="22"/>
      <c r="R3184" s="22"/>
    </row>
    <row r="3185" spans="13:18">
      <c r="M3185" s="22"/>
      <c r="P3185" s="22"/>
      <c r="Q3185" s="22"/>
      <c r="R3185" s="22"/>
    </row>
    <row r="3186" spans="13:18">
      <c r="M3186" s="22"/>
      <c r="P3186" s="22"/>
      <c r="Q3186" s="22"/>
      <c r="R3186" s="22"/>
    </row>
    <row r="3187" spans="13:18">
      <c r="M3187" s="22"/>
      <c r="P3187" s="22"/>
      <c r="Q3187" s="22"/>
      <c r="R3187" s="22"/>
    </row>
    <row r="3188" spans="13:18">
      <c r="M3188" s="22"/>
      <c r="P3188" s="22"/>
      <c r="Q3188" s="22"/>
      <c r="R3188" s="22"/>
    </row>
    <row r="3189" spans="13:18">
      <c r="M3189" s="22"/>
      <c r="P3189" s="22"/>
      <c r="Q3189" s="22"/>
      <c r="R3189" s="22"/>
    </row>
    <row r="3190" spans="13:18">
      <c r="M3190" s="22"/>
      <c r="P3190" s="22"/>
      <c r="Q3190" s="22"/>
      <c r="R3190" s="22"/>
    </row>
    <row r="3191" spans="13:18">
      <c r="M3191" s="22"/>
      <c r="P3191" s="22"/>
      <c r="Q3191" s="22"/>
      <c r="R3191" s="22"/>
    </row>
    <row r="3192" spans="13:18">
      <c r="M3192" s="22"/>
      <c r="P3192" s="22"/>
      <c r="Q3192" s="22"/>
      <c r="R3192" s="22"/>
    </row>
    <row r="3193" spans="13:18">
      <c r="M3193" s="22"/>
      <c r="P3193" s="22"/>
      <c r="Q3193" s="22"/>
      <c r="R3193" s="22"/>
    </row>
    <row r="3194" spans="13:18">
      <c r="M3194" s="22"/>
      <c r="P3194" s="22"/>
      <c r="Q3194" s="22"/>
      <c r="R3194" s="22"/>
    </row>
    <row r="3195" spans="13:18">
      <c r="M3195" s="22"/>
      <c r="P3195" s="22"/>
      <c r="Q3195" s="22"/>
      <c r="R3195" s="22"/>
    </row>
    <row r="3196" spans="13:18">
      <c r="M3196" s="22"/>
      <c r="P3196" s="22"/>
      <c r="Q3196" s="22"/>
      <c r="R3196" s="22"/>
    </row>
    <row r="3197" spans="13:18">
      <c r="M3197" s="22"/>
      <c r="P3197" s="22"/>
      <c r="Q3197" s="22"/>
      <c r="R3197" s="22"/>
    </row>
    <row r="3198" spans="13:18">
      <c r="M3198" s="22"/>
      <c r="P3198" s="22"/>
      <c r="Q3198" s="22"/>
      <c r="R3198" s="22"/>
    </row>
    <row r="3199" spans="13:18">
      <c r="M3199" s="22"/>
      <c r="P3199" s="22"/>
      <c r="Q3199" s="22"/>
      <c r="R3199" s="22"/>
    </row>
    <row r="3200" spans="13:18">
      <c r="M3200" s="22"/>
      <c r="P3200" s="22"/>
      <c r="Q3200" s="22"/>
      <c r="R3200" s="22"/>
    </row>
    <row r="3201" spans="13:18">
      <c r="M3201" s="22"/>
      <c r="P3201" s="22"/>
      <c r="Q3201" s="22"/>
      <c r="R3201" s="22"/>
    </row>
    <row r="3202" spans="13:18">
      <c r="M3202" s="22"/>
      <c r="P3202" s="22"/>
      <c r="Q3202" s="22"/>
      <c r="R3202" s="22"/>
    </row>
    <row r="3203" spans="13:18">
      <c r="M3203" s="22"/>
      <c r="P3203" s="22"/>
      <c r="Q3203" s="22"/>
      <c r="R3203" s="22"/>
    </row>
    <row r="3204" spans="13:18">
      <c r="M3204" s="22"/>
      <c r="P3204" s="22"/>
      <c r="Q3204" s="22"/>
      <c r="R3204" s="22"/>
    </row>
    <row r="3205" spans="13:18">
      <c r="M3205" s="22"/>
      <c r="P3205" s="22"/>
      <c r="Q3205" s="22"/>
      <c r="R3205" s="22"/>
    </row>
    <row r="3206" spans="13:18">
      <c r="M3206" s="22"/>
      <c r="P3206" s="22"/>
      <c r="Q3206" s="22"/>
      <c r="R3206" s="22"/>
    </row>
    <row r="3207" spans="13:18">
      <c r="M3207" s="22"/>
      <c r="P3207" s="22"/>
      <c r="Q3207" s="22"/>
      <c r="R3207" s="22"/>
    </row>
    <row r="3208" spans="13:18">
      <c r="M3208" s="22"/>
      <c r="P3208" s="22"/>
      <c r="Q3208" s="22"/>
      <c r="R3208" s="22"/>
    </row>
    <row r="3209" spans="13:18">
      <c r="M3209" s="22"/>
      <c r="P3209" s="22"/>
      <c r="Q3209" s="22"/>
      <c r="R3209" s="22"/>
    </row>
    <row r="3210" spans="13:18">
      <c r="M3210" s="22"/>
      <c r="P3210" s="22"/>
      <c r="Q3210" s="22"/>
      <c r="R3210" s="22"/>
    </row>
    <row r="3211" spans="13:18">
      <c r="M3211" s="22"/>
      <c r="P3211" s="22"/>
      <c r="Q3211" s="22"/>
      <c r="R3211" s="22"/>
    </row>
    <row r="3212" spans="13:18">
      <c r="M3212" s="22"/>
      <c r="P3212" s="22"/>
      <c r="Q3212" s="22"/>
      <c r="R3212" s="22"/>
    </row>
    <row r="3213" spans="13:18">
      <c r="M3213" s="22"/>
      <c r="P3213" s="22"/>
      <c r="Q3213" s="22"/>
      <c r="R3213" s="22"/>
    </row>
    <row r="3214" spans="13:18">
      <c r="M3214" s="22"/>
      <c r="P3214" s="22"/>
      <c r="Q3214" s="22"/>
      <c r="R3214" s="22"/>
    </row>
    <row r="3215" spans="13:18">
      <c r="M3215" s="22"/>
      <c r="P3215" s="22"/>
      <c r="Q3215" s="22"/>
      <c r="R3215" s="22"/>
    </row>
    <row r="3216" spans="13:18">
      <c r="M3216" s="22"/>
      <c r="P3216" s="22"/>
      <c r="Q3216" s="22"/>
      <c r="R3216" s="22"/>
    </row>
    <row r="3217" spans="13:18">
      <c r="M3217" s="22"/>
      <c r="P3217" s="22"/>
      <c r="Q3217" s="22"/>
      <c r="R3217" s="22"/>
    </row>
    <row r="3218" spans="13:18">
      <c r="M3218" s="22"/>
      <c r="P3218" s="22"/>
      <c r="Q3218" s="22"/>
      <c r="R3218" s="22"/>
    </row>
    <row r="3219" spans="13:18">
      <c r="M3219" s="22"/>
      <c r="P3219" s="22"/>
      <c r="Q3219" s="22"/>
      <c r="R3219" s="22"/>
    </row>
    <row r="3220" spans="13:18">
      <c r="M3220" s="22"/>
      <c r="P3220" s="22"/>
      <c r="Q3220" s="22"/>
      <c r="R3220" s="22"/>
    </row>
    <row r="3221" spans="13:18">
      <c r="M3221" s="22"/>
      <c r="P3221" s="22"/>
      <c r="Q3221" s="22"/>
      <c r="R3221" s="22"/>
    </row>
    <row r="3222" spans="13:18">
      <c r="M3222" s="22"/>
      <c r="P3222" s="22"/>
      <c r="Q3222" s="22"/>
      <c r="R3222" s="22"/>
    </row>
    <row r="3223" spans="13:18">
      <c r="M3223" s="22"/>
      <c r="P3223" s="22"/>
      <c r="Q3223" s="22"/>
      <c r="R3223" s="22"/>
    </row>
    <row r="3224" spans="13:18">
      <c r="M3224" s="22"/>
      <c r="P3224" s="22"/>
      <c r="Q3224" s="22"/>
      <c r="R3224" s="22"/>
    </row>
    <row r="3225" spans="13:18">
      <c r="M3225" s="22"/>
      <c r="P3225" s="22"/>
      <c r="Q3225" s="22"/>
      <c r="R3225" s="22"/>
    </row>
    <row r="3226" spans="13:18">
      <c r="M3226" s="22"/>
      <c r="P3226" s="22"/>
      <c r="Q3226" s="22"/>
      <c r="R3226" s="22"/>
    </row>
    <row r="3227" spans="13:18">
      <c r="M3227" s="22"/>
      <c r="P3227" s="22"/>
      <c r="Q3227" s="22"/>
      <c r="R3227" s="22"/>
    </row>
    <row r="3228" spans="13:18">
      <c r="M3228" s="22"/>
      <c r="P3228" s="22"/>
      <c r="Q3228" s="22"/>
      <c r="R3228" s="22"/>
    </row>
    <row r="3229" spans="13:18">
      <c r="M3229" s="22"/>
      <c r="P3229" s="22"/>
      <c r="Q3229" s="22"/>
      <c r="R3229" s="22"/>
    </row>
    <row r="3230" spans="13:18">
      <c r="M3230" s="22"/>
      <c r="P3230" s="22"/>
      <c r="Q3230" s="22"/>
      <c r="R3230" s="22"/>
    </row>
    <row r="3231" spans="13:18">
      <c r="M3231" s="22"/>
      <c r="P3231" s="22"/>
      <c r="Q3231" s="22"/>
      <c r="R3231" s="22"/>
    </row>
    <row r="3232" spans="13:18">
      <c r="M3232" s="22"/>
      <c r="P3232" s="22"/>
      <c r="Q3232" s="22"/>
      <c r="R3232" s="22"/>
    </row>
    <row r="3233" spans="13:18">
      <c r="M3233" s="22"/>
      <c r="P3233" s="22"/>
      <c r="Q3233" s="22"/>
      <c r="R3233" s="22"/>
    </row>
    <row r="3234" spans="13:18">
      <c r="M3234" s="22"/>
      <c r="P3234" s="22"/>
      <c r="Q3234" s="22"/>
      <c r="R3234" s="22"/>
    </row>
    <row r="3235" spans="13:18">
      <c r="M3235" s="22"/>
      <c r="P3235" s="22"/>
      <c r="Q3235" s="22"/>
      <c r="R3235" s="22"/>
    </row>
    <row r="3236" spans="13:18">
      <c r="M3236" s="22"/>
      <c r="P3236" s="22"/>
      <c r="Q3236" s="22"/>
      <c r="R3236" s="22"/>
    </row>
    <row r="3237" spans="13:18">
      <c r="M3237" s="22"/>
      <c r="P3237" s="22"/>
      <c r="Q3237" s="22"/>
      <c r="R3237" s="22"/>
    </row>
    <row r="3238" spans="13:18">
      <c r="M3238" s="22"/>
      <c r="P3238" s="22"/>
      <c r="Q3238" s="22"/>
      <c r="R3238" s="22"/>
    </row>
    <row r="3239" spans="13:18">
      <c r="M3239" s="22"/>
      <c r="P3239" s="22"/>
      <c r="Q3239" s="22"/>
      <c r="R3239" s="22"/>
    </row>
    <row r="3240" spans="13:18">
      <c r="M3240" s="22"/>
      <c r="P3240" s="22"/>
      <c r="Q3240" s="22"/>
      <c r="R3240" s="22"/>
    </row>
    <row r="3241" spans="13:18">
      <c r="M3241" s="22"/>
      <c r="P3241" s="22"/>
      <c r="Q3241" s="22"/>
      <c r="R3241" s="22"/>
    </row>
    <row r="3242" spans="13:18">
      <c r="M3242" s="22"/>
      <c r="P3242" s="22"/>
      <c r="Q3242" s="22"/>
      <c r="R3242" s="22"/>
    </row>
    <row r="3243" spans="13:18">
      <c r="M3243" s="22"/>
      <c r="P3243" s="22"/>
      <c r="Q3243" s="22"/>
      <c r="R3243" s="22"/>
    </row>
    <row r="3244" spans="13:18">
      <c r="M3244" s="22"/>
      <c r="P3244" s="22"/>
      <c r="Q3244" s="22"/>
      <c r="R3244" s="22"/>
    </row>
    <row r="3245" spans="13:18">
      <c r="M3245" s="22"/>
      <c r="P3245" s="22"/>
      <c r="Q3245" s="22"/>
      <c r="R3245" s="22"/>
    </row>
    <row r="3246" spans="13:18">
      <c r="M3246" s="22"/>
      <c r="P3246" s="22"/>
      <c r="Q3246" s="22"/>
      <c r="R3246" s="22"/>
    </row>
    <row r="3247" spans="13:18">
      <c r="M3247" s="22"/>
      <c r="P3247" s="22"/>
      <c r="Q3247" s="22"/>
      <c r="R3247" s="22"/>
    </row>
    <row r="3248" spans="13:18">
      <c r="M3248" s="22"/>
      <c r="P3248" s="22"/>
      <c r="Q3248" s="22"/>
      <c r="R3248" s="22"/>
    </row>
    <row r="3249" spans="13:18">
      <c r="M3249" s="22"/>
      <c r="P3249" s="22"/>
      <c r="Q3249" s="22"/>
      <c r="R3249" s="22"/>
    </row>
    <row r="3250" spans="13:18">
      <c r="M3250" s="22"/>
      <c r="P3250" s="22"/>
      <c r="Q3250" s="22"/>
      <c r="R3250" s="22"/>
    </row>
    <row r="3251" spans="13:18">
      <c r="M3251" s="22"/>
      <c r="P3251" s="22"/>
      <c r="Q3251" s="22"/>
      <c r="R3251" s="22"/>
    </row>
    <row r="3252" spans="13:18">
      <c r="M3252" s="22"/>
      <c r="P3252" s="22"/>
      <c r="Q3252" s="22"/>
      <c r="R3252" s="22"/>
    </row>
    <row r="3253" spans="13:18">
      <c r="M3253" s="22"/>
      <c r="P3253" s="22"/>
      <c r="Q3253" s="22"/>
      <c r="R3253" s="22"/>
    </row>
    <row r="3254" spans="13:18">
      <c r="M3254" s="22"/>
      <c r="P3254" s="22"/>
      <c r="Q3254" s="22"/>
      <c r="R3254" s="22"/>
    </row>
    <row r="3255" spans="13:18">
      <c r="M3255" s="22"/>
      <c r="P3255" s="22"/>
      <c r="Q3255" s="22"/>
      <c r="R3255" s="22"/>
    </row>
    <row r="3256" spans="13:18">
      <c r="M3256" s="22"/>
      <c r="P3256" s="22"/>
      <c r="Q3256" s="22"/>
      <c r="R3256" s="22"/>
    </row>
    <row r="3257" spans="13:18">
      <c r="M3257" s="22"/>
      <c r="P3257" s="22"/>
      <c r="Q3257" s="22"/>
      <c r="R3257" s="22"/>
    </row>
    <row r="3258" spans="13:18">
      <c r="M3258" s="22"/>
      <c r="P3258" s="22"/>
      <c r="Q3258" s="22"/>
      <c r="R3258" s="22"/>
    </row>
    <row r="3259" spans="13:18">
      <c r="M3259" s="22"/>
      <c r="P3259" s="22"/>
      <c r="Q3259" s="22"/>
      <c r="R3259" s="22"/>
    </row>
    <row r="3260" spans="13:18">
      <c r="M3260" s="22"/>
      <c r="P3260" s="22"/>
      <c r="Q3260" s="22"/>
      <c r="R3260" s="22"/>
    </row>
    <row r="3261" spans="13:18">
      <c r="M3261" s="22"/>
      <c r="P3261" s="22"/>
      <c r="Q3261" s="22"/>
      <c r="R3261" s="22"/>
    </row>
    <row r="3262" spans="13:18">
      <c r="M3262" s="22"/>
      <c r="P3262" s="22"/>
      <c r="Q3262" s="22"/>
      <c r="R3262" s="22"/>
    </row>
    <row r="3263" spans="13:18">
      <c r="M3263" s="22"/>
      <c r="P3263" s="22"/>
      <c r="Q3263" s="22"/>
      <c r="R3263" s="22"/>
    </row>
    <row r="3264" spans="13:18">
      <c r="M3264" s="22"/>
      <c r="P3264" s="22"/>
      <c r="Q3264" s="22"/>
      <c r="R3264" s="22"/>
    </row>
    <row r="3265" spans="13:18">
      <c r="M3265" s="22"/>
      <c r="P3265" s="22"/>
      <c r="Q3265" s="22"/>
      <c r="R3265" s="22"/>
    </row>
    <row r="3266" spans="13:18">
      <c r="M3266" s="22"/>
      <c r="P3266" s="22"/>
      <c r="Q3266" s="22"/>
      <c r="R3266" s="22"/>
    </row>
    <row r="3267" spans="13:18">
      <c r="M3267" s="22"/>
      <c r="P3267" s="22"/>
      <c r="Q3267" s="22"/>
      <c r="R3267" s="22"/>
    </row>
    <row r="3268" spans="13:18">
      <c r="M3268" s="22"/>
      <c r="P3268" s="22"/>
      <c r="Q3268" s="22"/>
      <c r="R3268" s="22"/>
    </row>
    <row r="3269" spans="13:18">
      <c r="M3269" s="22"/>
      <c r="P3269" s="22"/>
      <c r="Q3269" s="22"/>
      <c r="R3269" s="22"/>
    </row>
    <row r="3270" spans="13:18">
      <c r="M3270" s="22"/>
      <c r="P3270" s="22"/>
      <c r="Q3270" s="22"/>
      <c r="R3270" s="22"/>
    </row>
    <row r="3271" spans="13:18">
      <c r="M3271" s="22"/>
      <c r="P3271" s="22"/>
      <c r="Q3271" s="22"/>
      <c r="R3271" s="22"/>
    </row>
    <row r="3272" spans="13:18">
      <c r="M3272" s="22"/>
      <c r="P3272" s="22"/>
      <c r="Q3272" s="22"/>
      <c r="R3272" s="22"/>
    </row>
    <row r="3273" spans="13:18">
      <c r="M3273" s="22"/>
      <c r="P3273" s="22"/>
      <c r="Q3273" s="22"/>
      <c r="R3273" s="22"/>
    </row>
    <row r="3274" spans="13:18">
      <c r="M3274" s="22"/>
      <c r="P3274" s="22"/>
      <c r="Q3274" s="22"/>
      <c r="R3274" s="22"/>
    </row>
    <row r="3275" spans="13:18">
      <c r="M3275" s="22"/>
      <c r="P3275" s="22"/>
      <c r="Q3275" s="22"/>
      <c r="R3275" s="22"/>
    </row>
    <row r="3276" spans="13:18">
      <c r="M3276" s="22"/>
      <c r="P3276" s="22"/>
      <c r="Q3276" s="22"/>
      <c r="R3276" s="22"/>
    </row>
    <row r="3277" spans="13:18">
      <c r="M3277" s="22"/>
      <c r="P3277" s="22"/>
      <c r="Q3277" s="22"/>
      <c r="R3277" s="22"/>
    </row>
    <row r="3278" spans="13:18">
      <c r="M3278" s="22"/>
      <c r="P3278" s="22"/>
      <c r="Q3278" s="22"/>
      <c r="R3278" s="22"/>
    </row>
    <row r="3279" spans="13:18">
      <c r="M3279" s="22"/>
      <c r="P3279" s="22"/>
      <c r="Q3279" s="22"/>
      <c r="R3279" s="22"/>
    </row>
    <row r="3280" spans="13:18">
      <c r="M3280" s="22"/>
      <c r="P3280" s="22"/>
      <c r="Q3280" s="22"/>
      <c r="R3280" s="22"/>
    </row>
    <row r="3281" spans="13:18">
      <c r="M3281" s="22"/>
      <c r="P3281" s="22"/>
      <c r="Q3281" s="22"/>
      <c r="R3281" s="22"/>
    </row>
    <row r="3282" spans="13:18">
      <c r="M3282" s="22"/>
      <c r="P3282" s="22"/>
      <c r="Q3282" s="22"/>
      <c r="R3282" s="22"/>
    </row>
    <row r="3283" spans="13:18">
      <c r="M3283" s="22"/>
      <c r="P3283" s="22"/>
      <c r="Q3283" s="22"/>
      <c r="R3283" s="22"/>
    </row>
    <row r="3284" spans="13:18">
      <c r="M3284" s="22"/>
      <c r="P3284" s="22"/>
      <c r="Q3284" s="22"/>
      <c r="R3284" s="22"/>
    </row>
    <row r="3285" spans="13:18">
      <c r="M3285" s="22"/>
      <c r="P3285" s="22"/>
      <c r="Q3285" s="22"/>
      <c r="R3285" s="22"/>
    </row>
    <row r="3286" spans="13:18">
      <c r="M3286" s="22"/>
      <c r="P3286" s="22"/>
      <c r="Q3286" s="22"/>
      <c r="R3286" s="22"/>
    </row>
    <row r="3287" spans="13:18">
      <c r="M3287" s="22"/>
      <c r="P3287" s="22"/>
      <c r="Q3287" s="22"/>
      <c r="R3287" s="22"/>
    </row>
    <row r="3288" spans="13:18">
      <c r="M3288" s="22"/>
      <c r="P3288" s="22"/>
      <c r="Q3288" s="22"/>
      <c r="R3288" s="22"/>
    </row>
    <row r="3289" spans="13:18">
      <c r="M3289" s="22"/>
      <c r="P3289" s="22"/>
      <c r="Q3289" s="22"/>
      <c r="R3289" s="22"/>
    </row>
    <row r="3290" spans="13:18">
      <c r="M3290" s="22"/>
      <c r="P3290" s="22"/>
      <c r="Q3290" s="22"/>
      <c r="R3290" s="22"/>
    </row>
    <row r="3291" spans="13:18">
      <c r="M3291" s="22"/>
      <c r="P3291" s="22"/>
      <c r="Q3291" s="22"/>
      <c r="R3291" s="22"/>
    </row>
    <row r="3292" spans="13:18">
      <c r="M3292" s="22"/>
      <c r="P3292" s="22"/>
      <c r="Q3292" s="22"/>
      <c r="R3292" s="22"/>
    </row>
    <row r="3293" spans="13:18">
      <c r="M3293" s="22"/>
      <c r="P3293" s="22"/>
      <c r="Q3293" s="22"/>
      <c r="R3293" s="22"/>
    </row>
    <row r="3294" spans="13:18">
      <c r="M3294" s="22"/>
      <c r="P3294" s="22"/>
      <c r="Q3294" s="22"/>
      <c r="R3294" s="22"/>
    </row>
    <row r="3295" spans="13:18">
      <c r="M3295" s="22"/>
      <c r="P3295" s="22"/>
      <c r="Q3295" s="22"/>
      <c r="R3295" s="22"/>
    </row>
    <row r="3296" spans="13:18">
      <c r="M3296" s="22"/>
      <c r="P3296" s="22"/>
      <c r="Q3296" s="22"/>
      <c r="R3296" s="22"/>
    </row>
    <row r="3297" spans="13:18">
      <c r="M3297" s="22"/>
      <c r="P3297" s="22"/>
      <c r="Q3297" s="22"/>
      <c r="R3297" s="22"/>
    </row>
    <row r="3298" spans="13:18">
      <c r="M3298" s="22"/>
      <c r="P3298" s="22"/>
      <c r="Q3298" s="22"/>
      <c r="R3298" s="22"/>
    </row>
    <row r="3299" spans="13:18">
      <c r="M3299" s="22"/>
      <c r="P3299" s="22"/>
      <c r="Q3299" s="22"/>
      <c r="R3299" s="22"/>
    </row>
    <row r="3300" spans="13:18">
      <c r="M3300" s="22"/>
      <c r="P3300" s="22"/>
      <c r="Q3300" s="22"/>
      <c r="R3300" s="22"/>
    </row>
    <row r="3301" spans="13:18">
      <c r="M3301" s="22"/>
      <c r="P3301" s="22"/>
      <c r="Q3301" s="22"/>
      <c r="R3301" s="22"/>
    </row>
    <row r="3302" spans="13:18">
      <c r="M3302" s="22"/>
      <c r="P3302" s="22"/>
      <c r="Q3302" s="22"/>
      <c r="R3302" s="22"/>
    </row>
    <row r="3303" spans="13:18">
      <c r="M3303" s="22"/>
      <c r="P3303" s="22"/>
      <c r="Q3303" s="22"/>
      <c r="R3303" s="22"/>
    </row>
    <row r="3304" spans="13:18">
      <c r="M3304" s="22"/>
      <c r="P3304" s="22"/>
      <c r="Q3304" s="22"/>
      <c r="R3304" s="22"/>
    </row>
    <row r="3305" spans="13:18">
      <c r="M3305" s="22"/>
      <c r="P3305" s="22"/>
      <c r="Q3305" s="22"/>
      <c r="R3305" s="22"/>
    </row>
    <row r="3306" spans="13:18">
      <c r="M3306" s="22"/>
      <c r="P3306" s="22"/>
      <c r="Q3306" s="22"/>
      <c r="R3306" s="22"/>
    </row>
    <row r="3307" spans="13:18">
      <c r="M3307" s="22"/>
      <c r="P3307" s="22"/>
      <c r="Q3307" s="22"/>
      <c r="R3307" s="22"/>
    </row>
    <row r="3308" spans="13:18">
      <c r="M3308" s="22"/>
      <c r="P3308" s="22"/>
      <c r="Q3308" s="22"/>
      <c r="R3308" s="22"/>
    </row>
    <row r="3309" spans="13:18">
      <c r="M3309" s="22"/>
      <c r="P3309" s="22"/>
      <c r="Q3309" s="22"/>
      <c r="R3309" s="22"/>
    </row>
    <row r="3310" spans="13:18">
      <c r="M3310" s="22"/>
      <c r="P3310" s="22"/>
      <c r="Q3310" s="22"/>
      <c r="R3310" s="22"/>
    </row>
    <row r="3311" spans="13:18">
      <c r="M3311" s="22"/>
      <c r="P3311" s="22"/>
      <c r="Q3311" s="22"/>
      <c r="R3311" s="22"/>
    </row>
    <row r="3312" spans="13:18">
      <c r="M3312" s="22"/>
      <c r="P3312" s="22"/>
      <c r="Q3312" s="22"/>
      <c r="R3312" s="22"/>
    </row>
    <row r="3313" spans="13:18">
      <c r="M3313" s="22"/>
      <c r="P3313" s="22"/>
      <c r="Q3313" s="22"/>
      <c r="R3313" s="22"/>
    </row>
    <row r="3314" spans="13:18">
      <c r="M3314" s="22"/>
      <c r="P3314" s="22"/>
      <c r="Q3314" s="22"/>
      <c r="R3314" s="22"/>
    </row>
    <row r="3315" spans="13:18">
      <c r="M3315" s="22"/>
      <c r="P3315" s="22"/>
      <c r="Q3315" s="22"/>
      <c r="R3315" s="22"/>
    </row>
    <row r="3316" spans="13:18">
      <c r="M3316" s="22"/>
      <c r="P3316" s="22"/>
      <c r="Q3316" s="22"/>
      <c r="R3316" s="22"/>
    </row>
    <row r="3317" spans="13:18">
      <c r="M3317" s="22"/>
      <c r="P3317" s="22"/>
      <c r="Q3317" s="22"/>
      <c r="R3317" s="22"/>
    </row>
    <row r="3318" spans="13:18">
      <c r="M3318" s="22"/>
      <c r="P3318" s="22"/>
      <c r="Q3318" s="22"/>
      <c r="R3318" s="22"/>
    </row>
    <row r="3319" spans="13:18">
      <c r="M3319" s="22"/>
      <c r="P3319" s="22"/>
      <c r="Q3319" s="22"/>
      <c r="R3319" s="22"/>
    </row>
    <row r="3320" spans="13:18">
      <c r="M3320" s="22"/>
      <c r="P3320" s="22"/>
      <c r="Q3320" s="22"/>
      <c r="R3320" s="22"/>
    </row>
    <row r="3321" spans="13:18">
      <c r="M3321" s="22"/>
      <c r="P3321" s="22"/>
      <c r="Q3321" s="22"/>
      <c r="R3321" s="22"/>
    </row>
    <row r="3322" spans="13:18">
      <c r="M3322" s="22"/>
      <c r="P3322" s="22"/>
      <c r="Q3322" s="22"/>
      <c r="R3322" s="22"/>
    </row>
    <row r="3323" spans="13:18">
      <c r="M3323" s="22"/>
      <c r="P3323" s="22"/>
      <c r="Q3323" s="22"/>
      <c r="R3323" s="22"/>
    </row>
    <row r="3324" spans="13:18">
      <c r="M3324" s="22"/>
      <c r="P3324" s="22"/>
      <c r="Q3324" s="22"/>
      <c r="R3324" s="22"/>
    </row>
    <row r="3325" spans="13:18">
      <c r="M3325" s="22"/>
      <c r="P3325" s="22"/>
      <c r="Q3325" s="22"/>
      <c r="R3325" s="22"/>
    </row>
    <row r="3326" spans="13:18">
      <c r="M3326" s="22"/>
      <c r="P3326" s="22"/>
      <c r="Q3326" s="22"/>
      <c r="R3326" s="22"/>
    </row>
    <row r="3327" spans="13:18">
      <c r="M3327" s="22"/>
      <c r="P3327" s="22"/>
      <c r="Q3327" s="22"/>
      <c r="R3327" s="22"/>
    </row>
    <row r="3328" spans="13:18">
      <c r="M3328" s="22"/>
      <c r="P3328" s="22"/>
      <c r="Q3328" s="22"/>
      <c r="R3328" s="22"/>
    </row>
    <row r="3329" spans="13:18">
      <c r="M3329" s="22"/>
      <c r="P3329" s="22"/>
      <c r="Q3329" s="22"/>
      <c r="R3329" s="22"/>
    </row>
    <row r="3330" spans="13:18">
      <c r="M3330" s="22"/>
      <c r="P3330" s="22"/>
      <c r="Q3330" s="22"/>
      <c r="R3330" s="22"/>
    </row>
    <row r="3331" spans="13:18">
      <c r="M3331" s="22"/>
      <c r="P3331" s="22"/>
      <c r="Q3331" s="22"/>
      <c r="R3331" s="22"/>
    </row>
    <row r="3332" spans="13:18">
      <c r="M3332" s="22"/>
      <c r="P3332" s="22"/>
      <c r="Q3332" s="22"/>
      <c r="R3332" s="22"/>
    </row>
    <row r="3333" spans="13:18">
      <c r="M3333" s="22"/>
      <c r="P3333" s="22"/>
      <c r="Q3333" s="22"/>
      <c r="R3333" s="22"/>
    </row>
    <row r="3334" spans="13:18">
      <c r="M3334" s="22"/>
      <c r="P3334" s="22"/>
      <c r="Q3334" s="22"/>
      <c r="R3334" s="22"/>
    </row>
    <row r="3335" spans="13:18">
      <c r="M3335" s="22"/>
      <c r="P3335" s="22"/>
      <c r="Q3335" s="22"/>
      <c r="R3335" s="22"/>
    </row>
    <row r="3336" spans="13:18">
      <c r="M3336" s="22"/>
      <c r="P3336" s="22"/>
      <c r="Q3336" s="22"/>
      <c r="R3336" s="22"/>
    </row>
    <row r="3337" spans="13:18">
      <c r="M3337" s="22"/>
      <c r="P3337" s="22"/>
      <c r="Q3337" s="22"/>
      <c r="R3337" s="22"/>
    </row>
    <row r="3338" spans="13:18">
      <c r="M3338" s="22"/>
      <c r="P3338" s="22"/>
      <c r="Q3338" s="22"/>
      <c r="R3338" s="22"/>
    </row>
    <row r="3339" spans="13:18">
      <c r="M3339" s="22"/>
      <c r="P3339" s="22"/>
      <c r="Q3339" s="22"/>
      <c r="R3339" s="22"/>
    </row>
    <row r="3340" spans="13:18">
      <c r="M3340" s="22"/>
      <c r="P3340" s="22"/>
      <c r="Q3340" s="22"/>
      <c r="R3340" s="22"/>
    </row>
    <row r="3341" spans="13:18">
      <c r="M3341" s="22"/>
      <c r="P3341" s="22"/>
      <c r="Q3341" s="22"/>
      <c r="R3341" s="22"/>
    </row>
    <row r="3342" spans="13:18">
      <c r="M3342" s="22"/>
      <c r="P3342" s="22"/>
      <c r="Q3342" s="22"/>
      <c r="R3342" s="22"/>
    </row>
    <row r="3343" spans="13:18">
      <c r="M3343" s="22"/>
      <c r="P3343" s="22"/>
      <c r="Q3343" s="22"/>
      <c r="R3343" s="22"/>
    </row>
    <row r="3344" spans="13:18">
      <c r="M3344" s="22"/>
      <c r="P3344" s="22"/>
      <c r="Q3344" s="22"/>
      <c r="R3344" s="22"/>
    </row>
    <row r="3345" spans="13:18">
      <c r="M3345" s="22"/>
      <c r="P3345" s="22"/>
      <c r="Q3345" s="22"/>
      <c r="R3345" s="22"/>
    </row>
    <row r="3346" spans="13:18">
      <c r="M3346" s="22"/>
      <c r="P3346" s="22"/>
      <c r="Q3346" s="22"/>
      <c r="R3346" s="22"/>
    </row>
    <row r="3347" spans="13:18">
      <c r="M3347" s="22"/>
      <c r="P3347" s="22"/>
      <c r="Q3347" s="22"/>
      <c r="R3347" s="22"/>
    </row>
    <row r="3348" spans="13:18">
      <c r="M3348" s="22"/>
      <c r="P3348" s="22"/>
      <c r="Q3348" s="22"/>
      <c r="R3348" s="22"/>
    </row>
    <row r="3349" spans="13:18">
      <c r="M3349" s="22"/>
      <c r="P3349" s="22"/>
      <c r="Q3349" s="22"/>
      <c r="R3349" s="22"/>
    </row>
    <row r="3350" spans="13:18">
      <c r="M3350" s="22"/>
      <c r="P3350" s="22"/>
      <c r="Q3350" s="22"/>
      <c r="R3350" s="22"/>
    </row>
    <row r="3351" spans="13:18">
      <c r="M3351" s="22"/>
      <c r="P3351" s="22"/>
      <c r="Q3351" s="22"/>
      <c r="R3351" s="22"/>
    </row>
    <row r="3352" spans="13:18">
      <c r="M3352" s="22"/>
      <c r="P3352" s="22"/>
      <c r="Q3352" s="22"/>
      <c r="R3352" s="22"/>
    </row>
    <row r="3353" spans="13:18">
      <c r="M3353" s="22"/>
      <c r="P3353" s="22"/>
      <c r="Q3353" s="22"/>
      <c r="R3353" s="22"/>
    </row>
    <row r="3354" spans="13:18">
      <c r="M3354" s="22"/>
      <c r="P3354" s="22"/>
      <c r="Q3354" s="22"/>
      <c r="R3354" s="22"/>
    </row>
    <row r="3355" spans="13:18">
      <c r="M3355" s="22"/>
      <c r="P3355" s="22"/>
      <c r="Q3355" s="22"/>
      <c r="R3355" s="22"/>
    </row>
    <row r="3356" spans="13:18">
      <c r="M3356" s="22"/>
      <c r="P3356" s="22"/>
      <c r="Q3356" s="22"/>
      <c r="R3356" s="22"/>
    </row>
    <row r="3357" spans="13:18">
      <c r="M3357" s="22"/>
      <c r="P3357" s="22"/>
      <c r="Q3357" s="22"/>
      <c r="R3357" s="22"/>
    </row>
    <row r="3358" spans="13:18">
      <c r="M3358" s="22"/>
      <c r="P3358" s="22"/>
      <c r="Q3358" s="22"/>
      <c r="R3358" s="22"/>
    </row>
    <row r="3359" spans="13:18">
      <c r="M3359" s="22"/>
      <c r="P3359" s="22"/>
      <c r="Q3359" s="22"/>
      <c r="R3359" s="22"/>
    </row>
    <row r="3360" spans="13:18">
      <c r="M3360" s="22"/>
      <c r="P3360" s="22"/>
      <c r="Q3360" s="22"/>
      <c r="R3360" s="22"/>
    </row>
    <row r="3361" spans="13:18">
      <c r="M3361" s="22"/>
      <c r="P3361" s="22"/>
      <c r="Q3361" s="22"/>
      <c r="R3361" s="22"/>
    </row>
    <row r="3362" spans="13:18">
      <c r="M3362" s="22"/>
      <c r="P3362" s="22"/>
      <c r="Q3362" s="22"/>
      <c r="R3362" s="22"/>
    </row>
    <row r="3363" spans="13:18">
      <c r="M3363" s="22"/>
      <c r="P3363" s="22"/>
      <c r="Q3363" s="22"/>
      <c r="R3363" s="22"/>
    </row>
    <row r="3364" spans="13:18">
      <c r="M3364" s="22"/>
      <c r="P3364" s="22"/>
      <c r="Q3364" s="22"/>
      <c r="R3364" s="22"/>
    </row>
    <row r="3365" spans="13:18">
      <c r="M3365" s="22"/>
      <c r="P3365" s="22"/>
      <c r="Q3365" s="22"/>
      <c r="R3365" s="22"/>
    </row>
    <row r="3366" spans="13:18">
      <c r="M3366" s="22"/>
      <c r="P3366" s="22"/>
      <c r="Q3366" s="22"/>
      <c r="R3366" s="22"/>
    </row>
    <row r="3367" spans="13:18">
      <c r="M3367" s="22"/>
      <c r="P3367" s="22"/>
      <c r="Q3367" s="22"/>
      <c r="R3367" s="22"/>
    </row>
    <row r="3368" spans="13:18">
      <c r="M3368" s="22"/>
      <c r="P3368" s="22"/>
      <c r="Q3368" s="22"/>
      <c r="R3368" s="22"/>
    </row>
    <row r="3369" spans="13:18">
      <c r="M3369" s="22"/>
      <c r="P3369" s="22"/>
      <c r="Q3369" s="22"/>
      <c r="R3369" s="22"/>
    </row>
    <row r="3370" spans="13:18">
      <c r="M3370" s="22"/>
      <c r="P3370" s="22"/>
      <c r="Q3370" s="22"/>
      <c r="R3370" s="22"/>
    </row>
    <row r="3371" spans="13:18">
      <c r="M3371" s="22"/>
      <c r="P3371" s="22"/>
      <c r="Q3371" s="22"/>
      <c r="R3371" s="22"/>
    </row>
    <row r="3372" spans="13:18">
      <c r="M3372" s="22"/>
      <c r="P3372" s="22"/>
      <c r="Q3372" s="22"/>
      <c r="R3372" s="22"/>
    </row>
    <row r="3373" spans="13:18">
      <c r="M3373" s="22"/>
      <c r="P3373" s="22"/>
      <c r="Q3373" s="22"/>
      <c r="R3373" s="22"/>
    </row>
    <row r="3374" spans="13:18">
      <c r="M3374" s="22"/>
      <c r="P3374" s="22"/>
      <c r="Q3374" s="22"/>
      <c r="R3374" s="22"/>
    </row>
    <row r="3375" spans="13:18">
      <c r="M3375" s="22"/>
      <c r="P3375" s="22"/>
      <c r="Q3375" s="22"/>
      <c r="R3375" s="22"/>
    </row>
    <row r="3376" spans="13:18">
      <c r="M3376" s="22"/>
      <c r="P3376" s="22"/>
      <c r="Q3376" s="22"/>
      <c r="R3376" s="22"/>
    </row>
    <row r="3377" spans="13:18">
      <c r="M3377" s="22"/>
      <c r="P3377" s="22"/>
      <c r="Q3377" s="22"/>
      <c r="R3377" s="22"/>
    </row>
    <row r="3378" spans="13:18">
      <c r="M3378" s="22"/>
      <c r="P3378" s="22"/>
      <c r="Q3378" s="22"/>
      <c r="R3378" s="22"/>
    </row>
    <row r="3379" spans="13:18">
      <c r="M3379" s="22"/>
      <c r="P3379" s="22"/>
      <c r="Q3379" s="22"/>
      <c r="R3379" s="22"/>
    </row>
    <row r="3380" spans="13:18">
      <c r="M3380" s="22"/>
      <c r="P3380" s="22"/>
      <c r="Q3380" s="22"/>
      <c r="R3380" s="22"/>
    </row>
    <row r="3381" spans="13:18">
      <c r="M3381" s="22"/>
      <c r="P3381" s="22"/>
      <c r="Q3381" s="22"/>
      <c r="R3381" s="22"/>
    </row>
    <row r="3382" spans="13:18">
      <c r="M3382" s="22"/>
      <c r="P3382" s="22"/>
      <c r="Q3382" s="22"/>
      <c r="R3382" s="22"/>
    </row>
    <row r="3383" spans="13:18">
      <c r="M3383" s="22"/>
      <c r="P3383" s="22"/>
      <c r="Q3383" s="22"/>
      <c r="R3383" s="22"/>
    </row>
    <row r="3384" spans="13:18">
      <c r="M3384" s="22"/>
      <c r="P3384" s="22"/>
      <c r="Q3384" s="22"/>
      <c r="R3384" s="22"/>
    </row>
    <row r="3385" spans="13:18">
      <c r="M3385" s="22"/>
      <c r="P3385" s="22"/>
      <c r="Q3385" s="22"/>
      <c r="R3385" s="22"/>
    </row>
    <row r="3386" spans="13:18">
      <c r="M3386" s="22"/>
      <c r="P3386" s="22"/>
      <c r="Q3386" s="22"/>
      <c r="R3386" s="22"/>
    </row>
    <row r="3387" spans="13:18">
      <c r="M3387" s="22"/>
      <c r="P3387" s="22"/>
      <c r="Q3387" s="22"/>
      <c r="R3387" s="22"/>
    </row>
    <row r="3388" spans="13:18">
      <c r="M3388" s="22"/>
      <c r="P3388" s="22"/>
      <c r="Q3388" s="22"/>
      <c r="R3388" s="22"/>
    </row>
    <row r="3389" spans="13:18">
      <c r="M3389" s="22"/>
      <c r="P3389" s="22"/>
      <c r="Q3389" s="22"/>
      <c r="R3389" s="22"/>
    </row>
    <row r="3390" spans="13:18">
      <c r="M3390" s="22"/>
      <c r="P3390" s="22"/>
      <c r="Q3390" s="22"/>
      <c r="R3390" s="22"/>
    </row>
    <row r="3391" spans="13:18">
      <c r="M3391" s="22"/>
      <c r="P3391" s="22"/>
      <c r="Q3391" s="22"/>
      <c r="R3391" s="22"/>
    </row>
    <row r="3392" spans="13:18">
      <c r="M3392" s="22"/>
      <c r="P3392" s="22"/>
      <c r="Q3392" s="22"/>
      <c r="R3392" s="22"/>
    </row>
    <row r="3393" spans="13:18">
      <c r="M3393" s="22"/>
      <c r="P3393" s="22"/>
      <c r="Q3393" s="22"/>
      <c r="R3393" s="22"/>
    </row>
    <row r="3394" spans="13:18">
      <c r="M3394" s="22"/>
      <c r="P3394" s="22"/>
      <c r="Q3394" s="22"/>
      <c r="R3394" s="22"/>
    </row>
    <row r="3395" spans="13:18">
      <c r="M3395" s="22"/>
      <c r="P3395" s="22"/>
      <c r="Q3395" s="22"/>
      <c r="R3395" s="22"/>
    </row>
    <row r="3396" spans="13:18">
      <c r="M3396" s="22"/>
      <c r="P3396" s="22"/>
      <c r="Q3396" s="22"/>
      <c r="R3396" s="22"/>
    </row>
    <row r="3397" spans="13:18">
      <c r="M3397" s="22"/>
      <c r="P3397" s="22"/>
      <c r="Q3397" s="22"/>
      <c r="R3397" s="22"/>
    </row>
    <row r="3398" spans="13:18">
      <c r="M3398" s="22"/>
      <c r="P3398" s="22"/>
      <c r="Q3398" s="22"/>
      <c r="R3398" s="22"/>
    </row>
    <row r="3399" spans="13:18">
      <c r="M3399" s="22"/>
      <c r="P3399" s="22"/>
      <c r="Q3399" s="22"/>
      <c r="R3399" s="22"/>
    </row>
    <row r="3400" spans="13:18">
      <c r="M3400" s="22"/>
      <c r="P3400" s="22"/>
      <c r="Q3400" s="22"/>
      <c r="R3400" s="22"/>
    </row>
    <row r="3401" spans="13:18">
      <c r="M3401" s="22"/>
      <c r="P3401" s="22"/>
      <c r="Q3401" s="22"/>
      <c r="R3401" s="22"/>
    </row>
    <row r="3402" spans="13:18">
      <c r="M3402" s="22"/>
      <c r="P3402" s="22"/>
      <c r="Q3402" s="22"/>
      <c r="R3402" s="22"/>
    </row>
    <row r="3403" spans="13:18">
      <c r="M3403" s="22"/>
      <c r="P3403" s="22"/>
      <c r="Q3403" s="22"/>
      <c r="R3403" s="22"/>
    </row>
    <row r="3404" spans="13:18">
      <c r="M3404" s="22"/>
      <c r="P3404" s="22"/>
      <c r="Q3404" s="22"/>
      <c r="R3404" s="22"/>
    </row>
    <row r="3405" spans="13:18">
      <c r="M3405" s="22"/>
      <c r="P3405" s="22"/>
      <c r="Q3405" s="22"/>
      <c r="R3405" s="22"/>
    </row>
    <row r="3406" spans="13:18">
      <c r="M3406" s="22"/>
      <c r="P3406" s="22"/>
      <c r="Q3406" s="22"/>
      <c r="R3406" s="22"/>
    </row>
    <row r="3407" spans="13:18">
      <c r="M3407" s="22"/>
      <c r="P3407" s="22"/>
      <c r="Q3407" s="22"/>
      <c r="R3407" s="22"/>
    </row>
    <row r="3408" spans="13:18">
      <c r="M3408" s="22"/>
      <c r="P3408" s="22"/>
      <c r="Q3408" s="22"/>
      <c r="R3408" s="22"/>
    </row>
    <row r="3409" spans="13:18">
      <c r="M3409" s="22"/>
      <c r="P3409" s="22"/>
      <c r="Q3409" s="22"/>
      <c r="R3409" s="22"/>
    </row>
    <row r="3410" spans="13:18">
      <c r="M3410" s="22"/>
      <c r="P3410" s="22"/>
      <c r="Q3410" s="22"/>
      <c r="R3410" s="22"/>
    </row>
    <row r="3411" spans="13:18">
      <c r="M3411" s="22"/>
      <c r="P3411" s="22"/>
      <c r="Q3411" s="22"/>
      <c r="R3411" s="22"/>
    </row>
    <row r="3412" spans="13:18">
      <c r="M3412" s="22"/>
      <c r="P3412" s="22"/>
      <c r="Q3412" s="22"/>
      <c r="R3412" s="22"/>
    </row>
    <row r="3413" spans="13:18">
      <c r="M3413" s="22"/>
      <c r="P3413" s="22"/>
      <c r="Q3413" s="22"/>
      <c r="R3413" s="22"/>
    </row>
    <row r="3414" spans="13:18">
      <c r="M3414" s="22"/>
      <c r="P3414" s="22"/>
      <c r="Q3414" s="22"/>
      <c r="R3414" s="22"/>
    </row>
    <row r="3415" spans="13:18">
      <c r="M3415" s="22"/>
      <c r="P3415" s="22"/>
      <c r="Q3415" s="22"/>
      <c r="R3415" s="22"/>
    </row>
    <row r="3416" spans="13:18">
      <c r="M3416" s="22"/>
      <c r="P3416" s="22"/>
      <c r="Q3416" s="22"/>
      <c r="R3416" s="22"/>
    </row>
    <row r="3417" spans="13:18">
      <c r="M3417" s="22"/>
      <c r="P3417" s="22"/>
      <c r="Q3417" s="22"/>
      <c r="R3417" s="22"/>
    </row>
    <row r="3418" spans="13:18">
      <c r="M3418" s="22"/>
      <c r="P3418" s="22"/>
      <c r="Q3418" s="22"/>
      <c r="R3418" s="22"/>
    </row>
    <row r="3419" spans="13:18">
      <c r="M3419" s="22"/>
      <c r="P3419" s="22"/>
      <c r="Q3419" s="22"/>
      <c r="R3419" s="22"/>
    </row>
    <row r="3420" spans="13:18">
      <c r="M3420" s="22"/>
      <c r="P3420" s="22"/>
      <c r="Q3420" s="22"/>
      <c r="R3420" s="22"/>
    </row>
    <row r="3421" spans="13:18">
      <c r="M3421" s="22"/>
      <c r="P3421" s="22"/>
      <c r="Q3421" s="22"/>
      <c r="R3421" s="22"/>
    </row>
    <row r="3422" spans="13:18">
      <c r="M3422" s="22"/>
      <c r="P3422" s="22"/>
      <c r="Q3422" s="22"/>
      <c r="R3422" s="22"/>
    </row>
    <row r="3423" spans="13:18">
      <c r="M3423" s="22"/>
      <c r="P3423" s="22"/>
      <c r="Q3423" s="22"/>
      <c r="R3423" s="22"/>
    </row>
    <row r="3424" spans="13:18">
      <c r="M3424" s="22"/>
      <c r="P3424" s="22"/>
      <c r="Q3424" s="22"/>
      <c r="R3424" s="22"/>
    </row>
    <row r="3425" spans="13:18">
      <c r="M3425" s="22"/>
      <c r="P3425" s="22"/>
      <c r="Q3425" s="22"/>
      <c r="R3425" s="22"/>
    </row>
    <row r="3426" spans="13:18">
      <c r="M3426" s="22"/>
      <c r="P3426" s="22"/>
      <c r="Q3426" s="22"/>
      <c r="R3426" s="22"/>
    </row>
    <row r="3427" spans="13:18">
      <c r="M3427" s="22"/>
      <c r="P3427" s="22"/>
      <c r="Q3427" s="22"/>
      <c r="R3427" s="22"/>
    </row>
    <row r="3428" spans="13:18">
      <c r="M3428" s="22"/>
      <c r="P3428" s="22"/>
      <c r="Q3428" s="22"/>
      <c r="R3428" s="22"/>
    </row>
    <row r="3429" spans="13:18">
      <c r="M3429" s="22"/>
      <c r="P3429" s="22"/>
      <c r="Q3429" s="22"/>
      <c r="R3429" s="22"/>
    </row>
    <row r="3430" spans="13:18">
      <c r="M3430" s="22"/>
      <c r="P3430" s="22"/>
      <c r="Q3430" s="22"/>
      <c r="R3430" s="22"/>
    </row>
    <row r="3431" spans="13:18">
      <c r="M3431" s="22"/>
      <c r="P3431" s="22"/>
      <c r="Q3431" s="22"/>
      <c r="R3431" s="22"/>
    </row>
    <row r="3432" spans="13:18">
      <c r="M3432" s="22"/>
      <c r="P3432" s="22"/>
      <c r="Q3432" s="22"/>
      <c r="R3432" s="22"/>
    </row>
    <row r="3433" spans="13:18">
      <c r="M3433" s="22"/>
      <c r="P3433" s="22"/>
      <c r="Q3433" s="22"/>
      <c r="R3433" s="22"/>
    </row>
    <row r="3434" spans="13:18">
      <c r="M3434" s="22"/>
      <c r="P3434" s="22"/>
      <c r="Q3434" s="22"/>
      <c r="R3434" s="22"/>
    </row>
    <row r="3435" spans="13:18">
      <c r="M3435" s="22"/>
      <c r="P3435" s="22"/>
      <c r="Q3435" s="22"/>
      <c r="R3435" s="22"/>
    </row>
    <row r="3436" spans="13:18">
      <c r="M3436" s="22"/>
      <c r="P3436" s="22"/>
      <c r="Q3436" s="22"/>
      <c r="R3436" s="22"/>
    </row>
    <row r="3437" spans="13:18">
      <c r="M3437" s="22"/>
      <c r="P3437" s="22"/>
      <c r="Q3437" s="22"/>
      <c r="R3437" s="22"/>
    </row>
    <row r="3438" spans="13:18">
      <c r="M3438" s="22"/>
      <c r="P3438" s="22"/>
      <c r="Q3438" s="22"/>
      <c r="R3438" s="22"/>
    </row>
    <row r="3439" spans="13:18">
      <c r="M3439" s="22"/>
      <c r="P3439" s="22"/>
      <c r="Q3439" s="22"/>
      <c r="R3439" s="22"/>
    </row>
    <row r="3440" spans="13:18">
      <c r="M3440" s="22"/>
      <c r="P3440" s="22"/>
      <c r="Q3440" s="22"/>
      <c r="R3440" s="22"/>
    </row>
    <row r="3441" spans="13:18">
      <c r="M3441" s="22"/>
      <c r="P3441" s="22"/>
      <c r="Q3441" s="22"/>
      <c r="R3441" s="22"/>
    </row>
    <row r="3442" spans="13:18">
      <c r="M3442" s="22"/>
      <c r="P3442" s="22"/>
      <c r="Q3442" s="22"/>
      <c r="R3442" s="22"/>
    </row>
    <row r="3443" spans="13:18">
      <c r="M3443" s="22"/>
      <c r="P3443" s="22"/>
      <c r="Q3443" s="22"/>
      <c r="R3443" s="22"/>
    </row>
    <row r="3444" spans="13:18">
      <c r="M3444" s="22"/>
      <c r="P3444" s="22"/>
      <c r="Q3444" s="22"/>
      <c r="R3444" s="22"/>
    </row>
    <row r="3445" spans="13:18">
      <c r="M3445" s="22"/>
      <c r="P3445" s="22"/>
      <c r="Q3445" s="22"/>
      <c r="R3445" s="22"/>
    </row>
    <row r="3446" spans="13:18">
      <c r="M3446" s="22"/>
      <c r="P3446" s="22"/>
      <c r="Q3446" s="22"/>
      <c r="R3446" s="22"/>
    </row>
    <row r="3447" spans="13:18">
      <c r="M3447" s="22"/>
      <c r="P3447" s="22"/>
      <c r="Q3447" s="22"/>
      <c r="R3447" s="22"/>
    </row>
    <row r="3448" spans="13:18">
      <c r="M3448" s="22"/>
      <c r="P3448" s="22"/>
      <c r="Q3448" s="22"/>
      <c r="R3448" s="22"/>
    </row>
    <row r="3449" spans="13:18">
      <c r="M3449" s="22"/>
      <c r="P3449" s="22"/>
      <c r="Q3449" s="22"/>
      <c r="R3449" s="22"/>
    </row>
    <row r="3450" spans="13:18">
      <c r="M3450" s="22"/>
      <c r="P3450" s="22"/>
      <c r="Q3450" s="22"/>
      <c r="R3450" s="22"/>
    </row>
    <row r="3451" spans="13:18">
      <c r="M3451" s="22"/>
      <c r="P3451" s="22"/>
      <c r="Q3451" s="22"/>
      <c r="R3451" s="22"/>
    </row>
    <row r="3452" spans="13:18">
      <c r="M3452" s="22"/>
      <c r="P3452" s="22"/>
      <c r="Q3452" s="22"/>
      <c r="R3452" s="22"/>
    </row>
    <row r="3453" spans="13:18">
      <c r="M3453" s="22"/>
      <c r="P3453" s="22"/>
      <c r="Q3453" s="22"/>
      <c r="R3453" s="22"/>
    </row>
    <row r="3454" spans="13:18">
      <c r="M3454" s="22"/>
      <c r="P3454" s="22"/>
      <c r="Q3454" s="22"/>
      <c r="R3454" s="22"/>
    </row>
    <row r="3455" spans="13:18">
      <c r="M3455" s="22"/>
      <c r="P3455" s="22"/>
      <c r="Q3455" s="22"/>
      <c r="R3455" s="22"/>
    </row>
    <row r="3456" spans="13:18">
      <c r="M3456" s="22"/>
      <c r="P3456" s="22"/>
      <c r="Q3456" s="22"/>
      <c r="R3456" s="22"/>
    </row>
    <row r="3457" spans="13:18">
      <c r="M3457" s="22"/>
      <c r="P3457" s="22"/>
      <c r="Q3457" s="22"/>
      <c r="R3457" s="22"/>
    </row>
    <row r="3458" spans="13:18">
      <c r="M3458" s="22"/>
      <c r="P3458" s="22"/>
      <c r="Q3458" s="22"/>
      <c r="R3458" s="22"/>
    </row>
    <row r="3459" spans="13:18">
      <c r="M3459" s="22"/>
      <c r="P3459" s="22"/>
      <c r="Q3459" s="22"/>
      <c r="R3459" s="22"/>
    </row>
    <row r="3460" spans="13:18">
      <c r="M3460" s="22"/>
      <c r="P3460" s="22"/>
      <c r="Q3460" s="22"/>
      <c r="R3460" s="22"/>
    </row>
    <row r="3461" spans="13:18">
      <c r="M3461" s="22"/>
      <c r="P3461" s="22"/>
      <c r="Q3461" s="22"/>
      <c r="R3461" s="22"/>
    </row>
    <row r="3462" spans="13:18">
      <c r="M3462" s="22"/>
      <c r="P3462" s="22"/>
      <c r="Q3462" s="22"/>
      <c r="R3462" s="22"/>
    </row>
    <row r="3463" spans="13:18">
      <c r="M3463" s="22"/>
      <c r="P3463" s="22"/>
      <c r="Q3463" s="22"/>
      <c r="R3463" s="22"/>
    </row>
    <row r="3464" spans="13:18">
      <c r="M3464" s="22"/>
      <c r="P3464" s="22"/>
      <c r="Q3464" s="22"/>
      <c r="R3464" s="22"/>
    </row>
    <row r="3465" spans="13:18">
      <c r="M3465" s="22"/>
      <c r="P3465" s="22"/>
      <c r="Q3465" s="22"/>
      <c r="R3465" s="22"/>
    </row>
    <row r="3466" spans="13:18">
      <c r="M3466" s="22"/>
      <c r="P3466" s="22"/>
      <c r="Q3466" s="22"/>
      <c r="R3466" s="22"/>
    </row>
    <row r="3467" spans="13:18">
      <c r="M3467" s="22"/>
      <c r="P3467" s="22"/>
      <c r="Q3467" s="22"/>
      <c r="R3467" s="22"/>
    </row>
    <row r="3468" spans="13:18">
      <c r="M3468" s="22"/>
      <c r="P3468" s="22"/>
      <c r="Q3468" s="22"/>
      <c r="R3468" s="22"/>
    </row>
    <row r="3469" spans="13:18">
      <c r="M3469" s="22"/>
      <c r="P3469" s="22"/>
      <c r="Q3469" s="22"/>
      <c r="R3469" s="22"/>
    </row>
    <row r="3470" spans="13:18">
      <c r="M3470" s="22"/>
      <c r="P3470" s="22"/>
      <c r="Q3470" s="22"/>
      <c r="R3470" s="22"/>
    </row>
    <row r="3471" spans="13:18">
      <c r="M3471" s="22"/>
      <c r="P3471" s="22"/>
      <c r="Q3471" s="22"/>
      <c r="R3471" s="22"/>
    </row>
    <row r="3472" spans="13:18">
      <c r="M3472" s="22"/>
      <c r="P3472" s="22"/>
      <c r="Q3472" s="22"/>
      <c r="R3472" s="22"/>
    </row>
    <row r="3473" spans="13:18">
      <c r="M3473" s="22"/>
      <c r="P3473" s="22"/>
      <c r="Q3473" s="22"/>
      <c r="R3473" s="22"/>
    </row>
    <row r="3474" spans="13:18">
      <c r="M3474" s="22"/>
      <c r="P3474" s="22"/>
      <c r="Q3474" s="22"/>
      <c r="R3474" s="22"/>
    </row>
    <row r="3475" spans="13:18">
      <c r="M3475" s="22"/>
      <c r="P3475" s="22"/>
      <c r="Q3475" s="22"/>
      <c r="R3475" s="22"/>
    </row>
    <row r="3476" spans="13:18">
      <c r="M3476" s="22"/>
      <c r="P3476" s="22"/>
      <c r="Q3476" s="22"/>
      <c r="R3476" s="22"/>
    </row>
    <row r="3477" spans="13:18">
      <c r="M3477" s="22"/>
      <c r="P3477" s="22"/>
      <c r="Q3477" s="22"/>
      <c r="R3477" s="22"/>
    </row>
    <row r="3478" spans="13:18">
      <c r="M3478" s="22"/>
      <c r="P3478" s="22"/>
      <c r="Q3478" s="22"/>
      <c r="R3478" s="22"/>
    </row>
    <row r="3479" spans="13:18">
      <c r="M3479" s="22"/>
      <c r="P3479" s="22"/>
      <c r="Q3479" s="22"/>
      <c r="R3479" s="22"/>
    </row>
    <row r="3480" spans="13:18">
      <c r="M3480" s="22"/>
      <c r="P3480" s="22"/>
      <c r="Q3480" s="22"/>
      <c r="R3480" s="22"/>
    </row>
    <row r="3481" spans="13:18">
      <c r="M3481" s="22"/>
      <c r="P3481" s="22"/>
      <c r="Q3481" s="22"/>
      <c r="R3481" s="22"/>
    </row>
    <row r="3482" spans="13:18">
      <c r="M3482" s="22"/>
      <c r="P3482" s="22"/>
      <c r="Q3482" s="22"/>
      <c r="R3482" s="22"/>
    </row>
    <row r="3483" spans="13:18">
      <c r="M3483" s="22"/>
      <c r="P3483" s="22"/>
      <c r="Q3483" s="22"/>
      <c r="R3483" s="22"/>
    </row>
    <row r="3484" spans="13:18">
      <c r="M3484" s="22"/>
      <c r="P3484" s="22"/>
      <c r="Q3484" s="22"/>
      <c r="R3484" s="22"/>
    </row>
    <row r="3485" spans="13:18">
      <c r="M3485" s="22"/>
      <c r="P3485" s="22"/>
      <c r="Q3485" s="22"/>
      <c r="R3485" s="22"/>
    </row>
    <row r="3486" spans="13:18">
      <c r="M3486" s="22"/>
      <c r="P3486" s="22"/>
      <c r="Q3486" s="22"/>
      <c r="R3486" s="22"/>
    </row>
    <row r="3487" spans="13:18">
      <c r="M3487" s="22"/>
      <c r="P3487" s="22"/>
      <c r="Q3487" s="22"/>
      <c r="R3487" s="22"/>
    </row>
    <row r="3488" spans="13:18">
      <c r="M3488" s="22"/>
      <c r="P3488" s="22"/>
      <c r="Q3488" s="22"/>
      <c r="R3488" s="22"/>
    </row>
    <row r="3489" spans="13:18">
      <c r="M3489" s="22"/>
      <c r="P3489" s="22"/>
      <c r="Q3489" s="22"/>
      <c r="R3489" s="22"/>
    </row>
    <row r="3490" spans="13:18">
      <c r="M3490" s="22"/>
      <c r="P3490" s="22"/>
      <c r="Q3490" s="22"/>
      <c r="R3490" s="22"/>
    </row>
    <row r="3491" spans="13:18">
      <c r="M3491" s="22"/>
      <c r="P3491" s="22"/>
      <c r="Q3491" s="22"/>
      <c r="R3491" s="22"/>
    </row>
    <row r="3492" spans="13:18">
      <c r="M3492" s="22"/>
      <c r="P3492" s="22"/>
      <c r="Q3492" s="22"/>
      <c r="R3492" s="22"/>
    </row>
    <row r="3493" spans="13:18">
      <c r="M3493" s="22"/>
      <c r="P3493" s="22"/>
      <c r="Q3493" s="22"/>
      <c r="R3493" s="22"/>
    </row>
    <row r="3494" spans="13:18">
      <c r="M3494" s="22"/>
      <c r="P3494" s="22"/>
      <c r="Q3494" s="22"/>
      <c r="R3494" s="22"/>
    </row>
    <row r="3495" spans="13:18">
      <c r="M3495" s="22"/>
      <c r="P3495" s="22"/>
      <c r="Q3495" s="22"/>
      <c r="R3495" s="22"/>
    </row>
    <row r="3496" spans="13:18">
      <c r="M3496" s="22"/>
      <c r="P3496" s="22"/>
      <c r="Q3496" s="22"/>
      <c r="R3496" s="22"/>
    </row>
    <row r="3497" spans="13:18">
      <c r="M3497" s="22"/>
      <c r="P3497" s="22"/>
      <c r="Q3497" s="22"/>
      <c r="R3497" s="22"/>
    </row>
    <row r="3498" spans="13:18">
      <c r="M3498" s="22"/>
      <c r="P3498" s="22"/>
      <c r="Q3498" s="22"/>
      <c r="R3498" s="22"/>
    </row>
    <row r="3499" spans="13:18">
      <c r="M3499" s="22"/>
      <c r="P3499" s="22"/>
      <c r="Q3499" s="22"/>
      <c r="R3499" s="22"/>
    </row>
    <row r="3500" spans="13:18">
      <c r="M3500" s="22"/>
      <c r="P3500" s="22"/>
      <c r="Q3500" s="22"/>
      <c r="R3500" s="22"/>
    </row>
    <row r="3501" spans="13:18">
      <c r="M3501" s="22"/>
      <c r="P3501" s="22"/>
      <c r="Q3501" s="22"/>
      <c r="R3501" s="22"/>
    </row>
    <row r="3502" spans="13:18">
      <c r="M3502" s="22"/>
      <c r="P3502" s="22"/>
      <c r="Q3502" s="22"/>
      <c r="R3502" s="22"/>
    </row>
    <row r="3503" spans="13:18">
      <c r="M3503" s="22"/>
      <c r="P3503" s="22"/>
      <c r="Q3503" s="22"/>
      <c r="R3503" s="22"/>
    </row>
    <row r="3504" spans="13:18">
      <c r="M3504" s="22"/>
      <c r="P3504" s="22"/>
      <c r="Q3504" s="22"/>
      <c r="R3504" s="22"/>
    </row>
    <row r="3505" spans="13:18">
      <c r="M3505" s="22"/>
      <c r="P3505" s="22"/>
      <c r="Q3505" s="22"/>
      <c r="R3505" s="22"/>
    </row>
    <row r="3506" spans="13:18">
      <c r="M3506" s="22"/>
      <c r="P3506" s="22"/>
      <c r="Q3506" s="22"/>
      <c r="R3506" s="22"/>
    </row>
    <row r="3507" spans="13:18">
      <c r="M3507" s="22"/>
      <c r="P3507" s="22"/>
      <c r="Q3507" s="22"/>
      <c r="R3507" s="22"/>
    </row>
    <row r="3508" spans="13:18">
      <c r="M3508" s="22"/>
      <c r="P3508" s="22"/>
      <c r="Q3508" s="22"/>
      <c r="R3508" s="22"/>
    </row>
    <row r="3509" spans="13:18">
      <c r="M3509" s="22"/>
      <c r="P3509" s="22"/>
      <c r="Q3509" s="22"/>
      <c r="R3509" s="22"/>
    </row>
    <row r="3510" spans="13:18">
      <c r="M3510" s="22"/>
      <c r="P3510" s="22"/>
      <c r="Q3510" s="22"/>
      <c r="R3510" s="22"/>
    </row>
    <row r="3511" spans="13:18">
      <c r="M3511" s="22"/>
      <c r="P3511" s="22"/>
      <c r="Q3511" s="22"/>
      <c r="R3511" s="22"/>
    </row>
    <row r="3512" spans="13:18">
      <c r="M3512" s="22"/>
      <c r="P3512" s="22"/>
      <c r="Q3512" s="22"/>
      <c r="R3512" s="22"/>
    </row>
    <row r="3513" spans="13:18">
      <c r="M3513" s="22"/>
      <c r="P3513" s="22"/>
      <c r="Q3513" s="22"/>
      <c r="R3513" s="22"/>
    </row>
    <row r="3514" spans="13:18">
      <c r="M3514" s="22"/>
      <c r="P3514" s="22"/>
      <c r="Q3514" s="22"/>
      <c r="R3514" s="22"/>
    </row>
    <row r="3515" spans="13:18">
      <c r="M3515" s="22"/>
      <c r="P3515" s="22"/>
      <c r="Q3515" s="22"/>
      <c r="R3515" s="22"/>
    </row>
    <row r="3516" spans="13:18">
      <c r="M3516" s="22"/>
      <c r="P3516" s="22"/>
      <c r="Q3516" s="22"/>
      <c r="R3516" s="22"/>
    </row>
    <row r="3517" spans="13:18">
      <c r="M3517" s="22"/>
      <c r="P3517" s="22"/>
      <c r="Q3517" s="22"/>
      <c r="R3517" s="22"/>
    </row>
    <row r="3518" spans="13:18">
      <c r="M3518" s="22"/>
      <c r="P3518" s="22"/>
      <c r="Q3518" s="22"/>
      <c r="R3518" s="22"/>
    </row>
    <row r="3519" spans="13:18">
      <c r="M3519" s="22"/>
      <c r="P3519" s="22"/>
      <c r="Q3519" s="22"/>
      <c r="R3519" s="22"/>
    </row>
    <row r="3520" spans="13:18">
      <c r="M3520" s="22"/>
      <c r="P3520" s="22"/>
      <c r="Q3520" s="22"/>
      <c r="R3520" s="22"/>
    </row>
    <row r="3521" spans="13:18">
      <c r="M3521" s="22"/>
      <c r="P3521" s="22"/>
      <c r="Q3521" s="22"/>
      <c r="R3521" s="22"/>
    </row>
    <row r="3522" spans="13:18">
      <c r="M3522" s="22"/>
      <c r="P3522" s="22"/>
      <c r="Q3522" s="22"/>
      <c r="R3522" s="22"/>
    </row>
    <row r="3523" spans="13:18">
      <c r="M3523" s="22"/>
      <c r="P3523" s="22"/>
      <c r="Q3523" s="22"/>
      <c r="R3523" s="22"/>
    </row>
    <row r="3524" spans="13:18">
      <c r="M3524" s="22"/>
      <c r="P3524" s="22"/>
      <c r="Q3524" s="22"/>
      <c r="R3524" s="22"/>
    </row>
    <row r="3525" spans="13:18">
      <c r="M3525" s="22"/>
      <c r="P3525" s="22"/>
      <c r="Q3525" s="22"/>
      <c r="R3525" s="22"/>
    </row>
    <row r="3526" spans="13:18">
      <c r="M3526" s="22"/>
      <c r="P3526" s="22"/>
      <c r="Q3526" s="22"/>
      <c r="R3526" s="22"/>
    </row>
    <row r="3527" spans="13:18">
      <c r="M3527" s="22"/>
      <c r="P3527" s="22"/>
      <c r="Q3527" s="22"/>
      <c r="R3527" s="22"/>
    </row>
    <row r="3528" spans="13:18">
      <c r="M3528" s="22"/>
      <c r="P3528" s="22"/>
      <c r="Q3528" s="22"/>
      <c r="R3528" s="22"/>
    </row>
    <row r="3529" spans="13:18">
      <c r="M3529" s="22"/>
      <c r="P3529" s="22"/>
      <c r="Q3529" s="22"/>
      <c r="R3529" s="22"/>
    </row>
    <row r="3530" spans="13:18">
      <c r="M3530" s="22"/>
      <c r="P3530" s="22"/>
      <c r="Q3530" s="22"/>
      <c r="R3530" s="22"/>
    </row>
    <row r="3531" spans="13:18">
      <c r="M3531" s="22"/>
      <c r="P3531" s="22"/>
      <c r="Q3531" s="22"/>
      <c r="R3531" s="22"/>
    </row>
    <row r="3532" spans="13:18">
      <c r="M3532" s="22"/>
      <c r="P3532" s="22"/>
      <c r="Q3532" s="22"/>
      <c r="R3532" s="22"/>
    </row>
    <row r="3533" spans="13:18">
      <c r="M3533" s="22"/>
      <c r="P3533" s="22"/>
      <c r="Q3533" s="22"/>
      <c r="R3533" s="22"/>
    </row>
    <row r="3534" spans="13:18">
      <c r="M3534" s="22"/>
      <c r="P3534" s="22"/>
      <c r="Q3534" s="22"/>
      <c r="R3534" s="22"/>
    </row>
    <row r="3535" spans="13:18">
      <c r="M3535" s="22"/>
      <c r="P3535" s="22"/>
      <c r="Q3535" s="22"/>
      <c r="R3535" s="22"/>
    </row>
    <row r="3536" spans="13:18">
      <c r="M3536" s="22"/>
      <c r="P3536" s="22"/>
      <c r="Q3536" s="22"/>
      <c r="R3536" s="22"/>
    </row>
    <row r="3537" spans="13:18">
      <c r="M3537" s="22"/>
      <c r="P3537" s="22"/>
      <c r="Q3537" s="22"/>
      <c r="R3537" s="22"/>
    </row>
    <row r="3538" spans="13:18">
      <c r="M3538" s="22"/>
      <c r="P3538" s="22"/>
      <c r="Q3538" s="22"/>
      <c r="R3538" s="22"/>
    </row>
    <row r="3539" spans="13:18">
      <c r="M3539" s="22"/>
      <c r="P3539" s="22"/>
      <c r="Q3539" s="22"/>
      <c r="R3539" s="22"/>
    </row>
    <row r="3540" spans="13:18">
      <c r="M3540" s="22"/>
      <c r="P3540" s="22"/>
      <c r="Q3540" s="22"/>
      <c r="R3540" s="22"/>
    </row>
    <row r="3541" spans="13:18">
      <c r="M3541" s="22"/>
      <c r="P3541" s="22"/>
      <c r="Q3541" s="22"/>
      <c r="R3541" s="22"/>
    </row>
    <row r="3542" spans="13:18">
      <c r="M3542" s="22"/>
      <c r="P3542" s="22"/>
      <c r="Q3542" s="22"/>
      <c r="R3542" s="22"/>
    </row>
    <row r="3543" spans="13:18">
      <c r="M3543" s="22"/>
      <c r="P3543" s="22"/>
      <c r="Q3543" s="22"/>
      <c r="R3543" s="22"/>
    </row>
    <row r="3544" spans="13:18">
      <c r="M3544" s="22"/>
      <c r="P3544" s="22"/>
      <c r="Q3544" s="22"/>
      <c r="R3544" s="22"/>
    </row>
    <row r="3545" spans="13:18">
      <c r="M3545" s="22"/>
      <c r="P3545" s="22"/>
      <c r="Q3545" s="22"/>
      <c r="R3545" s="22"/>
    </row>
    <row r="3546" spans="13:18">
      <c r="M3546" s="22"/>
      <c r="P3546" s="22"/>
      <c r="Q3546" s="22"/>
      <c r="R3546" s="22"/>
    </row>
    <row r="3547" spans="13:18">
      <c r="M3547" s="22"/>
      <c r="P3547" s="22"/>
      <c r="Q3547" s="22"/>
      <c r="R3547" s="22"/>
    </row>
    <row r="3548" spans="13:18">
      <c r="M3548" s="22"/>
      <c r="P3548" s="22"/>
      <c r="Q3548" s="22"/>
      <c r="R3548" s="22"/>
    </row>
    <row r="3549" spans="13:18">
      <c r="M3549" s="22"/>
      <c r="P3549" s="22"/>
      <c r="Q3549" s="22"/>
      <c r="R3549" s="22"/>
    </row>
    <row r="3550" spans="13:18">
      <c r="M3550" s="22"/>
      <c r="P3550" s="22"/>
      <c r="Q3550" s="22"/>
      <c r="R3550" s="22"/>
    </row>
    <row r="3551" spans="13:18">
      <c r="M3551" s="22"/>
      <c r="P3551" s="22"/>
      <c r="Q3551" s="22"/>
      <c r="R3551" s="22"/>
    </row>
    <row r="3552" spans="13:18">
      <c r="M3552" s="22"/>
      <c r="P3552" s="22"/>
      <c r="Q3552" s="22"/>
      <c r="R3552" s="22"/>
    </row>
    <row r="3553" spans="13:18">
      <c r="M3553" s="22"/>
      <c r="P3553" s="22"/>
      <c r="Q3553" s="22"/>
      <c r="R3553" s="22"/>
    </row>
    <row r="3554" spans="13:18">
      <c r="M3554" s="22"/>
      <c r="P3554" s="22"/>
      <c r="Q3554" s="22"/>
      <c r="R3554" s="22"/>
    </row>
    <row r="3555" spans="13:18">
      <c r="M3555" s="22"/>
      <c r="P3555" s="22"/>
      <c r="Q3555" s="22"/>
      <c r="R3555" s="22"/>
    </row>
    <row r="3556" spans="13:18">
      <c r="M3556" s="22"/>
      <c r="P3556" s="22"/>
      <c r="Q3556" s="22"/>
      <c r="R3556" s="22"/>
    </row>
    <row r="3557" spans="13:18">
      <c r="M3557" s="22"/>
      <c r="P3557" s="22"/>
      <c r="Q3557" s="22"/>
      <c r="R3557" s="22"/>
    </row>
    <row r="3558" spans="13:18">
      <c r="M3558" s="22"/>
      <c r="P3558" s="22"/>
      <c r="Q3558" s="22"/>
      <c r="R3558" s="22"/>
    </row>
    <row r="3559" spans="13:18">
      <c r="M3559" s="22"/>
      <c r="P3559" s="22"/>
      <c r="Q3559" s="22"/>
      <c r="R3559" s="22"/>
    </row>
    <row r="3560" spans="13:18">
      <c r="M3560" s="22"/>
      <c r="P3560" s="22"/>
      <c r="Q3560" s="22"/>
      <c r="R3560" s="22"/>
    </row>
    <row r="3561" spans="13:18">
      <c r="M3561" s="22"/>
      <c r="P3561" s="22"/>
      <c r="Q3561" s="22"/>
      <c r="R3561" s="22"/>
    </row>
    <row r="3562" spans="13:18">
      <c r="M3562" s="22"/>
      <c r="P3562" s="22"/>
      <c r="Q3562" s="22"/>
      <c r="R3562" s="22"/>
    </row>
    <row r="3563" spans="13:18">
      <c r="M3563" s="22"/>
      <c r="P3563" s="22"/>
      <c r="Q3563" s="22"/>
      <c r="R3563" s="22"/>
    </row>
    <row r="3564" spans="13:18">
      <c r="M3564" s="22"/>
      <c r="P3564" s="22"/>
      <c r="Q3564" s="22"/>
      <c r="R3564" s="22"/>
    </row>
    <row r="3565" spans="13:18">
      <c r="M3565" s="22"/>
      <c r="P3565" s="22"/>
      <c r="Q3565" s="22"/>
      <c r="R3565" s="22"/>
    </row>
    <row r="3566" spans="13:18">
      <c r="M3566" s="22"/>
      <c r="P3566" s="22"/>
      <c r="Q3566" s="22"/>
      <c r="R3566" s="22"/>
    </row>
    <row r="3567" spans="13:18">
      <c r="M3567" s="22"/>
      <c r="P3567" s="22"/>
      <c r="Q3567" s="22"/>
      <c r="R3567" s="22"/>
    </row>
    <row r="3568" spans="13:18">
      <c r="M3568" s="22"/>
      <c r="P3568" s="22"/>
      <c r="Q3568" s="22"/>
      <c r="R3568" s="22"/>
    </row>
    <row r="3569" spans="13:18">
      <c r="M3569" s="22"/>
      <c r="P3569" s="22"/>
      <c r="Q3569" s="22"/>
      <c r="R3569" s="22"/>
    </row>
    <row r="3570" spans="13:18">
      <c r="M3570" s="22"/>
      <c r="P3570" s="22"/>
      <c r="Q3570" s="22"/>
      <c r="R3570" s="22"/>
    </row>
    <row r="3571" spans="13:18">
      <c r="M3571" s="22"/>
      <c r="P3571" s="22"/>
      <c r="Q3571" s="22"/>
      <c r="R3571" s="22"/>
    </row>
    <row r="3572" spans="13:18">
      <c r="M3572" s="22"/>
      <c r="P3572" s="22"/>
      <c r="Q3572" s="22"/>
      <c r="R3572" s="22"/>
    </row>
    <row r="3573" spans="13:18">
      <c r="M3573" s="22"/>
      <c r="P3573" s="22"/>
      <c r="Q3573" s="22"/>
      <c r="R3573" s="22"/>
    </row>
    <row r="3574" spans="13:18">
      <c r="M3574" s="22"/>
      <c r="P3574" s="22"/>
      <c r="Q3574" s="22"/>
      <c r="R3574" s="22"/>
    </row>
    <row r="3575" spans="13:18">
      <c r="M3575" s="22"/>
      <c r="P3575" s="22"/>
      <c r="Q3575" s="22"/>
      <c r="R3575" s="22"/>
    </row>
    <row r="3576" spans="13:18">
      <c r="M3576" s="22"/>
      <c r="P3576" s="22"/>
      <c r="Q3576" s="22"/>
      <c r="R3576" s="22"/>
    </row>
    <row r="3577" spans="13:18">
      <c r="M3577" s="22"/>
      <c r="P3577" s="22"/>
      <c r="Q3577" s="22"/>
      <c r="R3577" s="22"/>
    </row>
    <row r="3578" spans="13:18">
      <c r="M3578" s="22"/>
      <c r="P3578" s="22"/>
      <c r="Q3578" s="22"/>
      <c r="R3578" s="22"/>
    </row>
    <row r="3579" spans="13:18">
      <c r="M3579" s="22"/>
      <c r="P3579" s="22"/>
      <c r="Q3579" s="22"/>
      <c r="R3579" s="22"/>
    </row>
    <row r="3580" spans="13:18">
      <c r="M3580" s="22"/>
      <c r="P3580" s="22"/>
      <c r="Q3580" s="22"/>
      <c r="R3580" s="22"/>
    </row>
    <row r="3581" spans="13:18">
      <c r="M3581" s="22"/>
      <c r="P3581" s="22"/>
      <c r="Q3581" s="22"/>
      <c r="R3581" s="22"/>
    </row>
    <row r="3582" spans="13:18">
      <c r="M3582" s="22"/>
      <c r="P3582" s="22"/>
      <c r="Q3582" s="22"/>
      <c r="R3582" s="22"/>
    </row>
    <row r="3583" spans="13:18">
      <c r="M3583" s="22"/>
      <c r="P3583" s="22"/>
      <c r="Q3583" s="22"/>
      <c r="R3583" s="22"/>
    </row>
    <row r="3584" spans="13:18">
      <c r="M3584" s="22"/>
      <c r="P3584" s="22"/>
      <c r="Q3584" s="22"/>
      <c r="R3584" s="22"/>
    </row>
    <row r="3585" spans="13:18">
      <c r="M3585" s="22"/>
      <c r="P3585" s="22"/>
      <c r="Q3585" s="22"/>
      <c r="R3585" s="22"/>
    </row>
    <row r="3586" spans="13:18">
      <c r="M3586" s="22"/>
      <c r="P3586" s="22"/>
      <c r="Q3586" s="22"/>
      <c r="R3586" s="22"/>
    </row>
    <row r="3587" spans="13:18">
      <c r="M3587" s="22"/>
      <c r="P3587" s="22"/>
      <c r="Q3587" s="22"/>
      <c r="R3587" s="22"/>
    </row>
    <row r="3588" spans="13:18">
      <c r="M3588" s="22"/>
      <c r="P3588" s="22"/>
      <c r="Q3588" s="22"/>
      <c r="R3588" s="22"/>
    </row>
    <row r="3589" spans="13:18">
      <c r="M3589" s="22"/>
      <c r="P3589" s="22"/>
      <c r="Q3589" s="22"/>
      <c r="R3589" s="22"/>
    </row>
    <row r="3590" spans="13:18">
      <c r="M3590" s="22"/>
      <c r="P3590" s="22"/>
      <c r="Q3590" s="22"/>
      <c r="R3590" s="22"/>
    </row>
    <row r="3591" spans="13:18">
      <c r="M3591" s="22"/>
      <c r="P3591" s="22"/>
      <c r="Q3591" s="22"/>
      <c r="R3591" s="22"/>
    </row>
    <row r="3592" spans="13:18">
      <c r="M3592" s="22"/>
      <c r="P3592" s="22"/>
      <c r="Q3592" s="22"/>
      <c r="R3592" s="22"/>
    </row>
    <row r="3593" spans="13:18">
      <c r="M3593" s="22"/>
      <c r="P3593" s="22"/>
      <c r="Q3593" s="22"/>
      <c r="R3593" s="22"/>
    </row>
    <row r="3594" spans="13:18">
      <c r="M3594" s="22"/>
      <c r="P3594" s="22"/>
      <c r="Q3594" s="22"/>
      <c r="R3594" s="22"/>
    </row>
    <row r="3595" spans="13:18">
      <c r="M3595" s="22"/>
      <c r="P3595" s="22"/>
      <c r="Q3595" s="22"/>
      <c r="R3595" s="22"/>
    </row>
    <row r="3596" spans="13:18">
      <c r="M3596" s="22"/>
      <c r="P3596" s="22"/>
      <c r="Q3596" s="22"/>
      <c r="R3596" s="22"/>
    </row>
    <row r="3597" spans="13:18">
      <c r="M3597" s="22"/>
      <c r="P3597" s="22"/>
      <c r="Q3597" s="22"/>
      <c r="R3597" s="22"/>
    </row>
    <row r="3598" spans="13:18">
      <c r="M3598" s="22"/>
      <c r="P3598" s="22"/>
      <c r="Q3598" s="22"/>
      <c r="R3598" s="22"/>
    </row>
    <row r="3599" spans="13:18">
      <c r="M3599" s="22"/>
      <c r="P3599" s="22"/>
      <c r="Q3599" s="22"/>
      <c r="R3599" s="22"/>
    </row>
    <row r="3600" spans="13:18">
      <c r="M3600" s="22"/>
      <c r="P3600" s="22"/>
      <c r="Q3600" s="22"/>
      <c r="R3600" s="22"/>
    </row>
    <row r="3601" spans="13:18">
      <c r="M3601" s="22"/>
      <c r="P3601" s="22"/>
      <c r="Q3601" s="22"/>
      <c r="R3601" s="22"/>
    </row>
    <row r="3602" spans="13:18">
      <c r="M3602" s="22"/>
      <c r="P3602" s="22"/>
      <c r="Q3602" s="22"/>
      <c r="R3602" s="22"/>
    </row>
    <row r="3603" spans="13:18">
      <c r="M3603" s="22"/>
      <c r="P3603" s="22"/>
      <c r="Q3603" s="22"/>
      <c r="R3603" s="22"/>
    </row>
    <row r="3604" spans="13:18">
      <c r="M3604" s="22"/>
      <c r="P3604" s="22"/>
      <c r="Q3604" s="22"/>
      <c r="R3604" s="22"/>
    </row>
    <row r="3605" spans="13:18">
      <c r="M3605" s="22"/>
      <c r="P3605" s="22"/>
      <c r="Q3605" s="22"/>
      <c r="R3605" s="22"/>
    </row>
    <row r="3606" spans="13:18">
      <c r="M3606" s="22"/>
      <c r="P3606" s="22"/>
      <c r="Q3606" s="22"/>
      <c r="R3606" s="22"/>
    </row>
    <row r="3607" spans="13:18">
      <c r="M3607" s="22"/>
      <c r="P3607" s="22"/>
      <c r="Q3607" s="22"/>
      <c r="R3607" s="22"/>
    </row>
    <row r="3608" spans="13:18">
      <c r="M3608" s="22"/>
      <c r="P3608" s="22"/>
      <c r="Q3608" s="22"/>
      <c r="R3608" s="22"/>
    </row>
    <row r="3609" spans="13:18">
      <c r="M3609" s="22"/>
      <c r="P3609" s="22"/>
      <c r="Q3609" s="22"/>
      <c r="R3609" s="22"/>
    </row>
    <row r="3610" spans="13:18">
      <c r="M3610" s="22"/>
      <c r="P3610" s="22"/>
      <c r="Q3610" s="22"/>
      <c r="R3610" s="22"/>
    </row>
    <row r="3611" spans="13:18">
      <c r="M3611" s="22"/>
      <c r="P3611" s="22"/>
      <c r="Q3611" s="22"/>
      <c r="R3611" s="22"/>
    </row>
    <row r="3612" spans="13:18">
      <c r="M3612" s="22"/>
      <c r="P3612" s="22"/>
      <c r="Q3612" s="22"/>
      <c r="R3612" s="22"/>
    </row>
    <row r="3613" spans="13:18">
      <c r="M3613" s="22"/>
      <c r="P3613" s="22"/>
      <c r="Q3613" s="22"/>
      <c r="R3613" s="22"/>
    </row>
    <row r="3614" spans="13:18">
      <c r="M3614" s="22"/>
      <c r="P3614" s="22"/>
      <c r="Q3614" s="22"/>
      <c r="R3614" s="22"/>
    </row>
    <row r="3615" spans="13:18">
      <c r="M3615" s="22"/>
      <c r="P3615" s="22"/>
      <c r="Q3615" s="22"/>
      <c r="R3615" s="22"/>
    </row>
    <row r="3616" spans="13:18">
      <c r="M3616" s="22"/>
      <c r="P3616" s="22"/>
      <c r="Q3616" s="22"/>
      <c r="R3616" s="22"/>
    </row>
    <row r="3617" spans="13:18">
      <c r="M3617" s="22"/>
      <c r="P3617" s="22"/>
      <c r="Q3617" s="22"/>
      <c r="R3617" s="22"/>
    </row>
    <row r="3618" spans="13:18">
      <c r="M3618" s="22"/>
      <c r="P3618" s="22"/>
      <c r="Q3618" s="22"/>
      <c r="R3618" s="22"/>
    </row>
    <row r="3619" spans="13:18">
      <c r="M3619" s="22"/>
      <c r="P3619" s="22"/>
      <c r="Q3619" s="22"/>
      <c r="R3619" s="22"/>
    </row>
    <row r="3620" spans="13:18">
      <c r="M3620" s="22"/>
      <c r="P3620" s="22"/>
      <c r="Q3620" s="22"/>
      <c r="R3620" s="22"/>
    </row>
    <row r="3621" spans="13:18">
      <c r="M3621" s="22"/>
      <c r="P3621" s="22"/>
      <c r="Q3621" s="22"/>
      <c r="R3621" s="22"/>
    </row>
    <row r="3622" spans="13:18">
      <c r="M3622" s="22"/>
      <c r="P3622" s="22"/>
      <c r="Q3622" s="22"/>
      <c r="R3622" s="22"/>
    </row>
    <row r="3623" spans="13:18">
      <c r="M3623" s="22"/>
      <c r="P3623" s="22"/>
      <c r="Q3623" s="22"/>
      <c r="R3623" s="22"/>
    </row>
    <row r="3624" spans="13:18">
      <c r="M3624" s="22"/>
      <c r="P3624" s="22"/>
      <c r="Q3624" s="22"/>
      <c r="R3624" s="22"/>
    </row>
    <row r="3625" spans="13:18">
      <c r="M3625" s="22"/>
      <c r="P3625" s="22"/>
      <c r="Q3625" s="22"/>
      <c r="R3625" s="22"/>
    </row>
    <row r="3626" spans="13:18">
      <c r="M3626" s="22"/>
      <c r="P3626" s="22"/>
      <c r="Q3626" s="22"/>
      <c r="R3626" s="22"/>
    </row>
    <row r="3627" spans="13:18">
      <c r="M3627" s="22"/>
      <c r="P3627" s="22"/>
      <c r="Q3627" s="22"/>
      <c r="R3627" s="22"/>
    </row>
    <row r="3628" spans="13:18">
      <c r="M3628" s="22"/>
      <c r="P3628" s="22"/>
      <c r="Q3628" s="22"/>
      <c r="R3628" s="22"/>
    </row>
    <row r="3629" spans="13:18">
      <c r="M3629" s="22"/>
      <c r="P3629" s="22"/>
      <c r="Q3629" s="22"/>
      <c r="R3629" s="22"/>
    </row>
    <row r="3630" spans="13:18">
      <c r="M3630" s="22"/>
      <c r="P3630" s="22"/>
      <c r="Q3630" s="22"/>
      <c r="R3630" s="22"/>
    </row>
    <row r="3631" spans="13:18">
      <c r="M3631" s="22"/>
      <c r="P3631" s="22"/>
      <c r="Q3631" s="22"/>
      <c r="R3631" s="22"/>
    </row>
    <row r="3632" spans="13:18">
      <c r="M3632" s="22"/>
      <c r="P3632" s="22"/>
      <c r="Q3632" s="22"/>
      <c r="R3632" s="22"/>
    </row>
    <row r="3633" spans="13:18">
      <c r="M3633" s="22"/>
      <c r="P3633" s="22"/>
      <c r="Q3633" s="22"/>
      <c r="R3633" s="22"/>
    </row>
    <row r="3634" spans="13:18">
      <c r="M3634" s="22"/>
      <c r="P3634" s="22"/>
      <c r="Q3634" s="22"/>
      <c r="R3634" s="22"/>
    </row>
    <row r="3635" spans="13:18">
      <c r="M3635" s="22"/>
      <c r="P3635" s="22"/>
      <c r="Q3635" s="22"/>
      <c r="R3635" s="22"/>
    </row>
    <row r="3636" spans="13:18">
      <c r="M3636" s="22"/>
      <c r="P3636" s="22"/>
      <c r="Q3636" s="22"/>
      <c r="R3636" s="22"/>
    </row>
    <row r="3637" spans="13:18">
      <c r="M3637" s="22"/>
      <c r="P3637" s="22"/>
      <c r="Q3637" s="22"/>
      <c r="R3637" s="22"/>
    </row>
    <row r="3638" spans="13:18">
      <c r="M3638" s="22"/>
      <c r="P3638" s="22"/>
      <c r="Q3638" s="22"/>
      <c r="R3638" s="22"/>
    </row>
    <row r="3639" spans="13:18">
      <c r="M3639" s="22"/>
      <c r="P3639" s="22"/>
      <c r="Q3639" s="22"/>
      <c r="R3639" s="22"/>
    </row>
    <row r="3640" spans="13:18">
      <c r="M3640" s="22"/>
      <c r="P3640" s="22"/>
      <c r="Q3640" s="22"/>
      <c r="R3640" s="22"/>
    </row>
    <row r="3641" spans="13:18">
      <c r="M3641" s="22"/>
      <c r="P3641" s="22"/>
      <c r="Q3641" s="22"/>
      <c r="R3641" s="22"/>
    </row>
    <row r="3642" spans="13:18">
      <c r="M3642" s="22"/>
      <c r="P3642" s="22"/>
      <c r="Q3642" s="22"/>
      <c r="R3642" s="22"/>
    </row>
    <row r="3643" spans="13:18">
      <c r="M3643" s="22"/>
      <c r="P3643" s="22"/>
      <c r="Q3643" s="22"/>
      <c r="R3643" s="22"/>
    </row>
    <row r="3644" spans="13:18">
      <c r="M3644" s="22"/>
      <c r="P3644" s="22"/>
      <c r="Q3644" s="22"/>
      <c r="R3644" s="22"/>
    </row>
    <row r="3645" spans="13:18">
      <c r="M3645" s="22"/>
      <c r="P3645" s="22"/>
      <c r="Q3645" s="22"/>
      <c r="R3645" s="22"/>
    </row>
    <row r="3646" spans="13:18">
      <c r="M3646" s="22"/>
      <c r="P3646" s="22"/>
      <c r="Q3646" s="22"/>
      <c r="R3646" s="22"/>
    </row>
    <row r="3647" spans="13:18">
      <c r="M3647" s="22"/>
      <c r="P3647" s="22"/>
      <c r="Q3647" s="22"/>
      <c r="R3647" s="22"/>
    </row>
    <row r="3648" spans="13:18">
      <c r="M3648" s="22"/>
      <c r="P3648" s="22"/>
      <c r="Q3648" s="22"/>
      <c r="R3648" s="22"/>
    </row>
    <row r="3649" spans="13:18">
      <c r="M3649" s="22"/>
      <c r="P3649" s="22"/>
      <c r="Q3649" s="22"/>
      <c r="R3649" s="22"/>
    </row>
    <row r="3650" spans="13:18">
      <c r="M3650" s="22"/>
      <c r="P3650" s="22"/>
      <c r="Q3650" s="22"/>
      <c r="R3650" s="22"/>
    </row>
    <row r="3651" spans="13:18">
      <c r="M3651" s="22"/>
      <c r="P3651" s="22"/>
      <c r="Q3651" s="22"/>
      <c r="R3651" s="22"/>
    </row>
    <row r="3652" spans="13:18">
      <c r="M3652" s="22"/>
      <c r="P3652" s="22"/>
      <c r="Q3652" s="22"/>
      <c r="R3652" s="22"/>
    </row>
    <row r="3653" spans="13:18">
      <c r="M3653" s="22"/>
      <c r="P3653" s="22"/>
      <c r="Q3653" s="22"/>
      <c r="R3653" s="22"/>
    </row>
    <row r="3654" spans="13:18">
      <c r="M3654" s="22"/>
      <c r="P3654" s="22"/>
      <c r="Q3654" s="22"/>
      <c r="R3654" s="22"/>
    </row>
    <row r="3655" spans="13:18">
      <c r="M3655" s="22"/>
      <c r="P3655" s="22"/>
      <c r="Q3655" s="22"/>
      <c r="R3655" s="22"/>
    </row>
    <row r="3656" spans="13:18">
      <c r="M3656" s="22"/>
      <c r="P3656" s="22"/>
      <c r="Q3656" s="22"/>
      <c r="R3656" s="22"/>
    </row>
    <row r="3657" spans="13:18">
      <c r="M3657" s="22"/>
      <c r="P3657" s="22"/>
      <c r="Q3657" s="22"/>
      <c r="R3657" s="22"/>
    </row>
    <row r="3658" spans="13:18">
      <c r="M3658" s="22"/>
      <c r="P3658" s="22"/>
      <c r="Q3658" s="22"/>
      <c r="R3658" s="22"/>
    </row>
    <row r="3659" spans="13:18">
      <c r="M3659" s="22"/>
      <c r="P3659" s="22"/>
      <c r="Q3659" s="22"/>
      <c r="R3659" s="22"/>
    </row>
    <row r="3660" spans="13:18">
      <c r="M3660" s="22"/>
      <c r="P3660" s="22"/>
      <c r="Q3660" s="22"/>
      <c r="R3660" s="22"/>
    </row>
    <row r="3661" spans="13:18">
      <c r="M3661" s="22"/>
      <c r="P3661" s="22"/>
      <c r="Q3661" s="22"/>
      <c r="R3661" s="22"/>
    </row>
    <row r="3662" spans="13:18">
      <c r="M3662" s="22"/>
      <c r="P3662" s="22"/>
      <c r="Q3662" s="22"/>
      <c r="R3662" s="22"/>
    </row>
    <row r="3663" spans="13:18">
      <c r="M3663" s="22"/>
      <c r="P3663" s="22"/>
      <c r="Q3663" s="22"/>
      <c r="R3663" s="22"/>
    </row>
    <row r="3664" spans="13:18">
      <c r="M3664" s="22"/>
      <c r="P3664" s="22"/>
      <c r="Q3664" s="22"/>
      <c r="R3664" s="22"/>
    </row>
    <row r="3665" spans="13:18">
      <c r="M3665" s="22"/>
      <c r="P3665" s="22"/>
      <c r="Q3665" s="22"/>
      <c r="R3665" s="22"/>
    </row>
    <row r="3666" spans="13:18">
      <c r="M3666" s="22"/>
      <c r="P3666" s="22"/>
      <c r="Q3666" s="22"/>
      <c r="R3666" s="22"/>
    </row>
    <row r="3667" spans="13:18">
      <c r="M3667" s="22"/>
      <c r="P3667" s="22"/>
      <c r="Q3667" s="22"/>
      <c r="R3667" s="22"/>
    </row>
    <row r="3668" spans="13:18">
      <c r="M3668" s="22"/>
      <c r="P3668" s="22"/>
      <c r="Q3668" s="22"/>
      <c r="R3668" s="22"/>
    </row>
    <row r="3669" spans="13:18">
      <c r="M3669" s="22"/>
      <c r="P3669" s="22"/>
      <c r="Q3669" s="22"/>
      <c r="R3669" s="22"/>
    </row>
    <row r="3670" spans="13:18">
      <c r="M3670" s="22"/>
      <c r="P3670" s="22"/>
      <c r="Q3670" s="22"/>
      <c r="R3670" s="22"/>
    </row>
    <row r="3671" spans="13:18">
      <c r="M3671" s="22"/>
      <c r="P3671" s="22"/>
      <c r="Q3671" s="22"/>
      <c r="R3671" s="22"/>
    </row>
    <row r="3672" spans="13:18">
      <c r="M3672" s="22"/>
      <c r="P3672" s="22"/>
      <c r="Q3672" s="22"/>
      <c r="R3672" s="22"/>
    </row>
    <row r="3673" spans="13:18">
      <c r="M3673" s="22"/>
      <c r="P3673" s="22"/>
      <c r="Q3673" s="22"/>
      <c r="R3673" s="22"/>
    </row>
    <row r="3674" spans="13:18">
      <c r="M3674" s="22"/>
      <c r="P3674" s="22"/>
      <c r="Q3674" s="22"/>
      <c r="R3674" s="22"/>
    </row>
    <row r="3675" spans="13:18">
      <c r="M3675" s="22"/>
      <c r="P3675" s="22"/>
      <c r="Q3675" s="22"/>
      <c r="R3675" s="22"/>
    </row>
    <row r="3676" spans="13:18">
      <c r="M3676" s="22"/>
      <c r="P3676" s="22"/>
      <c r="Q3676" s="22"/>
      <c r="R3676" s="22"/>
    </row>
    <row r="3677" spans="13:18">
      <c r="M3677" s="22"/>
      <c r="P3677" s="22"/>
      <c r="Q3677" s="22"/>
      <c r="R3677" s="22"/>
    </row>
    <row r="3678" spans="13:18">
      <c r="M3678" s="22"/>
      <c r="P3678" s="22"/>
      <c r="Q3678" s="22"/>
      <c r="R3678" s="22"/>
    </row>
    <row r="3679" spans="13:18">
      <c r="M3679" s="22"/>
      <c r="P3679" s="22"/>
      <c r="Q3679" s="22"/>
      <c r="R3679" s="22"/>
    </row>
    <row r="3680" spans="13:18">
      <c r="M3680" s="22"/>
      <c r="P3680" s="22"/>
      <c r="Q3680" s="22"/>
      <c r="R3680" s="22"/>
    </row>
    <row r="3681" spans="13:18">
      <c r="M3681" s="22"/>
      <c r="P3681" s="22"/>
      <c r="Q3681" s="22"/>
      <c r="R3681" s="22"/>
    </row>
    <row r="3682" spans="13:18">
      <c r="M3682" s="22"/>
      <c r="P3682" s="22"/>
      <c r="Q3682" s="22"/>
      <c r="R3682" s="22"/>
    </row>
    <row r="3683" spans="13:18">
      <c r="M3683" s="22"/>
      <c r="P3683" s="22"/>
      <c r="Q3683" s="22"/>
      <c r="R3683" s="22"/>
    </row>
    <row r="3684" spans="13:18">
      <c r="M3684" s="22"/>
      <c r="P3684" s="22"/>
      <c r="Q3684" s="22"/>
      <c r="R3684" s="22"/>
    </row>
    <row r="3685" spans="13:18">
      <c r="M3685" s="22"/>
      <c r="P3685" s="22"/>
      <c r="Q3685" s="22"/>
      <c r="R3685" s="22"/>
    </row>
    <row r="3686" spans="13:18">
      <c r="M3686" s="22"/>
      <c r="P3686" s="22"/>
      <c r="Q3686" s="22"/>
      <c r="R3686" s="22"/>
    </row>
    <row r="3687" spans="13:18">
      <c r="M3687" s="22"/>
      <c r="P3687" s="22"/>
      <c r="Q3687" s="22"/>
      <c r="R3687" s="22"/>
    </row>
    <row r="3688" spans="13:18">
      <c r="M3688" s="22"/>
      <c r="P3688" s="22"/>
      <c r="Q3688" s="22"/>
      <c r="R3688" s="22"/>
    </row>
    <row r="3689" spans="13:18">
      <c r="M3689" s="22"/>
      <c r="P3689" s="22"/>
      <c r="Q3689" s="22"/>
      <c r="R3689" s="22"/>
    </row>
    <row r="3690" spans="13:18">
      <c r="M3690" s="22"/>
      <c r="P3690" s="22"/>
      <c r="Q3690" s="22"/>
      <c r="R3690" s="22"/>
    </row>
    <row r="3691" spans="13:18">
      <c r="M3691" s="22"/>
      <c r="P3691" s="22"/>
      <c r="Q3691" s="22"/>
      <c r="R3691" s="22"/>
    </row>
    <row r="3692" spans="13:18">
      <c r="M3692" s="22"/>
      <c r="P3692" s="22"/>
      <c r="Q3692" s="22"/>
      <c r="R3692" s="22"/>
    </row>
    <row r="3693" spans="13:18">
      <c r="M3693" s="22"/>
      <c r="P3693" s="22"/>
      <c r="Q3693" s="22"/>
      <c r="R3693" s="22"/>
    </row>
    <row r="3694" spans="13:18">
      <c r="M3694" s="22"/>
      <c r="P3694" s="22"/>
      <c r="Q3694" s="22"/>
      <c r="R3694" s="22"/>
    </row>
    <row r="3695" spans="13:18">
      <c r="M3695" s="22"/>
      <c r="P3695" s="22"/>
      <c r="Q3695" s="22"/>
      <c r="R3695" s="22"/>
    </row>
    <row r="3696" spans="13:18">
      <c r="M3696" s="22"/>
      <c r="P3696" s="22"/>
      <c r="Q3696" s="22"/>
      <c r="R3696" s="22"/>
    </row>
    <row r="3697" spans="13:18">
      <c r="M3697" s="22"/>
      <c r="P3697" s="22"/>
      <c r="Q3697" s="22"/>
      <c r="R3697" s="22"/>
    </row>
    <row r="3698" spans="13:18">
      <c r="M3698" s="22"/>
      <c r="P3698" s="22"/>
      <c r="Q3698" s="22"/>
      <c r="R3698" s="22"/>
    </row>
    <row r="3699" spans="13:18">
      <c r="M3699" s="22"/>
      <c r="P3699" s="22"/>
      <c r="Q3699" s="22"/>
      <c r="R3699" s="22"/>
    </row>
    <row r="3700" spans="13:18">
      <c r="M3700" s="22"/>
      <c r="P3700" s="22"/>
      <c r="Q3700" s="22"/>
      <c r="R3700" s="22"/>
    </row>
    <row r="3701" spans="13:18">
      <c r="M3701" s="22"/>
      <c r="P3701" s="22"/>
      <c r="Q3701" s="22"/>
      <c r="R3701" s="22"/>
    </row>
    <row r="3702" spans="13:18">
      <c r="M3702" s="22"/>
      <c r="P3702" s="22"/>
      <c r="Q3702" s="22"/>
      <c r="R3702" s="22"/>
    </row>
    <row r="3703" spans="13:18">
      <c r="M3703" s="22"/>
      <c r="P3703" s="22"/>
      <c r="Q3703" s="22"/>
      <c r="R3703" s="22"/>
    </row>
    <row r="3704" spans="13:18">
      <c r="M3704" s="22"/>
      <c r="P3704" s="22"/>
      <c r="Q3704" s="22"/>
      <c r="R3704" s="22"/>
    </row>
    <row r="3705" spans="13:18">
      <c r="M3705" s="22"/>
      <c r="P3705" s="22"/>
      <c r="Q3705" s="22"/>
      <c r="R3705" s="22"/>
    </row>
    <row r="3706" spans="13:18">
      <c r="M3706" s="22"/>
      <c r="P3706" s="22"/>
      <c r="Q3706" s="22"/>
      <c r="R3706" s="22"/>
    </row>
    <row r="3707" spans="13:18">
      <c r="M3707" s="22"/>
      <c r="P3707" s="22"/>
      <c r="Q3707" s="22"/>
      <c r="R3707" s="22"/>
    </row>
    <row r="3708" spans="13:18">
      <c r="M3708" s="22"/>
      <c r="P3708" s="22"/>
      <c r="Q3708" s="22"/>
      <c r="R3708" s="22"/>
    </row>
    <row r="3709" spans="13:18">
      <c r="M3709" s="22"/>
      <c r="P3709" s="22"/>
      <c r="Q3709" s="22"/>
      <c r="R3709" s="22"/>
    </row>
    <row r="3710" spans="13:18">
      <c r="M3710" s="22"/>
      <c r="P3710" s="22"/>
      <c r="Q3710" s="22"/>
      <c r="R3710" s="22"/>
    </row>
    <row r="3711" spans="13:18">
      <c r="M3711" s="22"/>
      <c r="P3711" s="22"/>
      <c r="Q3711" s="22"/>
      <c r="R3711" s="22"/>
    </row>
    <row r="3712" spans="13:18">
      <c r="M3712" s="22"/>
      <c r="P3712" s="22"/>
      <c r="Q3712" s="22"/>
      <c r="R3712" s="22"/>
    </row>
    <row r="3713" spans="13:18">
      <c r="M3713" s="22"/>
      <c r="P3713" s="22"/>
      <c r="Q3713" s="22"/>
      <c r="R3713" s="22"/>
    </row>
    <row r="3714" spans="13:18">
      <c r="M3714" s="22"/>
      <c r="P3714" s="22"/>
      <c r="Q3714" s="22"/>
      <c r="R3714" s="22"/>
    </row>
    <row r="3715" spans="13:18">
      <c r="M3715" s="22"/>
      <c r="P3715" s="22"/>
      <c r="Q3715" s="22"/>
      <c r="R3715" s="22"/>
    </row>
    <row r="3716" spans="13:18">
      <c r="M3716" s="22"/>
      <c r="P3716" s="22"/>
      <c r="Q3716" s="22"/>
      <c r="R3716" s="22"/>
    </row>
    <row r="3717" spans="13:18">
      <c r="M3717" s="22"/>
      <c r="P3717" s="22"/>
      <c r="Q3717" s="22"/>
      <c r="R3717" s="22"/>
    </row>
    <row r="3718" spans="13:18">
      <c r="M3718" s="22"/>
      <c r="P3718" s="22"/>
      <c r="Q3718" s="22"/>
      <c r="R3718" s="22"/>
    </row>
    <row r="3719" spans="13:18">
      <c r="M3719" s="22"/>
      <c r="P3719" s="22"/>
      <c r="Q3719" s="22"/>
      <c r="R3719" s="22"/>
    </row>
    <row r="3720" spans="13:18">
      <c r="M3720" s="22"/>
      <c r="P3720" s="22"/>
      <c r="Q3720" s="22"/>
      <c r="R3720" s="22"/>
    </row>
    <row r="3721" spans="13:18">
      <c r="M3721" s="22"/>
      <c r="P3721" s="22"/>
      <c r="Q3721" s="22"/>
      <c r="R3721" s="22"/>
    </row>
    <row r="3722" spans="13:18">
      <c r="M3722" s="22"/>
      <c r="P3722" s="22"/>
      <c r="Q3722" s="22"/>
      <c r="R3722" s="22"/>
    </row>
    <row r="3723" spans="13:18">
      <c r="M3723" s="22"/>
      <c r="P3723" s="22"/>
      <c r="Q3723" s="22"/>
      <c r="R3723" s="22"/>
    </row>
    <row r="3724" spans="13:18">
      <c r="M3724" s="22"/>
      <c r="P3724" s="22"/>
      <c r="Q3724" s="22"/>
      <c r="R3724" s="22"/>
    </row>
    <row r="3725" spans="13:18">
      <c r="M3725" s="22"/>
      <c r="P3725" s="22"/>
      <c r="Q3725" s="22"/>
      <c r="R3725" s="22"/>
    </row>
    <row r="3726" spans="13:18">
      <c r="M3726" s="22"/>
      <c r="P3726" s="22"/>
      <c r="Q3726" s="22"/>
      <c r="R3726" s="22"/>
    </row>
    <row r="3727" spans="13:18">
      <c r="M3727" s="22"/>
      <c r="P3727" s="22"/>
      <c r="Q3727" s="22"/>
      <c r="R3727" s="22"/>
    </row>
    <row r="3728" spans="13:18">
      <c r="M3728" s="22"/>
      <c r="P3728" s="22"/>
      <c r="Q3728" s="22"/>
      <c r="R3728" s="22"/>
    </row>
    <row r="3729" spans="13:18">
      <c r="M3729" s="22"/>
      <c r="P3729" s="22"/>
      <c r="Q3729" s="22"/>
      <c r="R3729" s="22"/>
    </row>
    <row r="3730" spans="13:18">
      <c r="M3730" s="22"/>
      <c r="P3730" s="22"/>
      <c r="Q3730" s="22"/>
      <c r="R3730" s="22"/>
    </row>
    <row r="3731" spans="13:18">
      <c r="M3731" s="22"/>
      <c r="P3731" s="22"/>
      <c r="Q3731" s="22"/>
      <c r="R3731" s="22"/>
    </row>
    <row r="3732" spans="13:18">
      <c r="M3732" s="22"/>
      <c r="P3732" s="22"/>
      <c r="Q3732" s="22"/>
      <c r="R3732" s="22"/>
    </row>
    <row r="3733" spans="13:18">
      <c r="M3733" s="22"/>
      <c r="P3733" s="22"/>
      <c r="Q3733" s="22"/>
      <c r="R3733" s="22"/>
    </row>
    <row r="3734" spans="13:18">
      <c r="M3734" s="22"/>
      <c r="P3734" s="22"/>
      <c r="Q3734" s="22"/>
      <c r="R3734" s="22"/>
    </row>
    <row r="3735" spans="13:18">
      <c r="M3735" s="22"/>
      <c r="P3735" s="22"/>
      <c r="Q3735" s="22"/>
      <c r="R3735" s="22"/>
    </row>
    <row r="3736" spans="13:18">
      <c r="M3736" s="22"/>
      <c r="P3736" s="22"/>
      <c r="Q3736" s="22"/>
      <c r="R3736" s="22"/>
    </row>
    <row r="3737" spans="13:18">
      <c r="M3737" s="22"/>
      <c r="P3737" s="22"/>
      <c r="Q3737" s="22"/>
      <c r="R3737" s="22"/>
    </row>
    <row r="3738" spans="13:18">
      <c r="M3738" s="22"/>
      <c r="P3738" s="22"/>
      <c r="Q3738" s="22"/>
      <c r="R3738" s="22"/>
    </row>
    <row r="3739" spans="13:18">
      <c r="M3739" s="22"/>
      <c r="P3739" s="22"/>
      <c r="Q3739" s="22"/>
      <c r="R3739" s="22"/>
    </row>
    <row r="3740" spans="13:18">
      <c r="M3740" s="22"/>
      <c r="P3740" s="22"/>
      <c r="Q3740" s="22"/>
      <c r="R3740" s="22"/>
    </row>
    <row r="3741" spans="13:18">
      <c r="M3741" s="22"/>
      <c r="P3741" s="22"/>
      <c r="Q3741" s="22"/>
      <c r="R3741" s="22"/>
    </row>
    <row r="3742" spans="13:18">
      <c r="M3742" s="22"/>
      <c r="P3742" s="22"/>
      <c r="Q3742" s="22"/>
      <c r="R3742" s="22"/>
    </row>
    <row r="3743" spans="13:18">
      <c r="M3743" s="22"/>
      <c r="P3743" s="22"/>
      <c r="Q3743" s="22"/>
      <c r="R3743" s="22"/>
    </row>
    <row r="3744" spans="13:18">
      <c r="M3744" s="22"/>
      <c r="P3744" s="22"/>
      <c r="Q3744" s="22"/>
      <c r="R3744" s="22"/>
    </row>
    <row r="3745" spans="13:18">
      <c r="M3745" s="22"/>
      <c r="P3745" s="22"/>
      <c r="Q3745" s="22"/>
      <c r="R3745" s="22"/>
    </row>
    <row r="3746" spans="13:18">
      <c r="M3746" s="22"/>
      <c r="P3746" s="22"/>
      <c r="Q3746" s="22"/>
      <c r="R3746" s="22"/>
    </row>
    <row r="3747" spans="13:18">
      <c r="M3747" s="22"/>
      <c r="P3747" s="22"/>
      <c r="Q3747" s="22"/>
      <c r="R3747" s="22"/>
    </row>
    <row r="3748" spans="13:18">
      <c r="M3748" s="22"/>
      <c r="P3748" s="22"/>
      <c r="Q3748" s="22"/>
      <c r="R3748" s="22"/>
    </row>
    <row r="3749" spans="13:18">
      <c r="M3749" s="22"/>
      <c r="P3749" s="22"/>
      <c r="Q3749" s="22"/>
      <c r="R3749" s="22"/>
    </row>
    <row r="3750" spans="13:18">
      <c r="M3750" s="22"/>
      <c r="P3750" s="22"/>
      <c r="Q3750" s="22"/>
      <c r="R3750" s="22"/>
    </row>
    <row r="3751" spans="13:18">
      <c r="M3751" s="22"/>
      <c r="P3751" s="22"/>
      <c r="Q3751" s="22"/>
      <c r="R3751" s="22"/>
    </row>
    <row r="3752" spans="13:18">
      <c r="M3752" s="22"/>
      <c r="P3752" s="22"/>
      <c r="Q3752" s="22"/>
      <c r="R3752" s="22"/>
    </row>
    <row r="3753" spans="13:18">
      <c r="M3753" s="22"/>
      <c r="P3753" s="22"/>
      <c r="Q3753" s="22"/>
      <c r="R3753" s="22"/>
    </row>
    <row r="3754" spans="13:18">
      <c r="M3754" s="22"/>
      <c r="P3754" s="22"/>
      <c r="Q3754" s="22"/>
      <c r="R3754" s="22"/>
    </row>
    <row r="3755" spans="13:18">
      <c r="M3755" s="22"/>
      <c r="P3755" s="22"/>
      <c r="Q3755" s="22"/>
      <c r="R3755" s="22"/>
    </row>
    <row r="3756" spans="13:18">
      <c r="M3756" s="22"/>
      <c r="P3756" s="22"/>
      <c r="Q3756" s="22"/>
      <c r="R3756" s="22"/>
    </row>
    <row r="3757" spans="13:18">
      <c r="M3757" s="22"/>
      <c r="P3757" s="22"/>
      <c r="Q3757" s="22"/>
      <c r="R3757" s="22"/>
    </row>
    <row r="3758" spans="13:18">
      <c r="M3758" s="22"/>
      <c r="P3758" s="22"/>
      <c r="Q3758" s="22"/>
      <c r="R3758" s="22"/>
    </row>
    <row r="3759" spans="13:18">
      <c r="M3759" s="22"/>
      <c r="P3759" s="22"/>
      <c r="Q3759" s="22"/>
      <c r="R3759" s="22"/>
    </row>
    <row r="3760" spans="13:18">
      <c r="M3760" s="22"/>
      <c r="P3760" s="22"/>
      <c r="Q3760" s="22"/>
      <c r="R3760" s="22"/>
    </row>
    <row r="3761" spans="13:18">
      <c r="M3761" s="22"/>
      <c r="P3761" s="22"/>
      <c r="Q3761" s="22"/>
      <c r="R3761" s="22"/>
    </row>
    <row r="3762" spans="13:18">
      <c r="M3762" s="22"/>
      <c r="P3762" s="22"/>
      <c r="Q3762" s="22"/>
      <c r="R3762" s="22"/>
    </row>
    <row r="3763" spans="13:18">
      <c r="M3763" s="22"/>
      <c r="P3763" s="22"/>
      <c r="Q3763" s="22"/>
      <c r="R3763" s="22"/>
    </row>
    <row r="3764" spans="13:18">
      <c r="M3764" s="22"/>
      <c r="P3764" s="22"/>
      <c r="Q3764" s="22"/>
      <c r="R3764" s="22"/>
    </row>
    <row r="3765" spans="13:18">
      <c r="M3765" s="22"/>
      <c r="P3765" s="22"/>
      <c r="Q3765" s="22"/>
      <c r="R3765" s="22"/>
    </row>
    <row r="3766" spans="13:18">
      <c r="M3766" s="22"/>
      <c r="P3766" s="22"/>
      <c r="Q3766" s="22"/>
      <c r="R3766" s="22"/>
    </row>
    <row r="3767" spans="13:18">
      <c r="M3767" s="22"/>
      <c r="P3767" s="22"/>
      <c r="Q3767" s="22"/>
      <c r="R3767" s="22"/>
    </row>
    <row r="3768" spans="13:18">
      <c r="M3768" s="22"/>
      <c r="P3768" s="22"/>
      <c r="Q3768" s="22"/>
      <c r="R3768" s="22"/>
    </row>
    <row r="3769" spans="13:18">
      <c r="M3769" s="22"/>
      <c r="P3769" s="22"/>
      <c r="Q3769" s="22"/>
      <c r="R3769" s="22"/>
    </row>
    <row r="3770" spans="13:18">
      <c r="M3770" s="22"/>
      <c r="P3770" s="22"/>
      <c r="Q3770" s="22"/>
      <c r="R3770" s="22"/>
    </row>
    <row r="3771" spans="13:18">
      <c r="M3771" s="22"/>
      <c r="P3771" s="22"/>
      <c r="Q3771" s="22"/>
      <c r="R3771" s="22"/>
    </row>
    <row r="3772" spans="13:18">
      <c r="M3772" s="22"/>
      <c r="P3772" s="22"/>
      <c r="Q3772" s="22"/>
      <c r="R3772" s="22"/>
    </row>
    <row r="3773" spans="13:18">
      <c r="M3773" s="22"/>
      <c r="P3773" s="22"/>
      <c r="Q3773" s="22"/>
      <c r="R3773" s="22"/>
    </row>
    <row r="3774" spans="13:18">
      <c r="M3774" s="22"/>
      <c r="P3774" s="22"/>
      <c r="Q3774" s="22"/>
      <c r="R3774" s="22"/>
    </row>
    <row r="3775" spans="13:18">
      <c r="M3775" s="22"/>
      <c r="P3775" s="22"/>
      <c r="Q3775" s="22"/>
      <c r="R3775" s="22"/>
    </row>
    <row r="3776" spans="13:18">
      <c r="M3776" s="22"/>
      <c r="P3776" s="22"/>
      <c r="Q3776" s="22"/>
      <c r="R3776" s="22"/>
    </row>
    <row r="3777" spans="13:18">
      <c r="M3777" s="22"/>
      <c r="P3777" s="22"/>
      <c r="Q3777" s="22"/>
      <c r="R3777" s="22"/>
    </row>
    <row r="3778" spans="13:18">
      <c r="M3778" s="22"/>
      <c r="P3778" s="22"/>
      <c r="Q3778" s="22"/>
      <c r="R3778" s="22"/>
    </row>
    <row r="3779" spans="13:18">
      <c r="M3779" s="22"/>
      <c r="P3779" s="22"/>
      <c r="Q3779" s="22"/>
      <c r="R3779" s="22"/>
    </row>
    <row r="3780" spans="13:18">
      <c r="M3780" s="22"/>
      <c r="P3780" s="22"/>
      <c r="Q3780" s="22"/>
      <c r="R3780" s="22"/>
    </row>
    <row r="3781" spans="13:18">
      <c r="M3781" s="22"/>
      <c r="P3781" s="22"/>
      <c r="Q3781" s="22"/>
      <c r="R3781" s="22"/>
    </row>
    <row r="3782" spans="13:18">
      <c r="M3782" s="22"/>
      <c r="P3782" s="22"/>
      <c r="Q3782" s="22"/>
      <c r="R3782" s="22"/>
    </row>
    <row r="3783" spans="13:18">
      <c r="M3783" s="22"/>
      <c r="P3783" s="22"/>
      <c r="Q3783" s="22"/>
      <c r="R3783" s="22"/>
    </row>
    <row r="3784" spans="13:18">
      <c r="M3784" s="22"/>
      <c r="P3784" s="22"/>
      <c r="Q3784" s="22"/>
      <c r="R3784" s="22"/>
    </row>
    <row r="3785" spans="13:18">
      <c r="M3785" s="22"/>
      <c r="P3785" s="22"/>
      <c r="Q3785" s="22"/>
      <c r="R3785" s="22"/>
    </row>
    <row r="3786" spans="13:18">
      <c r="M3786" s="22"/>
      <c r="P3786" s="22"/>
      <c r="Q3786" s="22"/>
      <c r="R3786" s="22"/>
    </row>
    <row r="3787" spans="13:18">
      <c r="M3787" s="22"/>
      <c r="P3787" s="22"/>
      <c r="Q3787" s="22"/>
      <c r="R3787" s="22"/>
    </row>
    <row r="3788" spans="13:18">
      <c r="M3788" s="22"/>
      <c r="P3788" s="22"/>
      <c r="Q3788" s="22"/>
      <c r="R3788" s="22"/>
    </row>
    <row r="3789" spans="13:18">
      <c r="M3789" s="22"/>
      <c r="P3789" s="22"/>
      <c r="Q3789" s="22"/>
      <c r="R3789" s="22"/>
    </row>
    <row r="3790" spans="13:18">
      <c r="M3790" s="22"/>
      <c r="P3790" s="22"/>
      <c r="Q3790" s="22"/>
      <c r="R3790" s="22"/>
    </row>
    <row r="3791" spans="13:18">
      <c r="M3791" s="22"/>
      <c r="P3791" s="22"/>
      <c r="Q3791" s="22"/>
      <c r="R3791" s="22"/>
    </row>
    <row r="3792" spans="13:18">
      <c r="M3792" s="22"/>
      <c r="P3792" s="22"/>
      <c r="Q3792" s="22"/>
      <c r="R3792" s="22"/>
    </row>
    <row r="3793" spans="13:18">
      <c r="M3793" s="22"/>
      <c r="P3793" s="22"/>
      <c r="Q3793" s="22"/>
      <c r="R3793" s="22"/>
    </row>
    <row r="3794" spans="13:18">
      <c r="M3794" s="22"/>
      <c r="P3794" s="22"/>
      <c r="Q3794" s="22"/>
      <c r="R3794" s="22"/>
    </row>
    <row r="3795" spans="13:18">
      <c r="M3795" s="22"/>
      <c r="P3795" s="22"/>
      <c r="Q3795" s="22"/>
      <c r="R3795" s="22"/>
    </row>
    <row r="3796" spans="13:18">
      <c r="M3796" s="22"/>
      <c r="P3796" s="22"/>
      <c r="Q3796" s="22"/>
      <c r="R3796" s="22"/>
    </row>
    <row r="3797" spans="13:18">
      <c r="M3797" s="22"/>
      <c r="P3797" s="22"/>
      <c r="Q3797" s="22"/>
      <c r="R3797" s="22"/>
    </row>
    <row r="3798" spans="13:18">
      <c r="M3798" s="22"/>
      <c r="P3798" s="22"/>
      <c r="Q3798" s="22"/>
      <c r="R3798" s="22"/>
    </row>
    <row r="3799" spans="13:18">
      <c r="M3799" s="22"/>
      <c r="P3799" s="22"/>
      <c r="Q3799" s="22"/>
      <c r="R3799" s="22"/>
    </row>
    <row r="3800" spans="13:18">
      <c r="M3800" s="22"/>
      <c r="P3800" s="22"/>
      <c r="Q3800" s="22"/>
      <c r="R3800" s="22"/>
    </row>
    <row r="3801" spans="13:18">
      <c r="M3801" s="22"/>
      <c r="P3801" s="22"/>
      <c r="Q3801" s="22"/>
      <c r="R3801" s="22"/>
    </row>
    <row r="3802" spans="13:18">
      <c r="M3802" s="22"/>
      <c r="P3802" s="22"/>
      <c r="Q3802" s="22"/>
      <c r="R3802" s="22"/>
    </row>
    <row r="3803" spans="13:18">
      <c r="M3803" s="22"/>
      <c r="P3803" s="22"/>
      <c r="Q3803" s="22"/>
      <c r="R3803" s="22"/>
    </row>
    <row r="3804" spans="13:18">
      <c r="M3804" s="22"/>
      <c r="P3804" s="22"/>
      <c r="Q3804" s="22"/>
      <c r="R3804" s="22"/>
    </row>
    <row r="3805" spans="13:18">
      <c r="M3805" s="22"/>
      <c r="P3805" s="22"/>
      <c r="Q3805" s="22"/>
      <c r="R3805" s="22"/>
    </row>
    <row r="3806" spans="13:18">
      <c r="M3806" s="22"/>
      <c r="P3806" s="22"/>
      <c r="Q3806" s="22"/>
      <c r="R3806" s="22"/>
    </row>
    <row r="3807" spans="13:18">
      <c r="M3807" s="22"/>
      <c r="P3807" s="22"/>
      <c r="Q3807" s="22"/>
      <c r="R3807" s="22"/>
    </row>
    <row r="3808" spans="13:18">
      <c r="M3808" s="22"/>
      <c r="P3808" s="22"/>
      <c r="Q3808" s="22"/>
      <c r="R3808" s="22"/>
    </row>
    <row r="3809" spans="13:18">
      <c r="M3809" s="22"/>
      <c r="P3809" s="22"/>
      <c r="Q3809" s="22"/>
      <c r="R3809" s="22"/>
    </row>
    <row r="3810" spans="13:18">
      <c r="M3810" s="22"/>
      <c r="P3810" s="22"/>
      <c r="Q3810" s="22"/>
      <c r="R3810" s="22"/>
    </row>
    <row r="3811" spans="13:18">
      <c r="M3811" s="22"/>
      <c r="P3811" s="22"/>
      <c r="Q3811" s="22"/>
      <c r="R3811" s="22"/>
    </row>
    <row r="3812" spans="13:18">
      <c r="M3812" s="22"/>
      <c r="P3812" s="22"/>
      <c r="Q3812" s="22"/>
      <c r="R3812" s="22"/>
    </row>
    <row r="3813" spans="13:18">
      <c r="M3813" s="22"/>
      <c r="P3813" s="22"/>
      <c r="Q3813" s="22"/>
      <c r="R3813" s="22"/>
    </row>
    <row r="3814" spans="13:18">
      <c r="M3814" s="22"/>
      <c r="P3814" s="22"/>
      <c r="Q3814" s="22"/>
      <c r="R3814" s="22"/>
    </row>
    <row r="3815" spans="13:18">
      <c r="M3815" s="22"/>
      <c r="P3815" s="22"/>
      <c r="Q3815" s="22"/>
      <c r="R3815" s="22"/>
    </row>
    <row r="3816" spans="13:18">
      <c r="M3816" s="22"/>
      <c r="P3816" s="22"/>
      <c r="Q3816" s="22"/>
      <c r="R3816" s="22"/>
    </row>
    <row r="3817" spans="13:18">
      <c r="M3817" s="22"/>
      <c r="P3817" s="22"/>
      <c r="Q3817" s="22"/>
      <c r="R3817" s="22"/>
    </row>
    <row r="3818" spans="13:18">
      <c r="M3818" s="22"/>
      <c r="P3818" s="22"/>
      <c r="Q3818" s="22"/>
      <c r="R3818" s="22"/>
    </row>
    <row r="3819" spans="13:18">
      <c r="M3819" s="22"/>
      <c r="P3819" s="22"/>
      <c r="Q3819" s="22"/>
      <c r="R3819" s="22"/>
    </row>
    <row r="3820" spans="13:18">
      <c r="M3820" s="22"/>
      <c r="P3820" s="22"/>
      <c r="Q3820" s="22"/>
      <c r="R3820" s="22"/>
    </row>
    <row r="3821" spans="13:18">
      <c r="M3821" s="22"/>
      <c r="P3821" s="22"/>
      <c r="Q3821" s="22"/>
      <c r="R3821" s="22"/>
    </row>
    <row r="3822" spans="13:18">
      <c r="M3822" s="22"/>
      <c r="P3822" s="22"/>
      <c r="Q3822" s="22"/>
      <c r="R3822" s="22"/>
    </row>
    <row r="3823" spans="13:18">
      <c r="M3823" s="22"/>
      <c r="P3823" s="22"/>
      <c r="Q3823" s="22"/>
      <c r="R3823" s="22"/>
    </row>
    <row r="3824" spans="13:18">
      <c r="M3824" s="22"/>
      <c r="P3824" s="22"/>
      <c r="Q3824" s="22"/>
      <c r="R3824" s="22"/>
    </row>
    <row r="3825" spans="13:18">
      <c r="M3825" s="22"/>
      <c r="P3825" s="22"/>
      <c r="Q3825" s="22"/>
      <c r="R3825" s="22"/>
    </row>
    <row r="3826" spans="13:18">
      <c r="M3826" s="22"/>
      <c r="P3826" s="22"/>
      <c r="Q3826" s="22"/>
      <c r="R3826" s="22"/>
    </row>
    <row r="3827" spans="13:18">
      <c r="M3827" s="22"/>
      <c r="P3827" s="22"/>
      <c r="Q3827" s="22"/>
      <c r="R3827" s="22"/>
    </row>
    <row r="3828" spans="13:18">
      <c r="M3828" s="22"/>
      <c r="P3828" s="22"/>
      <c r="Q3828" s="22"/>
      <c r="R3828" s="22"/>
    </row>
    <row r="3829" spans="13:18">
      <c r="M3829" s="22"/>
      <c r="P3829" s="22"/>
      <c r="Q3829" s="22"/>
      <c r="R3829" s="22"/>
    </row>
    <row r="3830" spans="13:18">
      <c r="M3830" s="22"/>
      <c r="P3830" s="22"/>
      <c r="Q3830" s="22"/>
      <c r="R3830" s="22"/>
    </row>
    <row r="3831" spans="13:18">
      <c r="M3831" s="22"/>
      <c r="P3831" s="22"/>
      <c r="Q3831" s="22"/>
      <c r="R3831" s="22"/>
    </row>
    <row r="3832" spans="13:18">
      <c r="M3832" s="22"/>
      <c r="P3832" s="22"/>
      <c r="Q3832" s="22"/>
      <c r="R3832" s="22"/>
    </row>
    <row r="3833" spans="13:18">
      <c r="M3833" s="22"/>
      <c r="P3833" s="22"/>
      <c r="Q3833" s="22"/>
      <c r="R3833" s="22"/>
    </row>
    <row r="3834" spans="13:18">
      <c r="M3834" s="22"/>
      <c r="P3834" s="22"/>
      <c r="Q3834" s="22"/>
      <c r="R3834" s="22"/>
    </row>
    <row r="3835" spans="13:18">
      <c r="M3835" s="22"/>
      <c r="P3835" s="22"/>
      <c r="Q3835" s="22"/>
      <c r="R3835" s="22"/>
    </row>
    <row r="3836" spans="13:18">
      <c r="M3836" s="22"/>
      <c r="P3836" s="22"/>
      <c r="Q3836" s="22"/>
      <c r="R3836" s="22"/>
    </row>
    <row r="3837" spans="13:18">
      <c r="M3837" s="22"/>
      <c r="P3837" s="22"/>
      <c r="Q3837" s="22"/>
      <c r="R3837" s="22"/>
    </row>
    <row r="3838" spans="13:18">
      <c r="M3838" s="22"/>
      <c r="P3838" s="22"/>
      <c r="Q3838" s="22"/>
      <c r="R3838" s="22"/>
    </row>
    <row r="3839" spans="13:18">
      <c r="M3839" s="22"/>
      <c r="P3839" s="22"/>
      <c r="Q3839" s="22"/>
      <c r="R3839" s="22"/>
    </row>
    <row r="3840" spans="13:18">
      <c r="M3840" s="22"/>
      <c r="P3840" s="22"/>
      <c r="Q3840" s="22"/>
      <c r="R3840" s="22"/>
    </row>
    <row r="3841" spans="13:18">
      <c r="M3841" s="22"/>
      <c r="P3841" s="22"/>
      <c r="Q3841" s="22"/>
      <c r="R3841" s="22"/>
    </row>
    <row r="3842" spans="13:18">
      <c r="M3842" s="22"/>
      <c r="P3842" s="22"/>
      <c r="Q3842" s="22"/>
      <c r="R3842" s="22"/>
    </row>
    <row r="3843" spans="13:18">
      <c r="M3843" s="22"/>
      <c r="P3843" s="22"/>
      <c r="Q3843" s="22"/>
      <c r="R3843" s="22"/>
    </row>
    <row r="3844" spans="13:18">
      <c r="M3844" s="22"/>
      <c r="P3844" s="22"/>
      <c r="Q3844" s="22"/>
      <c r="R3844" s="22"/>
    </row>
    <row r="3845" spans="13:18">
      <c r="M3845" s="22"/>
      <c r="P3845" s="22"/>
      <c r="Q3845" s="22"/>
      <c r="R3845" s="22"/>
    </row>
    <row r="3846" spans="13:18">
      <c r="M3846" s="22"/>
      <c r="P3846" s="22"/>
      <c r="Q3846" s="22"/>
      <c r="R3846" s="22"/>
    </row>
    <row r="3847" spans="13:18">
      <c r="M3847" s="22"/>
      <c r="P3847" s="22"/>
      <c r="Q3847" s="22"/>
      <c r="R3847" s="22"/>
    </row>
    <row r="3848" spans="13:18">
      <c r="M3848" s="22"/>
      <c r="P3848" s="22"/>
      <c r="Q3848" s="22"/>
      <c r="R3848" s="22"/>
    </row>
    <row r="3849" spans="13:18">
      <c r="M3849" s="22"/>
      <c r="P3849" s="22"/>
      <c r="Q3849" s="22"/>
      <c r="R3849" s="22"/>
    </row>
    <row r="3850" spans="13:18">
      <c r="M3850" s="22"/>
      <c r="P3850" s="22"/>
      <c r="Q3850" s="22"/>
      <c r="R3850" s="22"/>
    </row>
    <row r="3851" spans="13:18">
      <c r="M3851" s="22"/>
      <c r="P3851" s="22"/>
      <c r="Q3851" s="22"/>
      <c r="R3851" s="22"/>
    </row>
    <row r="3852" spans="13:18">
      <c r="M3852" s="22"/>
      <c r="P3852" s="22"/>
      <c r="Q3852" s="22"/>
      <c r="R3852" s="22"/>
    </row>
    <row r="3853" spans="13:18">
      <c r="M3853" s="22"/>
      <c r="P3853" s="22"/>
      <c r="Q3853" s="22"/>
      <c r="R3853" s="22"/>
    </row>
    <row r="3854" spans="13:18">
      <c r="M3854" s="22"/>
      <c r="P3854" s="22"/>
      <c r="Q3854" s="22"/>
      <c r="R3854" s="22"/>
    </row>
    <row r="3855" spans="13:18">
      <c r="M3855" s="22"/>
      <c r="P3855" s="22"/>
      <c r="Q3855" s="22"/>
      <c r="R3855" s="22"/>
    </row>
    <row r="3856" spans="13:18">
      <c r="M3856" s="22"/>
      <c r="P3856" s="22"/>
      <c r="Q3856" s="22"/>
      <c r="R3856" s="22"/>
    </row>
    <row r="3857" spans="13:18">
      <c r="M3857" s="22"/>
      <c r="P3857" s="22"/>
      <c r="Q3857" s="22"/>
      <c r="R3857" s="22"/>
    </row>
    <row r="3858" spans="13:18">
      <c r="M3858" s="22"/>
      <c r="P3858" s="22"/>
      <c r="Q3858" s="22"/>
      <c r="R3858" s="22"/>
    </row>
    <row r="3859" spans="13:18">
      <c r="M3859" s="22"/>
      <c r="P3859" s="22"/>
      <c r="Q3859" s="22"/>
      <c r="R3859" s="22"/>
    </row>
    <row r="3860" spans="13:18">
      <c r="M3860" s="22"/>
      <c r="P3860" s="22"/>
      <c r="Q3860" s="22"/>
      <c r="R3860" s="22"/>
    </row>
    <row r="3861" spans="13:18">
      <c r="M3861" s="22"/>
      <c r="P3861" s="22"/>
      <c r="Q3861" s="22"/>
      <c r="R3861" s="22"/>
    </row>
    <row r="3862" spans="13:18">
      <c r="M3862" s="22"/>
      <c r="P3862" s="22"/>
      <c r="Q3862" s="22"/>
      <c r="R3862" s="22"/>
    </row>
    <row r="3863" spans="13:18">
      <c r="M3863" s="22"/>
      <c r="P3863" s="22"/>
      <c r="Q3863" s="22"/>
      <c r="R3863" s="22"/>
    </row>
    <row r="3864" spans="13:18">
      <c r="M3864" s="22"/>
      <c r="P3864" s="22"/>
      <c r="Q3864" s="22"/>
      <c r="R3864" s="22"/>
    </row>
    <row r="3865" spans="13:18">
      <c r="M3865" s="22"/>
      <c r="P3865" s="22"/>
      <c r="Q3865" s="22"/>
      <c r="R3865" s="22"/>
    </row>
    <row r="3866" spans="13:18">
      <c r="M3866" s="22"/>
      <c r="P3866" s="22"/>
      <c r="Q3866" s="22"/>
      <c r="R3866" s="22"/>
    </row>
    <row r="3867" spans="13:18">
      <c r="M3867" s="22"/>
      <c r="P3867" s="22"/>
      <c r="Q3867" s="22"/>
      <c r="R3867" s="22"/>
    </row>
    <row r="3868" spans="13:18">
      <c r="M3868" s="22"/>
      <c r="P3868" s="22"/>
      <c r="Q3868" s="22"/>
      <c r="R3868" s="22"/>
    </row>
    <row r="3869" spans="13:18">
      <c r="M3869" s="22"/>
      <c r="P3869" s="22"/>
      <c r="Q3869" s="22"/>
      <c r="R3869" s="22"/>
    </row>
    <row r="3870" spans="13:18">
      <c r="M3870" s="22"/>
      <c r="P3870" s="22"/>
      <c r="Q3870" s="22"/>
      <c r="R3870" s="22"/>
    </row>
    <row r="3871" spans="13:18">
      <c r="M3871" s="22"/>
      <c r="P3871" s="22"/>
      <c r="Q3871" s="22"/>
      <c r="R3871" s="22"/>
    </row>
    <row r="3872" spans="13:18">
      <c r="M3872" s="22"/>
      <c r="P3872" s="22"/>
      <c r="Q3872" s="22"/>
      <c r="R3872" s="22"/>
    </row>
    <row r="3873" spans="13:18">
      <c r="M3873" s="22"/>
      <c r="P3873" s="22"/>
      <c r="Q3873" s="22"/>
      <c r="R3873" s="22"/>
    </row>
    <row r="3874" spans="13:18">
      <c r="M3874" s="22"/>
      <c r="P3874" s="22"/>
      <c r="Q3874" s="22"/>
      <c r="R3874" s="22"/>
    </row>
    <row r="3875" spans="13:18">
      <c r="M3875" s="22"/>
      <c r="P3875" s="22"/>
      <c r="Q3875" s="22"/>
      <c r="R3875" s="22"/>
    </row>
    <row r="3876" spans="13:18">
      <c r="M3876" s="22"/>
      <c r="P3876" s="22"/>
      <c r="Q3876" s="22"/>
      <c r="R3876" s="22"/>
    </row>
    <row r="3877" spans="13:18">
      <c r="M3877" s="22"/>
      <c r="P3877" s="22"/>
      <c r="Q3877" s="22"/>
      <c r="R3877" s="22"/>
    </row>
    <row r="3878" spans="13:18">
      <c r="M3878" s="22"/>
      <c r="P3878" s="22"/>
      <c r="Q3878" s="22"/>
      <c r="R3878" s="22"/>
    </row>
    <row r="3879" spans="13:18">
      <c r="M3879" s="22"/>
      <c r="P3879" s="22"/>
      <c r="Q3879" s="22"/>
      <c r="R3879" s="22"/>
    </row>
    <row r="3880" spans="13:18">
      <c r="M3880" s="22"/>
      <c r="P3880" s="22"/>
      <c r="Q3880" s="22"/>
      <c r="R3880" s="22"/>
    </row>
    <row r="3881" spans="13:18">
      <c r="M3881" s="22"/>
      <c r="P3881" s="22"/>
      <c r="Q3881" s="22"/>
      <c r="R3881" s="22"/>
    </row>
    <row r="3882" spans="13:18">
      <c r="M3882" s="22"/>
      <c r="P3882" s="22"/>
      <c r="Q3882" s="22"/>
      <c r="R3882" s="22"/>
    </row>
    <row r="3883" spans="13:18">
      <c r="M3883" s="22"/>
      <c r="P3883" s="22"/>
      <c r="Q3883" s="22"/>
      <c r="R3883" s="22"/>
    </row>
    <row r="3884" spans="13:18">
      <c r="M3884" s="22"/>
      <c r="P3884" s="22"/>
      <c r="Q3884" s="22"/>
      <c r="R3884" s="22"/>
    </row>
    <row r="3885" spans="13:18">
      <c r="M3885" s="22"/>
      <c r="P3885" s="22"/>
      <c r="Q3885" s="22"/>
      <c r="R3885" s="22"/>
    </row>
    <row r="3886" spans="13:18">
      <c r="M3886" s="22"/>
      <c r="P3886" s="22"/>
      <c r="Q3886" s="22"/>
      <c r="R3886" s="22"/>
    </row>
    <row r="3887" spans="13:18">
      <c r="M3887" s="22"/>
      <c r="P3887" s="22"/>
      <c r="Q3887" s="22"/>
      <c r="R3887" s="22"/>
    </row>
    <row r="3888" spans="13:18">
      <c r="M3888" s="22"/>
      <c r="P3888" s="22"/>
      <c r="Q3888" s="22"/>
      <c r="R3888" s="22"/>
    </row>
    <row r="3889" spans="13:18">
      <c r="M3889" s="22"/>
      <c r="P3889" s="22"/>
      <c r="Q3889" s="22"/>
      <c r="R3889" s="22"/>
    </row>
    <row r="3890" spans="13:18">
      <c r="M3890" s="22"/>
      <c r="P3890" s="22"/>
      <c r="Q3890" s="22"/>
      <c r="R3890" s="22"/>
    </row>
    <row r="3891" spans="13:18">
      <c r="M3891" s="22"/>
      <c r="P3891" s="22"/>
      <c r="Q3891" s="22"/>
      <c r="R3891" s="22"/>
    </row>
    <row r="3892" spans="13:18">
      <c r="M3892" s="22"/>
      <c r="P3892" s="22"/>
      <c r="Q3892" s="22"/>
      <c r="R3892" s="22"/>
    </row>
    <row r="3893" spans="13:18">
      <c r="M3893" s="22"/>
      <c r="P3893" s="22"/>
      <c r="Q3893" s="22"/>
      <c r="R3893" s="22"/>
    </row>
    <row r="3894" spans="13:18">
      <c r="M3894" s="22"/>
      <c r="P3894" s="22"/>
      <c r="Q3894" s="22"/>
      <c r="R3894" s="22"/>
    </row>
    <row r="3895" spans="13:18">
      <c r="M3895" s="22"/>
      <c r="P3895" s="22"/>
      <c r="Q3895" s="22"/>
      <c r="R3895" s="22"/>
    </row>
    <row r="3896" spans="13:18">
      <c r="M3896" s="22"/>
      <c r="P3896" s="22"/>
      <c r="Q3896" s="22"/>
      <c r="R3896" s="22"/>
    </row>
    <row r="3897" spans="13:18">
      <c r="M3897" s="22"/>
      <c r="P3897" s="22"/>
      <c r="Q3897" s="22"/>
      <c r="R3897" s="22"/>
    </row>
    <row r="3898" spans="13:18">
      <c r="M3898" s="22"/>
      <c r="P3898" s="22"/>
      <c r="Q3898" s="22"/>
      <c r="R3898" s="22"/>
    </row>
    <row r="3899" spans="13:18">
      <c r="M3899" s="22"/>
      <c r="P3899" s="22"/>
      <c r="Q3899" s="22"/>
      <c r="R3899" s="22"/>
    </row>
    <row r="3900" spans="13:18">
      <c r="M3900" s="22"/>
      <c r="P3900" s="22"/>
      <c r="Q3900" s="22"/>
      <c r="R3900" s="22"/>
    </row>
    <row r="3901" spans="13:18">
      <c r="M3901" s="22"/>
      <c r="P3901" s="22"/>
      <c r="Q3901" s="22"/>
      <c r="R3901" s="22"/>
    </row>
    <row r="3902" spans="13:18">
      <c r="M3902" s="22"/>
      <c r="P3902" s="22"/>
      <c r="Q3902" s="22"/>
      <c r="R3902" s="22"/>
    </row>
    <row r="3903" spans="13:18">
      <c r="M3903" s="22"/>
      <c r="P3903" s="22"/>
      <c r="Q3903" s="22"/>
      <c r="R3903" s="22"/>
    </row>
    <row r="3904" spans="13:18">
      <c r="M3904" s="22"/>
      <c r="P3904" s="22"/>
      <c r="Q3904" s="22"/>
      <c r="R3904" s="22"/>
    </row>
    <row r="3905" spans="13:18">
      <c r="M3905" s="22"/>
      <c r="P3905" s="22"/>
      <c r="Q3905" s="22"/>
      <c r="R3905" s="22"/>
    </row>
    <row r="3906" spans="13:18">
      <c r="M3906" s="22"/>
      <c r="P3906" s="22"/>
      <c r="Q3906" s="22"/>
      <c r="R3906" s="22"/>
    </row>
    <row r="3907" spans="13:18">
      <c r="M3907" s="22"/>
      <c r="P3907" s="22"/>
      <c r="Q3907" s="22"/>
      <c r="R3907" s="22"/>
    </row>
    <row r="3908" spans="13:18">
      <c r="M3908" s="22"/>
      <c r="P3908" s="22"/>
      <c r="Q3908" s="22"/>
      <c r="R3908" s="22"/>
    </row>
    <row r="3909" spans="13:18">
      <c r="M3909" s="22"/>
      <c r="P3909" s="22"/>
      <c r="Q3909" s="22"/>
      <c r="R3909" s="22"/>
    </row>
    <row r="3910" spans="13:18">
      <c r="M3910" s="22"/>
      <c r="P3910" s="22"/>
      <c r="Q3910" s="22"/>
      <c r="R3910" s="22"/>
    </row>
    <row r="3911" spans="13:18">
      <c r="M3911" s="22"/>
      <c r="P3911" s="22"/>
      <c r="Q3911" s="22"/>
      <c r="R3911" s="22"/>
    </row>
    <row r="3912" spans="13:18">
      <c r="M3912" s="22"/>
      <c r="P3912" s="22"/>
      <c r="Q3912" s="22"/>
      <c r="R3912" s="22"/>
    </row>
    <row r="3913" spans="13:18">
      <c r="M3913" s="22"/>
      <c r="P3913" s="22"/>
      <c r="Q3913" s="22"/>
      <c r="R3913" s="22"/>
    </row>
    <row r="3914" spans="13:18">
      <c r="M3914" s="22"/>
      <c r="P3914" s="22"/>
      <c r="Q3914" s="22"/>
      <c r="R3914" s="22"/>
    </row>
    <row r="3915" spans="13:18">
      <c r="M3915" s="22"/>
      <c r="P3915" s="22"/>
      <c r="Q3915" s="22"/>
      <c r="R3915" s="22"/>
    </row>
    <row r="3916" spans="13:18">
      <c r="M3916" s="22"/>
      <c r="P3916" s="22"/>
      <c r="Q3916" s="22"/>
      <c r="R3916" s="22"/>
    </row>
    <row r="3917" spans="13:18">
      <c r="M3917" s="22"/>
      <c r="P3917" s="22"/>
      <c r="Q3917" s="22"/>
      <c r="R3917" s="22"/>
    </row>
    <row r="3918" spans="13:18">
      <c r="M3918" s="22"/>
      <c r="P3918" s="22"/>
      <c r="Q3918" s="22"/>
      <c r="R3918" s="22"/>
    </row>
    <row r="3919" spans="13:18">
      <c r="M3919" s="22"/>
      <c r="P3919" s="22"/>
      <c r="Q3919" s="22"/>
      <c r="R3919" s="22"/>
    </row>
    <row r="3920" spans="13:18">
      <c r="M3920" s="22"/>
      <c r="P3920" s="22"/>
      <c r="Q3920" s="22"/>
      <c r="R3920" s="22"/>
    </row>
    <row r="3921" spans="13:18">
      <c r="M3921" s="22"/>
      <c r="P3921" s="22"/>
      <c r="Q3921" s="22"/>
      <c r="R3921" s="22"/>
    </row>
    <row r="3922" spans="13:18">
      <c r="M3922" s="22"/>
      <c r="P3922" s="22"/>
      <c r="Q3922" s="22"/>
      <c r="R3922" s="22"/>
    </row>
    <row r="3923" spans="13:18">
      <c r="M3923" s="22"/>
      <c r="P3923" s="22"/>
      <c r="Q3923" s="22"/>
      <c r="R3923" s="22"/>
    </row>
    <row r="3924" spans="13:18">
      <c r="M3924" s="22"/>
      <c r="P3924" s="22"/>
      <c r="Q3924" s="22"/>
      <c r="R3924" s="22"/>
    </row>
    <row r="3925" spans="13:18">
      <c r="M3925" s="22"/>
      <c r="P3925" s="22"/>
      <c r="Q3925" s="22"/>
      <c r="R3925" s="22"/>
    </row>
    <row r="3926" spans="13:18">
      <c r="M3926" s="22"/>
      <c r="P3926" s="22"/>
      <c r="Q3926" s="22"/>
      <c r="R3926" s="22"/>
    </row>
    <row r="3927" spans="13:18">
      <c r="M3927" s="22"/>
      <c r="P3927" s="22"/>
      <c r="Q3927" s="22"/>
      <c r="R3927" s="22"/>
    </row>
    <row r="3928" spans="13:18">
      <c r="M3928" s="22"/>
      <c r="P3928" s="22"/>
      <c r="Q3928" s="22"/>
      <c r="R3928" s="22"/>
    </row>
    <row r="3929" spans="13:18">
      <c r="M3929" s="22"/>
      <c r="P3929" s="22"/>
      <c r="Q3929" s="22"/>
      <c r="R3929" s="22"/>
    </row>
    <row r="3930" spans="13:18">
      <c r="M3930" s="22"/>
      <c r="P3930" s="22"/>
      <c r="Q3930" s="22"/>
      <c r="R3930" s="22"/>
    </row>
    <row r="3931" spans="13:18">
      <c r="M3931" s="22"/>
      <c r="P3931" s="22"/>
      <c r="Q3931" s="22"/>
      <c r="R3931" s="22"/>
    </row>
    <row r="3932" spans="13:18">
      <c r="M3932" s="22"/>
      <c r="P3932" s="22"/>
      <c r="Q3932" s="22"/>
      <c r="R3932" s="22"/>
    </row>
    <row r="3933" spans="13:18">
      <c r="M3933" s="22"/>
      <c r="P3933" s="22"/>
      <c r="Q3933" s="22"/>
      <c r="R3933" s="22"/>
    </row>
    <row r="3934" spans="13:18">
      <c r="M3934" s="22"/>
      <c r="P3934" s="22"/>
      <c r="Q3934" s="22"/>
      <c r="R3934" s="22"/>
    </row>
    <row r="3935" spans="13:18">
      <c r="M3935" s="22"/>
      <c r="P3935" s="22"/>
      <c r="Q3935" s="22"/>
      <c r="R3935" s="22"/>
    </row>
    <row r="3936" spans="13:18">
      <c r="M3936" s="22"/>
      <c r="P3936" s="22"/>
      <c r="Q3936" s="22"/>
      <c r="R3936" s="22"/>
    </row>
    <row r="3937" spans="13:18">
      <c r="M3937" s="22"/>
      <c r="P3937" s="22"/>
      <c r="Q3937" s="22"/>
      <c r="R3937" s="22"/>
    </row>
    <row r="3938" spans="13:18">
      <c r="M3938" s="22"/>
      <c r="P3938" s="22"/>
      <c r="Q3938" s="22"/>
      <c r="R3938" s="22"/>
    </row>
    <row r="3939" spans="13:18">
      <c r="M3939" s="22"/>
      <c r="P3939" s="22"/>
      <c r="Q3939" s="22"/>
      <c r="R3939" s="22"/>
    </row>
    <row r="3940" spans="13:18">
      <c r="M3940" s="22"/>
      <c r="P3940" s="22"/>
      <c r="Q3940" s="22"/>
      <c r="R3940" s="22"/>
    </row>
    <row r="3941" spans="13:18">
      <c r="M3941" s="22"/>
      <c r="P3941" s="22"/>
      <c r="Q3941" s="22"/>
      <c r="R3941" s="22"/>
    </row>
    <row r="3942" spans="13:18">
      <c r="M3942" s="22"/>
      <c r="P3942" s="22"/>
      <c r="Q3942" s="22"/>
      <c r="R3942" s="22"/>
    </row>
    <row r="3943" spans="13:18">
      <c r="M3943" s="22"/>
      <c r="P3943" s="22"/>
      <c r="Q3943" s="22"/>
      <c r="R3943" s="22"/>
    </row>
    <row r="3944" spans="13:18">
      <c r="M3944" s="22"/>
      <c r="P3944" s="22"/>
      <c r="Q3944" s="22"/>
      <c r="R3944" s="22"/>
    </row>
    <row r="3945" spans="13:18">
      <c r="M3945" s="22"/>
      <c r="P3945" s="22"/>
      <c r="Q3945" s="22"/>
      <c r="R3945" s="22"/>
    </row>
    <row r="3946" spans="13:18">
      <c r="M3946" s="22"/>
      <c r="P3946" s="22"/>
      <c r="Q3946" s="22"/>
      <c r="R3946" s="22"/>
    </row>
    <row r="3947" spans="13:18">
      <c r="M3947" s="22"/>
      <c r="P3947" s="22"/>
      <c r="Q3947" s="22"/>
      <c r="R3947" s="22"/>
    </row>
    <row r="3948" spans="13:18">
      <c r="M3948" s="22"/>
      <c r="P3948" s="22"/>
      <c r="Q3948" s="22"/>
      <c r="R3948" s="22"/>
    </row>
    <row r="3949" spans="13:18">
      <c r="M3949" s="22"/>
      <c r="P3949" s="22"/>
      <c r="Q3949" s="22"/>
      <c r="R3949" s="22"/>
    </row>
    <row r="3950" spans="13:18">
      <c r="M3950" s="22"/>
      <c r="P3950" s="22"/>
      <c r="Q3950" s="22"/>
      <c r="R3950" s="22"/>
    </row>
    <row r="3951" spans="13:18">
      <c r="M3951" s="22"/>
      <c r="P3951" s="22"/>
      <c r="Q3951" s="22"/>
      <c r="R3951" s="22"/>
    </row>
    <row r="3952" spans="13:18">
      <c r="M3952" s="22"/>
      <c r="P3952" s="22"/>
      <c r="Q3952" s="22"/>
      <c r="R3952" s="22"/>
    </row>
    <row r="3953" spans="13:18">
      <c r="M3953" s="22"/>
      <c r="P3953" s="22"/>
      <c r="Q3953" s="22"/>
      <c r="R3953" s="22"/>
    </row>
    <row r="3954" spans="13:18">
      <c r="M3954" s="22"/>
      <c r="P3954" s="22"/>
      <c r="Q3954" s="22"/>
      <c r="R3954" s="22"/>
    </row>
    <row r="3955" spans="13:18">
      <c r="M3955" s="22"/>
      <c r="P3955" s="22"/>
      <c r="Q3955" s="22"/>
      <c r="R3955" s="22"/>
    </row>
    <row r="3956" spans="13:18">
      <c r="M3956" s="22"/>
      <c r="P3956" s="22"/>
      <c r="Q3956" s="22"/>
      <c r="R3956" s="22"/>
    </row>
    <row r="3957" spans="13:18">
      <c r="M3957" s="22"/>
      <c r="P3957" s="22"/>
      <c r="Q3957" s="22"/>
      <c r="R3957" s="22"/>
    </row>
    <row r="3958" spans="13:18">
      <c r="M3958" s="22"/>
      <c r="P3958" s="22"/>
      <c r="Q3958" s="22"/>
      <c r="R3958" s="22"/>
    </row>
    <row r="3959" spans="13:18">
      <c r="M3959" s="22"/>
      <c r="P3959" s="22"/>
      <c r="Q3959" s="22"/>
      <c r="R3959" s="22"/>
    </row>
    <row r="3960" spans="13:18">
      <c r="M3960" s="22"/>
      <c r="P3960" s="22"/>
      <c r="Q3960" s="22"/>
      <c r="R3960" s="22"/>
    </row>
    <row r="3961" spans="13:18">
      <c r="M3961" s="22"/>
      <c r="P3961" s="22"/>
      <c r="Q3961" s="22"/>
      <c r="R3961" s="22"/>
    </row>
    <row r="3962" spans="13:18">
      <c r="M3962" s="22"/>
      <c r="P3962" s="22"/>
      <c r="Q3962" s="22"/>
      <c r="R3962" s="22"/>
    </row>
    <row r="3963" spans="13:18">
      <c r="M3963" s="22"/>
      <c r="P3963" s="22"/>
      <c r="Q3963" s="22"/>
      <c r="R3963" s="22"/>
    </row>
    <row r="3964" spans="13:18">
      <c r="M3964" s="22"/>
      <c r="P3964" s="22"/>
      <c r="Q3964" s="22"/>
      <c r="R3964" s="22"/>
    </row>
    <row r="3965" spans="13:18">
      <c r="M3965" s="22"/>
      <c r="P3965" s="22"/>
      <c r="Q3965" s="22"/>
      <c r="R3965" s="22"/>
    </row>
    <row r="3966" spans="13:18">
      <c r="M3966" s="22"/>
      <c r="P3966" s="22"/>
      <c r="Q3966" s="22"/>
      <c r="R3966" s="22"/>
    </row>
    <row r="3967" spans="13:18">
      <c r="M3967" s="22"/>
      <c r="P3967" s="22"/>
      <c r="Q3967" s="22"/>
      <c r="R3967" s="22"/>
    </row>
    <row r="3968" spans="13:18">
      <c r="M3968" s="22"/>
      <c r="P3968" s="22"/>
      <c r="Q3968" s="22"/>
      <c r="R3968" s="22"/>
    </row>
    <row r="3969" spans="13:18">
      <c r="M3969" s="22"/>
      <c r="P3969" s="22"/>
      <c r="Q3969" s="22"/>
      <c r="R3969" s="22"/>
    </row>
    <row r="3970" spans="13:18">
      <c r="M3970" s="22"/>
      <c r="P3970" s="22"/>
      <c r="Q3970" s="22"/>
      <c r="R3970" s="22"/>
    </row>
    <row r="3971" spans="13:18">
      <c r="M3971" s="22"/>
      <c r="P3971" s="22"/>
      <c r="Q3971" s="22"/>
      <c r="R3971" s="22"/>
    </row>
    <row r="3972" spans="13:18">
      <c r="M3972" s="22"/>
      <c r="P3972" s="22"/>
      <c r="Q3972" s="22"/>
      <c r="R3972" s="22"/>
    </row>
    <row r="3973" spans="13:18">
      <c r="M3973" s="22"/>
      <c r="P3973" s="22"/>
      <c r="Q3973" s="22"/>
      <c r="R3973" s="22"/>
    </row>
    <row r="3974" spans="13:18">
      <c r="M3974" s="22"/>
      <c r="P3974" s="22"/>
      <c r="Q3974" s="22"/>
      <c r="R3974" s="22"/>
    </row>
    <row r="3975" spans="13:18">
      <c r="M3975" s="22"/>
      <c r="P3975" s="22"/>
      <c r="Q3975" s="22"/>
      <c r="R3975" s="22"/>
    </row>
    <row r="3976" spans="13:18">
      <c r="M3976" s="22"/>
      <c r="P3976" s="22"/>
      <c r="Q3976" s="22"/>
      <c r="R3976" s="22"/>
    </row>
    <row r="3977" spans="13:18">
      <c r="M3977" s="22"/>
      <c r="P3977" s="22"/>
      <c r="Q3977" s="22"/>
      <c r="R3977" s="22"/>
    </row>
    <row r="3978" spans="13:18">
      <c r="M3978" s="22"/>
      <c r="P3978" s="22"/>
      <c r="Q3978" s="22"/>
      <c r="R3978" s="22"/>
    </row>
    <row r="3979" spans="13:18">
      <c r="M3979" s="22"/>
      <c r="P3979" s="22"/>
      <c r="Q3979" s="22"/>
      <c r="R3979" s="22"/>
    </row>
    <row r="3980" spans="13:18">
      <c r="M3980" s="22"/>
      <c r="P3980" s="22"/>
      <c r="Q3980" s="22"/>
      <c r="R3980" s="22"/>
    </row>
    <row r="3981" spans="13:18">
      <c r="M3981" s="22"/>
      <c r="P3981" s="22"/>
      <c r="Q3981" s="22"/>
      <c r="R3981" s="22"/>
    </row>
    <row r="3982" spans="13:18">
      <c r="M3982" s="22"/>
      <c r="P3982" s="22"/>
      <c r="Q3982" s="22"/>
      <c r="R3982" s="22"/>
    </row>
    <row r="3983" spans="13:18">
      <c r="M3983" s="22"/>
      <c r="P3983" s="22"/>
      <c r="Q3983" s="22"/>
      <c r="R3983" s="22"/>
    </row>
    <row r="3984" spans="13:18">
      <c r="M3984" s="22"/>
      <c r="P3984" s="22"/>
      <c r="Q3984" s="22"/>
      <c r="R3984" s="22"/>
    </row>
    <row r="3985" spans="13:18">
      <c r="M3985" s="22"/>
      <c r="P3985" s="22"/>
      <c r="Q3985" s="22"/>
      <c r="R3985" s="22"/>
    </row>
    <row r="3986" spans="13:18">
      <c r="M3986" s="22"/>
      <c r="P3986" s="22"/>
      <c r="Q3986" s="22"/>
      <c r="R3986" s="22"/>
    </row>
    <row r="3987" spans="13:18">
      <c r="M3987" s="22"/>
      <c r="P3987" s="22"/>
      <c r="Q3987" s="22"/>
      <c r="R3987" s="22"/>
    </row>
    <row r="3988" spans="13:18">
      <c r="M3988" s="22"/>
      <c r="P3988" s="22"/>
      <c r="Q3988" s="22"/>
      <c r="R3988" s="22"/>
    </row>
    <row r="3989" spans="13:18">
      <c r="M3989" s="22"/>
      <c r="P3989" s="22"/>
      <c r="Q3989" s="22"/>
      <c r="R3989" s="22"/>
    </row>
    <row r="3990" spans="13:18">
      <c r="M3990" s="22"/>
      <c r="P3990" s="22"/>
      <c r="Q3990" s="22"/>
      <c r="R3990" s="22"/>
    </row>
    <row r="3991" spans="13:18">
      <c r="M3991" s="22"/>
      <c r="P3991" s="22"/>
      <c r="Q3991" s="22"/>
      <c r="R3991" s="22"/>
    </row>
    <row r="3992" spans="13:18">
      <c r="M3992" s="22"/>
      <c r="P3992" s="22"/>
      <c r="Q3992" s="22"/>
      <c r="R3992" s="22"/>
    </row>
    <row r="3993" spans="13:18">
      <c r="M3993" s="22"/>
      <c r="P3993" s="22"/>
      <c r="Q3993" s="22"/>
      <c r="R3993" s="22"/>
    </row>
    <row r="3994" spans="13:18">
      <c r="M3994" s="22"/>
      <c r="P3994" s="22"/>
      <c r="Q3994" s="22"/>
      <c r="R3994" s="22"/>
    </row>
    <row r="3995" spans="13:18">
      <c r="M3995" s="22"/>
      <c r="P3995" s="22"/>
      <c r="Q3995" s="22"/>
      <c r="R3995" s="22"/>
    </row>
    <row r="3996" spans="13:18">
      <c r="M3996" s="22"/>
      <c r="P3996" s="22"/>
      <c r="Q3996" s="22"/>
      <c r="R3996" s="22"/>
    </row>
    <row r="3997" spans="13:18">
      <c r="M3997" s="22"/>
      <c r="P3997" s="22"/>
      <c r="Q3997" s="22"/>
      <c r="R3997" s="22"/>
    </row>
    <row r="3998" spans="13:18">
      <c r="M3998" s="22"/>
      <c r="P3998" s="22"/>
      <c r="Q3998" s="22"/>
      <c r="R3998" s="22"/>
    </row>
    <row r="3999" spans="13:18">
      <c r="M3999" s="22"/>
      <c r="P3999" s="22"/>
      <c r="Q3999" s="22"/>
      <c r="R3999" s="22"/>
    </row>
    <row r="4000" spans="13:18">
      <c r="M4000" s="22"/>
      <c r="P4000" s="22"/>
      <c r="Q4000" s="22"/>
      <c r="R4000" s="22"/>
    </row>
    <row r="4001" spans="13:18">
      <c r="M4001" s="22"/>
      <c r="P4001" s="22"/>
      <c r="Q4001" s="22"/>
      <c r="R4001" s="22"/>
    </row>
    <row r="4002" spans="13:18">
      <c r="M4002" s="22"/>
      <c r="P4002" s="22"/>
      <c r="Q4002" s="22"/>
      <c r="R4002" s="22"/>
    </row>
    <row r="4003" spans="13:18">
      <c r="M4003" s="22"/>
      <c r="P4003" s="22"/>
      <c r="Q4003" s="22"/>
      <c r="R4003" s="22"/>
    </row>
    <row r="4004" spans="13:18">
      <c r="M4004" s="22"/>
      <c r="P4004" s="22"/>
      <c r="Q4004" s="22"/>
      <c r="R4004" s="22"/>
    </row>
    <row r="4005" spans="13:18">
      <c r="M4005" s="22"/>
      <c r="P4005" s="22"/>
      <c r="Q4005" s="22"/>
      <c r="R4005" s="22"/>
    </row>
    <row r="4006" spans="13:18">
      <c r="M4006" s="22"/>
      <c r="P4006" s="22"/>
      <c r="Q4006" s="22"/>
      <c r="R4006" s="22"/>
    </row>
    <row r="4007" spans="13:18">
      <c r="M4007" s="22"/>
      <c r="P4007" s="22"/>
      <c r="Q4007" s="22"/>
      <c r="R4007" s="22"/>
    </row>
    <row r="4008" spans="13:18">
      <c r="M4008" s="22"/>
      <c r="P4008" s="22"/>
      <c r="Q4008" s="22"/>
      <c r="R4008" s="22"/>
    </row>
    <row r="4009" spans="13:18">
      <c r="M4009" s="22"/>
      <c r="P4009" s="22"/>
      <c r="Q4009" s="22"/>
      <c r="R4009" s="22"/>
    </row>
    <row r="4010" spans="13:18">
      <c r="M4010" s="22"/>
      <c r="P4010" s="22"/>
      <c r="Q4010" s="22"/>
      <c r="R4010" s="22"/>
    </row>
    <row r="4011" spans="13:18">
      <c r="M4011" s="22"/>
      <c r="P4011" s="22"/>
      <c r="Q4011" s="22"/>
      <c r="R4011" s="22"/>
    </row>
    <row r="4012" spans="13:18">
      <c r="M4012" s="22"/>
      <c r="P4012" s="22"/>
      <c r="Q4012" s="22"/>
      <c r="R4012" s="22"/>
    </row>
    <row r="4013" spans="13:18">
      <c r="M4013" s="22"/>
      <c r="P4013" s="22"/>
      <c r="Q4013" s="22"/>
      <c r="R4013" s="22"/>
    </row>
    <row r="4014" spans="13:18">
      <c r="M4014" s="22"/>
      <c r="P4014" s="22"/>
      <c r="Q4014" s="22"/>
      <c r="R4014" s="22"/>
    </row>
    <row r="4015" spans="13:18">
      <c r="M4015" s="22"/>
      <c r="P4015" s="22"/>
      <c r="Q4015" s="22"/>
      <c r="R4015" s="22"/>
    </row>
    <row r="4016" spans="13:18">
      <c r="M4016" s="22"/>
      <c r="P4016" s="22"/>
      <c r="Q4016" s="22"/>
      <c r="R4016" s="22"/>
    </row>
    <row r="4017" spans="13:18">
      <c r="M4017" s="22"/>
      <c r="P4017" s="22"/>
      <c r="Q4017" s="22"/>
      <c r="R4017" s="22"/>
    </row>
    <row r="4018" spans="13:18">
      <c r="M4018" s="22"/>
      <c r="P4018" s="22"/>
      <c r="Q4018" s="22"/>
      <c r="R4018" s="22"/>
    </row>
    <row r="4019" spans="13:18">
      <c r="M4019" s="22"/>
      <c r="P4019" s="22"/>
      <c r="Q4019" s="22"/>
      <c r="R4019" s="22"/>
    </row>
    <row r="4020" spans="13:18">
      <c r="M4020" s="22"/>
      <c r="P4020" s="22"/>
      <c r="Q4020" s="22"/>
      <c r="R4020" s="22"/>
    </row>
    <row r="4021" spans="13:18">
      <c r="M4021" s="22"/>
      <c r="P4021" s="22"/>
      <c r="Q4021" s="22"/>
      <c r="R4021" s="22"/>
    </row>
    <row r="4022" spans="13:18">
      <c r="M4022" s="22"/>
      <c r="P4022" s="22"/>
      <c r="Q4022" s="22"/>
      <c r="R4022" s="22"/>
    </row>
    <row r="4023" spans="13:18">
      <c r="M4023" s="22"/>
      <c r="P4023" s="22"/>
      <c r="Q4023" s="22"/>
      <c r="R4023" s="22"/>
    </row>
    <row r="4024" spans="13:18">
      <c r="M4024" s="22"/>
      <c r="P4024" s="22"/>
      <c r="Q4024" s="22"/>
      <c r="R4024" s="22"/>
    </row>
    <row r="4025" spans="13:18">
      <c r="M4025" s="22"/>
      <c r="P4025" s="22"/>
      <c r="Q4025" s="22"/>
      <c r="R4025" s="22"/>
    </row>
    <row r="4026" spans="13:18">
      <c r="M4026" s="22"/>
      <c r="P4026" s="22"/>
      <c r="Q4026" s="22"/>
      <c r="R4026" s="22"/>
    </row>
    <row r="4027" spans="13:18">
      <c r="M4027" s="22"/>
      <c r="P4027" s="22"/>
      <c r="Q4027" s="22"/>
      <c r="R4027" s="22"/>
    </row>
    <row r="4028" spans="13:18">
      <c r="M4028" s="22"/>
      <c r="P4028" s="22"/>
      <c r="Q4028" s="22"/>
      <c r="R4028" s="22"/>
    </row>
    <row r="4029" spans="13:18">
      <c r="M4029" s="22"/>
      <c r="P4029" s="22"/>
      <c r="Q4029" s="22"/>
      <c r="R4029" s="22"/>
    </row>
    <row r="4030" spans="13:18">
      <c r="M4030" s="22"/>
      <c r="P4030" s="22"/>
      <c r="Q4030" s="22"/>
      <c r="R4030" s="22"/>
    </row>
    <row r="4031" spans="13:18">
      <c r="M4031" s="22"/>
      <c r="P4031" s="22"/>
      <c r="Q4031" s="22"/>
      <c r="R4031" s="22"/>
    </row>
    <row r="4032" spans="13:18">
      <c r="M4032" s="22"/>
      <c r="P4032" s="22"/>
      <c r="Q4032" s="22"/>
      <c r="R4032" s="22"/>
    </row>
    <row r="4033" spans="13:18">
      <c r="M4033" s="22"/>
      <c r="P4033" s="22"/>
      <c r="Q4033" s="22"/>
      <c r="R4033" s="22"/>
    </row>
    <row r="4034" spans="13:18">
      <c r="M4034" s="22"/>
      <c r="P4034" s="22"/>
      <c r="Q4034" s="22"/>
      <c r="R4034" s="22"/>
    </row>
    <row r="4035" spans="13:18">
      <c r="M4035" s="22"/>
      <c r="P4035" s="22"/>
      <c r="Q4035" s="22"/>
      <c r="R4035" s="22"/>
    </row>
    <row r="4036" spans="13:18">
      <c r="M4036" s="22"/>
      <c r="P4036" s="22"/>
      <c r="Q4036" s="22"/>
      <c r="R4036" s="22"/>
    </row>
    <row r="4037" spans="13:18">
      <c r="M4037" s="22"/>
      <c r="P4037" s="22"/>
      <c r="Q4037" s="22"/>
      <c r="R4037" s="22"/>
    </row>
    <row r="4038" spans="13:18">
      <c r="M4038" s="22"/>
      <c r="P4038" s="22"/>
      <c r="Q4038" s="22"/>
      <c r="R4038" s="22"/>
    </row>
    <row r="4039" spans="13:18">
      <c r="M4039" s="22"/>
      <c r="P4039" s="22"/>
      <c r="Q4039" s="22"/>
      <c r="R4039" s="22"/>
    </row>
    <row r="4040" spans="13:18">
      <c r="M4040" s="22"/>
      <c r="P4040" s="22"/>
      <c r="Q4040" s="22"/>
      <c r="R4040" s="22"/>
    </row>
    <row r="4041" spans="13:18">
      <c r="M4041" s="22"/>
      <c r="P4041" s="22"/>
      <c r="Q4041" s="22"/>
      <c r="R4041" s="22"/>
    </row>
    <row r="4042" spans="13:18">
      <c r="M4042" s="22"/>
      <c r="P4042" s="22"/>
      <c r="Q4042" s="22"/>
      <c r="R4042" s="22"/>
    </row>
    <row r="4043" spans="13:18">
      <c r="M4043" s="22"/>
      <c r="P4043" s="22"/>
      <c r="Q4043" s="22"/>
      <c r="R4043" s="22"/>
    </row>
    <row r="4044" spans="13:18">
      <c r="M4044" s="22"/>
      <c r="P4044" s="22"/>
      <c r="Q4044" s="22"/>
      <c r="R4044" s="22"/>
    </row>
    <row r="4045" spans="13:18">
      <c r="M4045" s="22"/>
      <c r="P4045" s="22"/>
      <c r="Q4045" s="22"/>
      <c r="R4045" s="22"/>
    </row>
    <row r="4046" spans="13:18">
      <c r="M4046" s="22"/>
      <c r="P4046" s="22"/>
      <c r="Q4046" s="22"/>
      <c r="R4046" s="22"/>
    </row>
    <row r="4047" spans="13:18">
      <c r="M4047" s="22"/>
      <c r="P4047" s="22"/>
      <c r="Q4047" s="22"/>
      <c r="R4047" s="22"/>
    </row>
    <row r="4048" spans="13:18">
      <c r="M4048" s="22"/>
      <c r="P4048" s="22"/>
      <c r="Q4048" s="22"/>
      <c r="R4048" s="22"/>
    </row>
    <row r="4049" spans="13:18">
      <c r="M4049" s="22"/>
      <c r="P4049" s="22"/>
      <c r="Q4049" s="22"/>
      <c r="R4049" s="22"/>
    </row>
    <row r="4050" spans="13:18">
      <c r="M4050" s="22"/>
      <c r="P4050" s="22"/>
      <c r="Q4050" s="22"/>
      <c r="R4050" s="22"/>
    </row>
    <row r="4051" spans="13:18">
      <c r="M4051" s="22"/>
      <c r="P4051" s="22"/>
      <c r="Q4051" s="22"/>
      <c r="R4051" s="22"/>
    </row>
    <row r="4052" spans="13:18">
      <c r="M4052" s="22"/>
      <c r="P4052" s="22"/>
      <c r="Q4052" s="22"/>
      <c r="R4052" s="22"/>
    </row>
    <row r="4053" spans="13:18">
      <c r="M4053" s="22"/>
      <c r="P4053" s="22"/>
      <c r="Q4053" s="22"/>
      <c r="R4053" s="22"/>
    </row>
    <row r="4054" spans="13:18">
      <c r="M4054" s="22"/>
      <c r="P4054" s="22"/>
      <c r="Q4054" s="22"/>
      <c r="R4054" s="22"/>
    </row>
    <row r="4055" spans="13:18">
      <c r="M4055" s="22"/>
      <c r="P4055" s="22"/>
      <c r="Q4055" s="22"/>
      <c r="R4055" s="22"/>
    </row>
    <row r="4056" spans="13:18">
      <c r="M4056" s="22"/>
      <c r="P4056" s="22"/>
      <c r="Q4056" s="22"/>
      <c r="R4056" s="22"/>
    </row>
    <row r="4057" spans="13:18">
      <c r="M4057" s="22"/>
      <c r="P4057" s="22"/>
      <c r="Q4057" s="22"/>
      <c r="R4057" s="22"/>
    </row>
    <row r="4058" spans="13:18">
      <c r="M4058" s="22"/>
      <c r="P4058" s="22"/>
      <c r="Q4058" s="22"/>
      <c r="R4058" s="22"/>
    </row>
    <row r="4059" spans="13:18">
      <c r="M4059" s="22"/>
      <c r="P4059" s="22"/>
      <c r="Q4059" s="22"/>
      <c r="R4059" s="22"/>
    </row>
    <row r="4060" spans="13:18">
      <c r="M4060" s="22"/>
      <c r="P4060" s="22"/>
      <c r="Q4060" s="22"/>
      <c r="R4060" s="22"/>
    </row>
    <row r="4061" spans="13:18">
      <c r="M4061" s="22"/>
      <c r="P4061" s="22"/>
      <c r="Q4061" s="22"/>
      <c r="R4061" s="22"/>
    </row>
    <row r="4062" spans="13:18">
      <c r="M4062" s="22"/>
      <c r="P4062" s="22"/>
      <c r="Q4062" s="22"/>
      <c r="R4062" s="22"/>
    </row>
    <row r="4063" spans="13:18">
      <c r="M4063" s="22"/>
      <c r="P4063" s="22"/>
      <c r="Q4063" s="22"/>
      <c r="R4063" s="22"/>
    </row>
    <row r="4064" spans="13:18">
      <c r="M4064" s="22"/>
      <c r="P4064" s="22"/>
      <c r="Q4064" s="22"/>
      <c r="R4064" s="22"/>
    </row>
    <row r="4065" spans="13:18">
      <c r="M4065" s="22"/>
      <c r="P4065" s="22"/>
      <c r="Q4065" s="22"/>
      <c r="R4065" s="22"/>
    </row>
    <row r="4066" spans="13:18">
      <c r="M4066" s="22"/>
      <c r="P4066" s="22"/>
      <c r="Q4066" s="22"/>
      <c r="R4066" s="22"/>
    </row>
    <row r="4067" spans="13:18">
      <c r="M4067" s="22"/>
      <c r="P4067" s="22"/>
      <c r="Q4067" s="22"/>
      <c r="R4067" s="22"/>
    </row>
    <row r="4068" spans="13:18">
      <c r="M4068" s="22"/>
      <c r="P4068" s="22"/>
      <c r="Q4068" s="22"/>
      <c r="R4068" s="22"/>
    </row>
    <row r="4069" spans="13:18">
      <c r="M4069" s="22"/>
      <c r="P4069" s="22"/>
      <c r="Q4069" s="22"/>
      <c r="R4069" s="22"/>
    </row>
    <row r="4070" spans="13:18">
      <c r="M4070" s="22"/>
      <c r="P4070" s="22"/>
      <c r="Q4070" s="22"/>
      <c r="R4070" s="22"/>
    </row>
    <row r="4071" spans="13:18">
      <c r="M4071" s="22"/>
      <c r="P4071" s="22"/>
      <c r="Q4071" s="22"/>
      <c r="R4071" s="22"/>
    </row>
    <row r="4072" spans="13:18">
      <c r="M4072" s="22"/>
      <c r="P4072" s="22"/>
      <c r="Q4072" s="22"/>
      <c r="R4072" s="22"/>
    </row>
    <row r="4073" spans="13:18">
      <c r="M4073" s="22"/>
      <c r="P4073" s="22"/>
      <c r="Q4073" s="22"/>
      <c r="R4073" s="22"/>
    </row>
    <row r="4074" spans="13:18">
      <c r="M4074" s="22"/>
      <c r="P4074" s="22"/>
      <c r="Q4074" s="22"/>
      <c r="R4074" s="22"/>
    </row>
    <row r="4075" spans="13:18">
      <c r="M4075" s="22"/>
      <c r="P4075" s="22"/>
      <c r="Q4075" s="22"/>
      <c r="R4075" s="22"/>
    </row>
    <row r="4076" spans="13:18">
      <c r="M4076" s="22"/>
      <c r="P4076" s="22"/>
      <c r="Q4076" s="22"/>
      <c r="R4076" s="22"/>
    </row>
    <row r="4077" spans="13:18">
      <c r="M4077" s="22"/>
      <c r="P4077" s="22"/>
      <c r="Q4077" s="22"/>
      <c r="R4077" s="22"/>
    </row>
    <row r="4078" spans="13:18">
      <c r="M4078" s="22"/>
      <c r="P4078" s="22"/>
      <c r="Q4078" s="22"/>
      <c r="R4078" s="22"/>
    </row>
    <row r="4079" spans="13:18">
      <c r="M4079" s="22"/>
      <c r="P4079" s="22"/>
      <c r="Q4079" s="22"/>
      <c r="R4079" s="22"/>
    </row>
    <row r="4080" spans="13:18">
      <c r="M4080" s="22"/>
      <c r="P4080" s="22"/>
      <c r="Q4080" s="22"/>
      <c r="R4080" s="22"/>
    </row>
    <row r="4081" spans="13:18">
      <c r="M4081" s="22"/>
      <c r="P4081" s="22"/>
      <c r="Q4081" s="22"/>
      <c r="R4081" s="22"/>
    </row>
    <row r="4082" spans="13:18">
      <c r="M4082" s="22"/>
      <c r="P4082" s="22"/>
      <c r="Q4082" s="22"/>
      <c r="R4082" s="22"/>
    </row>
    <row r="4083" spans="13:18">
      <c r="M4083" s="22"/>
      <c r="P4083" s="22"/>
      <c r="Q4083" s="22"/>
      <c r="R4083" s="22"/>
    </row>
    <row r="4084" spans="13:18">
      <c r="M4084" s="22"/>
      <c r="P4084" s="22"/>
      <c r="Q4084" s="22"/>
      <c r="R4084" s="22"/>
    </row>
    <row r="4085" spans="13:18">
      <c r="M4085" s="22"/>
      <c r="P4085" s="22"/>
      <c r="Q4085" s="22"/>
      <c r="R4085" s="22"/>
    </row>
    <row r="4086" spans="13:18">
      <c r="M4086" s="22"/>
      <c r="P4086" s="22"/>
      <c r="Q4086" s="22"/>
      <c r="R4086" s="22"/>
    </row>
    <row r="4087" spans="13:18">
      <c r="M4087" s="22"/>
      <c r="P4087" s="22"/>
      <c r="Q4087" s="22"/>
      <c r="R4087" s="22"/>
    </row>
    <row r="4088" spans="13:18">
      <c r="M4088" s="22"/>
      <c r="P4088" s="22"/>
      <c r="Q4088" s="22"/>
      <c r="R4088" s="22"/>
    </row>
    <row r="4089" spans="13:18">
      <c r="M4089" s="22"/>
      <c r="P4089" s="22"/>
      <c r="Q4089" s="22"/>
      <c r="R4089" s="22"/>
    </row>
    <row r="4090" spans="13:18">
      <c r="M4090" s="22"/>
      <c r="P4090" s="22"/>
      <c r="Q4090" s="22"/>
      <c r="R4090" s="22"/>
    </row>
    <row r="4091" spans="13:18">
      <c r="M4091" s="22"/>
      <c r="P4091" s="22"/>
      <c r="Q4091" s="22"/>
      <c r="R4091" s="22"/>
    </row>
    <row r="4092" spans="13:18">
      <c r="M4092" s="22"/>
      <c r="P4092" s="22"/>
      <c r="Q4092" s="22"/>
      <c r="R4092" s="22"/>
    </row>
    <row r="4093" spans="13:18">
      <c r="M4093" s="22"/>
      <c r="P4093" s="22"/>
      <c r="Q4093" s="22"/>
      <c r="R4093" s="22"/>
    </row>
    <row r="4094" spans="13:18">
      <c r="M4094" s="22"/>
      <c r="P4094" s="22"/>
      <c r="Q4094" s="22"/>
      <c r="R4094" s="22"/>
    </row>
    <row r="4095" spans="13:18">
      <c r="M4095" s="22"/>
      <c r="P4095" s="22"/>
      <c r="Q4095" s="22"/>
      <c r="R4095" s="22"/>
    </row>
    <row r="4096" spans="13:18">
      <c r="M4096" s="22"/>
      <c r="P4096" s="22"/>
      <c r="Q4096" s="22"/>
      <c r="R4096" s="22"/>
    </row>
    <row r="4097" spans="13:18">
      <c r="M4097" s="22"/>
      <c r="P4097" s="22"/>
      <c r="Q4097" s="22"/>
      <c r="R4097" s="22"/>
    </row>
    <row r="4098" spans="13:18">
      <c r="M4098" s="22"/>
      <c r="P4098" s="22"/>
      <c r="Q4098" s="22"/>
      <c r="R4098" s="22"/>
    </row>
    <row r="4099" spans="13:18">
      <c r="M4099" s="22"/>
      <c r="P4099" s="22"/>
      <c r="Q4099" s="22"/>
      <c r="R4099" s="22"/>
    </row>
    <row r="4100" spans="13:18">
      <c r="M4100" s="22"/>
      <c r="P4100" s="22"/>
      <c r="Q4100" s="22"/>
      <c r="R4100" s="22"/>
    </row>
    <row r="4101" spans="13:18">
      <c r="M4101" s="22"/>
      <c r="P4101" s="22"/>
      <c r="Q4101" s="22"/>
      <c r="R4101" s="22"/>
    </row>
    <row r="4102" spans="13:18">
      <c r="M4102" s="22"/>
      <c r="P4102" s="22"/>
      <c r="Q4102" s="22"/>
      <c r="R4102" s="22"/>
    </row>
    <row r="4103" spans="13:18">
      <c r="M4103" s="22"/>
      <c r="P4103" s="22"/>
      <c r="Q4103" s="22"/>
      <c r="R4103" s="22"/>
    </row>
    <row r="4104" spans="13:18">
      <c r="M4104" s="22"/>
      <c r="P4104" s="22"/>
      <c r="Q4104" s="22"/>
      <c r="R4104" s="22"/>
    </row>
    <row r="4105" spans="13:18">
      <c r="M4105" s="22"/>
      <c r="P4105" s="22"/>
      <c r="Q4105" s="22"/>
      <c r="R4105" s="22"/>
    </row>
    <row r="4106" spans="13:18">
      <c r="M4106" s="22"/>
      <c r="P4106" s="22"/>
      <c r="Q4106" s="22"/>
      <c r="R4106" s="22"/>
    </row>
    <row r="4107" spans="13:18">
      <c r="M4107" s="22"/>
      <c r="P4107" s="22"/>
      <c r="Q4107" s="22"/>
      <c r="R4107" s="22"/>
    </row>
    <row r="4108" spans="13:18">
      <c r="M4108" s="22"/>
      <c r="P4108" s="22"/>
      <c r="Q4108" s="22"/>
      <c r="R4108" s="22"/>
    </row>
    <row r="4109" spans="13:18">
      <c r="M4109" s="22"/>
      <c r="P4109" s="22"/>
      <c r="Q4109" s="22"/>
      <c r="R4109" s="22"/>
    </row>
    <row r="4110" spans="13:18">
      <c r="M4110" s="22"/>
      <c r="P4110" s="22"/>
      <c r="Q4110" s="22"/>
      <c r="R4110" s="22"/>
    </row>
    <row r="4111" spans="13:18">
      <c r="M4111" s="22"/>
      <c r="P4111" s="22"/>
      <c r="Q4111" s="22"/>
      <c r="R4111" s="22"/>
    </row>
    <row r="4112" spans="13:18">
      <c r="M4112" s="22"/>
      <c r="P4112" s="22"/>
      <c r="Q4112" s="22"/>
      <c r="R4112" s="22"/>
    </row>
    <row r="4113" spans="13:18">
      <c r="M4113" s="22"/>
      <c r="P4113" s="22"/>
      <c r="Q4113" s="22"/>
      <c r="R4113" s="22"/>
    </row>
    <row r="4114" spans="13:18">
      <c r="M4114" s="22"/>
      <c r="P4114" s="22"/>
      <c r="Q4114" s="22"/>
      <c r="R4114" s="22"/>
    </row>
    <row r="4115" spans="13:18">
      <c r="M4115" s="22"/>
      <c r="P4115" s="22"/>
      <c r="Q4115" s="22"/>
      <c r="R4115" s="22"/>
    </row>
    <row r="4116" spans="13:18">
      <c r="M4116" s="22"/>
      <c r="P4116" s="22"/>
      <c r="Q4116" s="22"/>
      <c r="R4116" s="22"/>
    </row>
    <row r="4117" spans="13:18">
      <c r="M4117" s="22"/>
      <c r="P4117" s="22"/>
      <c r="Q4117" s="22"/>
      <c r="R4117" s="22"/>
    </row>
    <row r="4118" spans="13:18">
      <c r="M4118" s="22"/>
      <c r="P4118" s="22"/>
      <c r="Q4118" s="22"/>
      <c r="R4118" s="22"/>
    </row>
    <row r="4119" spans="13:18">
      <c r="M4119" s="22"/>
      <c r="P4119" s="22"/>
      <c r="Q4119" s="22"/>
      <c r="R4119" s="22"/>
    </row>
    <row r="4120" spans="13:18">
      <c r="M4120" s="22"/>
      <c r="P4120" s="22"/>
      <c r="Q4120" s="22"/>
      <c r="R4120" s="22"/>
    </row>
    <row r="4121" spans="13:18">
      <c r="M4121" s="22"/>
      <c r="P4121" s="22"/>
      <c r="Q4121" s="22"/>
      <c r="R4121" s="22"/>
    </row>
    <row r="4122" spans="13:18">
      <c r="M4122" s="22"/>
      <c r="P4122" s="22"/>
      <c r="Q4122" s="22"/>
      <c r="R4122" s="22"/>
    </row>
    <row r="4123" spans="13:18">
      <c r="M4123" s="22"/>
      <c r="P4123" s="22"/>
      <c r="Q4123" s="22"/>
      <c r="R4123" s="22"/>
    </row>
    <row r="4124" spans="13:18">
      <c r="M4124" s="22"/>
      <c r="P4124" s="22"/>
      <c r="Q4124" s="22"/>
      <c r="R4124" s="22"/>
    </row>
    <row r="4125" spans="13:18">
      <c r="M4125" s="22"/>
      <c r="P4125" s="22"/>
      <c r="Q4125" s="22"/>
      <c r="R4125" s="22"/>
    </row>
    <row r="4126" spans="13:18">
      <c r="M4126" s="22"/>
      <c r="P4126" s="22"/>
      <c r="Q4126" s="22"/>
      <c r="R4126" s="22"/>
    </row>
    <row r="4127" spans="13:18">
      <c r="M4127" s="22"/>
      <c r="P4127" s="22"/>
      <c r="Q4127" s="22"/>
      <c r="R4127" s="22"/>
    </row>
    <row r="4128" spans="13:18">
      <c r="M4128" s="22"/>
      <c r="P4128" s="22"/>
      <c r="Q4128" s="22"/>
      <c r="R4128" s="22"/>
    </row>
    <row r="4129" spans="13:18">
      <c r="M4129" s="22"/>
      <c r="P4129" s="22"/>
      <c r="Q4129" s="22"/>
      <c r="R4129" s="22"/>
    </row>
    <row r="4130" spans="13:18">
      <c r="M4130" s="22"/>
      <c r="P4130" s="22"/>
      <c r="Q4130" s="22"/>
      <c r="R4130" s="22"/>
    </row>
    <row r="4131" spans="13:18">
      <c r="M4131" s="22"/>
      <c r="P4131" s="22"/>
      <c r="Q4131" s="22"/>
      <c r="R4131" s="22"/>
    </row>
    <row r="4132" spans="13:18">
      <c r="M4132" s="22"/>
      <c r="P4132" s="22"/>
      <c r="Q4132" s="22"/>
      <c r="R4132" s="22"/>
    </row>
    <row r="4133" spans="13:18">
      <c r="M4133" s="22"/>
      <c r="P4133" s="22"/>
      <c r="Q4133" s="22"/>
      <c r="R4133" s="22"/>
    </row>
    <row r="4134" spans="13:18">
      <c r="M4134" s="22"/>
      <c r="P4134" s="22"/>
      <c r="Q4134" s="22"/>
      <c r="R4134" s="22"/>
    </row>
    <row r="4135" spans="13:18">
      <c r="M4135" s="22"/>
      <c r="P4135" s="22"/>
      <c r="Q4135" s="22"/>
      <c r="R4135" s="22"/>
    </row>
    <row r="4136" spans="13:18">
      <c r="M4136" s="22"/>
      <c r="P4136" s="22"/>
      <c r="Q4136" s="22"/>
      <c r="R4136" s="22"/>
    </row>
    <row r="4137" spans="13:18">
      <c r="M4137" s="22"/>
      <c r="P4137" s="22"/>
      <c r="Q4137" s="22"/>
      <c r="R4137" s="22"/>
    </row>
    <row r="4138" spans="13:18">
      <c r="M4138" s="22"/>
      <c r="P4138" s="22"/>
      <c r="Q4138" s="22"/>
      <c r="R4138" s="22"/>
    </row>
    <row r="4139" spans="13:18">
      <c r="M4139" s="22"/>
      <c r="P4139" s="22"/>
      <c r="Q4139" s="22"/>
      <c r="R4139" s="22"/>
    </row>
    <row r="4140" spans="13:18">
      <c r="M4140" s="22"/>
      <c r="P4140" s="22"/>
      <c r="Q4140" s="22"/>
      <c r="R4140" s="22"/>
    </row>
    <row r="4141" spans="13:18">
      <c r="M4141" s="22"/>
      <c r="P4141" s="22"/>
      <c r="Q4141" s="22"/>
      <c r="R4141" s="22"/>
    </row>
    <row r="4142" spans="13:18">
      <c r="M4142" s="22"/>
      <c r="P4142" s="22"/>
      <c r="Q4142" s="22"/>
      <c r="R4142" s="22"/>
    </row>
    <row r="4143" spans="13:18">
      <c r="M4143" s="22"/>
      <c r="P4143" s="22"/>
      <c r="Q4143" s="22"/>
      <c r="R4143" s="22"/>
    </row>
    <row r="4144" spans="13:18">
      <c r="M4144" s="22"/>
      <c r="P4144" s="22"/>
      <c r="Q4144" s="22"/>
      <c r="R4144" s="22"/>
    </row>
    <row r="4145" spans="13:18">
      <c r="M4145" s="22"/>
      <c r="P4145" s="22"/>
      <c r="Q4145" s="22"/>
      <c r="R4145" s="22"/>
    </row>
    <row r="4146" spans="13:18">
      <c r="M4146" s="22"/>
      <c r="P4146" s="22"/>
      <c r="Q4146" s="22"/>
      <c r="R4146" s="22"/>
    </row>
    <row r="4147" spans="13:18">
      <c r="M4147" s="22"/>
      <c r="P4147" s="22"/>
      <c r="Q4147" s="22"/>
      <c r="R4147" s="22"/>
    </row>
    <row r="4148" spans="13:18">
      <c r="M4148" s="22"/>
      <c r="P4148" s="22"/>
      <c r="Q4148" s="22"/>
      <c r="R4148" s="22"/>
    </row>
    <row r="4149" spans="13:18">
      <c r="M4149" s="22"/>
      <c r="P4149" s="22"/>
      <c r="Q4149" s="22"/>
      <c r="R4149" s="22"/>
    </row>
    <row r="4150" spans="13:18">
      <c r="M4150" s="22"/>
      <c r="P4150" s="22"/>
      <c r="Q4150" s="22"/>
      <c r="R4150" s="22"/>
    </row>
    <row r="4151" spans="13:18">
      <c r="M4151" s="22"/>
      <c r="P4151" s="22"/>
      <c r="Q4151" s="22"/>
      <c r="R4151" s="22"/>
    </row>
    <row r="4152" spans="13:18">
      <c r="M4152" s="22"/>
      <c r="P4152" s="22"/>
      <c r="Q4152" s="22"/>
      <c r="R4152" s="22"/>
    </row>
    <row r="4153" spans="13:18">
      <c r="M4153" s="22"/>
      <c r="P4153" s="22"/>
      <c r="Q4153" s="22"/>
      <c r="R4153" s="22"/>
    </row>
    <row r="4154" spans="13:18">
      <c r="M4154" s="22"/>
      <c r="P4154" s="22"/>
      <c r="Q4154" s="22"/>
      <c r="R4154" s="22"/>
    </row>
    <row r="4155" spans="13:18">
      <c r="M4155" s="22"/>
      <c r="P4155" s="22"/>
      <c r="Q4155" s="22"/>
      <c r="R4155" s="22"/>
    </row>
    <row r="4156" spans="13:18">
      <c r="M4156" s="22"/>
      <c r="P4156" s="22"/>
      <c r="Q4156" s="22"/>
      <c r="R4156" s="22"/>
    </row>
    <row r="4157" spans="13:18">
      <c r="M4157" s="22"/>
      <c r="P4157" s="22"/>
      <c r="Q4157" s="22"/>
      <c r="R4157" s="22"/>
    </row>
    <row r="4158" spans="13:18">
      <c r="M4158" s="22"/>
      <c r="P4158" s="22"/>
      <c r="Q4158" s="22"/>
      <c r="R4158" s="22"/>
    </row>
    <row r="4159" spans="13:18">
      <c r="M4159" s="22"/>
      <c r="P4159" s="22"/>
      <c r="Q4159" s="22"/>
      <c r="R4159" s="22"/>
    </row>
    <row r="4160" spans="13:18">
      <c r="M4160" s="22"/>
      <c r="P4160" s="22"/>
      <c r="Q4160" s="22"/>
      <c r="R4160" s="22"/>
    </row>
    <row r="4161" spans="13:18">
      <c r="M4161" s="22"/>
      <c r="P4161" s="22"/>
      <c r="Q4161" s="22"/>
      <c r="R4161" s="22"/>
    </row>
    <row r="4162" spans="13:18">
      <c r="M4162" s="22"/>
      <c r="P4162" s="22"/>
      <c r="Q4162" s="22"/>
      <c r="R4162" s="22"/>
    </row>
    <row r="4163" spans="13:18">
      <c r="M4163" s="22"/>
      <c r="P4163" s="22"/>
      <c r="Q4163" s="22"/>
      <c r="R4163" s="22"/>
    </row>
    <row r="4164" spans="13:18">
      <c r="M4164" s="22"/>
      <c r="P4164" s="22"/>
      <c r="Q4164" s="22"/>
      <c r="R4164" s="22"/>
    </row>
    <row r="4165" spans="13:18">
      <c r="M4165" s="22"/>
      <c r="P4165" s="22"/>
      <c r="Q4165" s="22"/>
      <c r="R4165" s="22"/>
    </row>
    <row r="4166" spans="13:18">
      <c r="M4166" s="22"/>
      <c r="P4166" s="22"/>
      <c r="Q4166" s="22"/>
      <c r="R4166" s="22"/>
    </row>
    <row r="4167" spans="13:18">
      <c r="M4167" s="22"/>
      <c r="P4167" s="22"/>
      <c r="Q4167" s="22"/>
      <c r="R4167" s="22"/>
    </row>
    <row r="4168" spans="13:18">
      <c r="M4168" s="22"/>
      <c r="P4168" s="22"/>
      <c r="Q4168" s="22"/>
      <c r="R4168" s="22"/>
    </row>
    <row r="4169" spans="13:18">
      <c r="M4169" s="22"/>
      <c r="P4169" s="22"/>
      <c r="Q4169" s="22"/>
      <c r="R4169" s="22"/>
    </row>
    <row r="4170" spans="13:18">
      <c r="M4170" s="22"/>
      <c r="P4170" s="22"/>
      <c r="Q4170" s="22"/>
      <c r="R4170" s="22"/>
    </row>
    <row r="4171" spans="13:18">
      <c r="M4171" s="22"/>
      <c r="P4171" s="22"/>
      <c r="Q4171" s="22"/>
      <c r="R4171" s="22"/>
    </row>
    <row r="4172" spans="13:18">
      <c r="M4172" s="22"/>
      <c r="P4172" s="22"/>
      <c r="Q4172" s="22"/>
      <c r="R4172" s="22"/>
    </row>
    <row r="4173" spans="13:18">
      <c r="M4173" s="22"/>
      <c r="P4173" s="22"/>
      <c r="Q4173" s="22"/>
      <c r="R4173" s="22"/>
    </row>
    <row r="4174" spans="13:18">
      <c r="M4174" s="22"/>
      <c r="P4174" s="22"/>
      <c r="Q4174" s="22"/>
      <c r="R4174" s="22"/>
    </row>
    <row r="4175" spans="13:18">
      <c r="M4175" s="22"/>
      <c r="P4175" s="22"/>
      <c r="Q4175" s="22"/>
      <c r="R4175" s="22"/>
    </row>
    <row r="4176" spans="13:18">
      <c r="M4176" s="22"/>
      <c r="P4176" s="22"/>
      <c r="Q4176" s="22"/>
      <c r="R4176" s="22"/>
    </row>
    <row r="4177" spans="13:18">
      <c r="M4177" s="22"/>
      <c r="P4177" s="22"/>
      <c r="Q4177" s="22"/>
      <c r="R4177" s="22"/>
    </row>
    <row r="4178" spans="13:18">
      <c r="M4178" s="22"/>
      <c r="P4178" s="22"/>
      <c r="Q4178" s="22"/>
      <c r="R4178" s="22"/>
    </row>
    <row r="4179" spans="13:18">
      <c r="M4179" s="22"/>
      <c r="P4179" s="22"/>
      <c r="Q4179" s="22"/>
      <c r="R4179" s="22"/>
    </row>
    <row r="4180" spans="13:18">
      <c r="M4180" s="22"/>
      <c r="P4180" s="22"/>
      <c r="Q4180" s="22"/>
      <c r="R4180" s="22"/>
    </row>
    <row r="4181" spans="13:18">
      <c r="M4181" s="22"/>
      <c r="P4181" s="22"/>
      <c r="Q4181" s="22"/>
      <c r="R4181" s="22"/>
    </row>
    <row r="4182" spans="13:18">
      <c r="M4182" s="22"/>
      <c r="P4182" s="22"/>
      <c r="Q4182" s="22"/>
      <c r="R4182" s="22"/>
    </row>
    <row r="4183" spans="13:18">
      <c r="M4183" s="22"/>
      <c r="P4183" s="22"/>
      <c r="Q4183" s="22"/>
      <c r="R4183" s="22"/>
    </row>
    <row r="4184" spans="13:18">
      <c r="M4184" s="22"/>
      <c r="P4184" s="22"/>
      <c r="Q4184" s="22"/>
      <c r="R4184" s="22"/>
    </row>
    <row r="4185" spans="13:18">
      <c r="M4185" s="22"/>
      <c r="P4185" s="22"/>
      <c r="Q4185" s="22"/>
      <c r="R4185" s="22"/>
    </row>
    <row r="4186" spans="13:18">
      <c r="M4186" s="22"/>
      <c r="P4186" s="22"/>
      <c r="Q4186" s="22"/>
      <c r="R4186" s="22"/>
    </row>
    <row r="4187" spans="13:18">
      <c r="M4187" s="22"/>
      <c r="P4187" s="22"/>
      <c r="Q4187" s="22"/>
      <c r="R4187" s="22"/>
    </row>
    <row r="4188" spans="13:18">
      <c r="M4188" s="22"/>
      <c r="P4188" s="22"/>
      <c r="Q4188" s="22"/>
      <c r="R4188" s="22"/>
    </row>
    <row r="4189" spans="13:18">
      <c r="M4189" s="22"/>
      <c r="P4189" s="22"/>
      <c r="Q4189" s="22"/>
      <c r="R4189" s="22"/>
    </row>
    <row r="4190" spans="13:18">
      <c r="M4190" s="22"/>
      <c r="P4190" s="22"/>
      <c r="Q4190" s="22"/>
      <c r="R4190" s="22"/>
    </row>
    <row r="4191" spans="13:18">
      <c r="M4191" s="22"/>
      <c r="P4191" s="22"/>
      <c r="Q4191" s="22"/>
      <c r="R4191" s="22"/>
    </row>
    <row r="4192" spans="13:18">
      <c r="M4192" s="22"/>
      <c r="P4192" s="22"/>
      <c r="Q4192" s="22"/>
      <c r="R4192" s="22"/>
    </row>
    <row r="4193" spans="13:18">
      <c r="M4193" s="22"/>
      <c r="P4193" s="22"/>
      <c r="Q4193" s="22"/>
      <c r="R4193" s="22"/>
    </row>
    <row r="4194" spans="13:18">
      <c r="M4194" s="22"/>
      <c r="P4194" s="22"/>
      <c r="Q4194" s="22"/>
      <c r="R4194" s="22"/>
    </row>
    <row r="4195" spans="13:18">
      <c r="M4195" s="22"/>
      <c r="P4195" s="22"/>
      <c r="Q4195" s="22"/>
      <c r="R4195" s="22"/>
    </row>
    <row r="4196" spans="13:18">
      <c r="M4196" s="22"/>
      <c r="P4196" s="22"/>
      <c r="Q4196" s="22"/>
      <c r="R4196" s="22"/>
    </row>
    <row r="4197" spans="13:18">
      <c r="M4197" s="22"/>
      <c r="P4197" s="22"/>
      <c r="Q4197" s="22"/>
      <c r="R4197" s="22"/>
    </row>
    <row r="4198" spans="13:18">
      <c r="M4198" s="22"/>
      <c r="P4198" s="22"/>
      <c r="Q4198" s="22"/>
      <c r="R4198" s="22"/>
    </row>
    <row r="4199" spans="13:18">
      <c r="M4199" s="22"/>
      <c r="P4199" s="22"/>
      <c r="Q4199" s="22"/>
      <c r="R4199" s="22"/>
    </row>
    <row r="4200" spans="13:18">
      <c r="M4200" s="22"/>
      <c r="P4200" s="22"/>
      <c r="Q4200" s="22"/>
      <c r="R4200" s="22"/>
    </row>
    <row r="4201" spans="13:18">
      <c r="M4201" s="22"/>
      <c r="P4201" s="22"/>
      <c r="Q4201" s="22"/>
      <c r="R4201" s="22"/>
    </row>
    <row r="4202" spans="13:18">
      <c r="M4202" s="22"/>
      <c r="P4202" s="22"/>
      <c r="Q4202" s="22"/>
      <c r="R4202" s="22"/>
    </row>
    <row r="4203" spans="13:18">
      <c r="M4203" s="22"/>
      <c r="P4203" s="22"/>
      <c r="Q4203" s="22"/>
      <c r="R4203" s="22"/>
    </row>
    <row r="4204" spans="13:18">
      <c r="M4204" s="22"/>
      <c r="P4204" s="22"/>
      <c r="Q4204" s="22"/>
      <c r="R4204" s="22"/>
    </row>
    <row r="4205" spans="13:18">
      <c r="M4205" s="22"/>
      <c r="P4205" s="22"/>
      <c r="Q4205" s="22"/>
      <c r="R4205" s="22"/>
    </row>
    <row r="4206" spans="13:18">
      <c r="M4206" s="22"/>
      <c r="P4206" s="22"/>
      <c r="Q4206" s="22"/>
      <c r="R4206" s="22"/>
    </row>
    <row r="4207" spans="13:18">
      <c r="M4207" s="22"/>
      <c r="P4207" s="22"/>
      <c r="Q4207" s="22"/>
      <c r="R4207" s="22"/>
    </row>
    <row r="4208" spans="13:18">
      <c r="M4208" s="22"/>
      <c r="P4208" s="22"/>
      <c r="Q4208" s="22"/>
      <c r="R4208" s="22"/>
    </row>
    <row r="4209" spans="13:18">
      <c r="M4209" s="22"/>
      <c r="P4209" s="22"/>
      <c r="Q4209" s="22"/>
      <c r="R4209" s="22"/>
    </row>
    <row r="4210" spans="13:18">
      <c r="M4210" s="22"/>
      <c r="P4210" s="22"/>
      <c r="Q4210" s="22"/>
      <c r="R4210" s="22"/>
    </row>
    <row r="4211" spans="13:18">
      <c r="M4211" s="22"/>
      <c r="P4211" s="22"/>
      <c r="Q4211" s="22"/>
      <c r="R4211" s="22"/>
    </row>
    <row r="4212" spans="13:18">
      <c r="M4212" s="22"/>
      <c r="P4212" s="22"/>
      <c r="Q4212" s="22"/>
      <c r="R4212" s="22"/>
    </row>
    <row r="4213" spans="13:18">
      <c r="M4213" s="22"/>
      <c r="P4213" s="22"/>
      <c r="Q4213" s="22"/>
      <c r="R4213" s="22"/>
    </row>
    <row r="4214" spans="13:18">
      <c r="M4214" s="22"/>
      <c r="P4214" s="22"/>
      <c r="Q4214" s="22"/>
      <c r="R4214" s="22"/>
    </row>
    <row r="4215" spans="13:18">
      <c r="M4215" s="22"/>
      <c r="P4215" s="22"/>
      <c r="Q4215" s="22"/>
      <c r="R4215" s="22"/>
    </row>
    <row r="4216" spans="13:18">
      <c r="M4216" s="22"/>
      <c r="P4216" s="22"/>
      <c r="Q4216" s="22"/>
      <c r="R4216" s="22"/>
    </row>
    <row r="4217" spans="13:18">
      <c r="M4217" s="22"/>
      <c r="P4217" s="22"/>
      <c r="Q4217" s="22"/>
      <c r="R4217" s="22"/>
    </row>
    <row r="4218" spans="13:18">
      <c r="M4218" s="22"/>
      <c r="P4218" s="22"/>
      <c r="Q4218" s="22"/>
      <c r="R4218" s="22"/>
    </row>
    <row r="4219" spans="13:18">
      <c r="M4219" s="22"/>
      <c r="P4219" s="22"/>
      <c r="Q4219" s="22"/>
      <c r="R4219" s="22"/>
    </row>
    <row r="4220" spans="13:18">
      <c r="M4220" s="22"/>
      <c r="P4220" s="22"/>
      <c r="Q4220" s="22"/>
      <c r="R4220" s="22"/>
    </row>
    <row r="4221" spans="13:18">
      <c r="M4221" s="22"/>
      <c r="P4221" s="22"/>
      <c r="Q4221" s="22"/>
      <c r="R4221" s="22"/>
    </row>
    <row r="4222" spans="13:18">
      <c r="M4222" s="22"/>
      <c r="P4222" s="22"/>
      <c r="Q4222" s="22"/>
      <c r="R4222" s="22"/>
    </row>
    <row r="4223" spans="13:18">
      <c r="M4223" s="22"/>
      <c r="P4223" s="22"/>
      <c r="Q4223" s="22"/>
      <c r="R4223" s="22"/>
    </row>
    <row r="4224" spans="13:18">
      <c r="M4224" s="22"/>
      <c r="P4224" s="22"/>
      <c r="Q4224" s="22"/>
      <c r="R4224" s="22"/>
    </row>
    <row r="4225" spans="13:18">
      <c r="M4225" s="22"/>
      <c r="P4225" s="22"/>
      <c r="Q4225" s="22"/>
      <c r="R4225" s="22"/>
    </row>
    <row r="4226" spans="13:18">
      <c r="M4226" s="22"/>
      <c r="P4226" s="22"/>
      <c r="Q4226" s="22"/>
      <c r="R4226" s="22"/>
    </row>
    <row r="4227" spans="13:18">
      <c r="M4227" s="22"/>
      <c r="P4227" s="22"/>
      <c r="Q4227" s="22"/>
      <c r="R4227" s="22"/>
    </row>
    <row r="4228" spans="13:18">
      <c r="M4228" s="22"/>
      <c r="P4228" s="22"/>
      <c r="Q4228" s="22"/>
      <c r="R4228" s="22"/>
    </row>
    <row r="4229" spans="13:18">
      <c r="M4229" s="22"/>
      <c r="P4229" s="22"/>
      <c r="Q4229" s="22"/>
      <c r="R4229" s="22"/>
    </row>
    <row r="4230" spans="13:18">
      <c r="M4230" s="22"/>
      <c r="P4230" s="22"/>
      <c r="Q4230" s="22"/>
      <c r="R4230" s="22"/>
    </row>
    <row r="4231" spans="13:18">
      <c r="M4231" s="22"/>
      <c r="P4231" s="22"/>
      <c r="Q4231" s="22"/>
      <c r="R4231" s="22"/>
    </row>
    <row r="4232" spans="13:18">
      <c r="M4232" s="22"/>
      <c r="P4232" s="22"/>
      <c r="Q4232" s="22"/>
      <c r="R4232" s="22"/>
    </row>
    <row r="4233" spans="13:18">
      <c r="M4233" s="22"/>
      <c r="P4233" s="22"/>
      <c r="Q4233" s="22"/>
      <c r="R4233" s="22"/>
    </row>
    <row r="4234" spans="13:18">
      <c r="M4234" s="22"/>
      <c r="P4234" s="22"/>
      <c r="Q4234" s="22"/>
      <c r="R4234" s="22"/>
    </row>
    <row r="4235" spans="13:18">
      <c r="M4235" s="22"/>
      <c r="P4235" s="22"/>
      <c r="Q4235" s="22"/>
      <c r="R4235" s="22"/>
    </row>
    <row r="4236" spans="13:18">
      <c r="M4236" s="22"/>
      <c r="P4236" s="22"/>
      <c r="Q4236" s="22"/>
      <c r="R4236" s="22"/>
    </row>
    <row r="4237" spans="13:18">
      <c r="M4237" s="22"/>
      <c r="P4237" s="22"/>
      <c r="Q4237" s="22"/>
      <c r="R4237" s="22"/>
    </row>
    <row r="4238" spans="13:18">
      <c r="M4238" s="22"/>
      <c r="P4238" s="22"/>
      <c r="Q4238" s="22"/>
      <c r="R4238" s="22"/>
    </row>
    <row r="4239" spans="13:18">
      <c r="M4239" s="22"/>
      <c r="P4239" s="22"/>
      <c r="Q4239" s="22"/>
      <c r="R4239" s="22"/>
    </row>
    <row r="4240" spans="13:18">
      <c r="M4240" s="22"/>
      <c r="P4240" s="22"/>
      <c r="Q4240" s="22"/>
      <c r="R4240" s="22"/>
    </row>
    <row r="4241" spans="13:18">
      <c r="M4241" s="22"/>
      <c r="P4241" s="22"/>
      <c r="Q4241" s="22"/>
      <c r="R4241" s="22"/>
    </row>
    <row r="4242" spans="13:18">
      <c r="M4242" s="22"/>
      <c r="P4242" s="22"/>
      <c r="Q4242" s="22"/>
      <c r="R4242" s="22"/>
    </row>
    <row r="4243" spans="13:18">
      <c r="M4243" s="22"/>
      <c r="P4243" s="22"/>
      <c r="Q4243" s="22"/>
      <c r="R4243" s="22"/>
    </row>
    <row r="4244" spans="13:18">
      <c r="M4244" s="22"/>
      <c r="P4244" s="22"/>
      <c r="Q4244" s="22"/>
      <c r="R4244" s="22"/>
    </row>
    <row r="4245" spans="13:18">
      <c r="M4245" s="22"/>
      <c r="P4245" s="22"/>
      <c r="Q4245" s="22"/>
      <c r="R4245" s="22"/>
    </row>
    <row r="4246" spans="13:18">
      <c r="M4246" s="22"/>
      <c r="P4246" s="22"/>
      <c r="Q4246" s="22"/>
      <c r="R4246" s="22"/>
    </row>
    <row r="4247" spans="13:18">
      <c r="M4247" s="22"/>
      <c r="P4247" s="22"/>
      <c r="Q4247" s="22"/>
      <c r="R4247" s="22"/>
    </row>
    <row r="4248" spans="13:18">
      <c r="M4248" s="22"/>
      <c r="P4248" s="22"/>
      <c r="Q4248" s="22"/>
      <c r="R4248" s="22"/>
    </row>
    <row r="4249" spans="13:18">
      <c r="M4249" s="22"/>
      <c r="P4249" s="22"/>
      <c r="Q4249" s="22"/>
      <c r="R4249" s="22"/>
    </row>
    <row r="4250" spans="13:18">
      <c r="M4250" s="22"/>
      <c r="P4250" s="22"/>
      <c r="Q4250" s="22"/>
      <c r="R4250" s="22"/>
    </row>
    <row r="4251" spans="13:18">
      <c r="M4251" s="22"/>
      <c r="P4251" s="22"/>
      <c r="Q4251" s="22"/>
      <c r="R4251" s="22"/>
    </row>
    <row r="4252" spans="13:18">
      <c r="M4252" s="22"/>
      <c r="P4252" s="22"/>
      <c r="Q4252" s="22"/>
      <c r="R4252" s="22"/>
    </row>
    <row r="4253" spans="13:18">
      <c r="M4253" s="22"/>
      <c r="P4253" s="22"/>
      <c r="Q4253" s="22"/>
      <c r="R4253" s="22"/>
    </row>
    <row r="4254" spans="13:18">
      <c r="M4254" s="22"/>
      <c r="P4254" s="22"/>
      <c r="Q4254" s="22"/>
      <c r="R4254" s="22"/>
    </row>
    <row r="4255" spans="13:18">
      <c r="M4255" s="22"/>
      <c r="P4255" s="22"/>
      <c r="Q4255" s="22"/>
      <c r="R4255" s="22"/>
    </row>
    <row r="4256" spans="13:18">
      <c r="M4256" s="22"/>
      <c r="P4256" s="22"/>
      <c r="Q4256" s="22"/>
      <c r="R4256" s="22"/>
    </row>
    <row r="4257" spans="13:18">
      <c r="M4257" s="22"/>
      <c r="P4257" s="22"/>
      <c r="Q4257" s="22"/>
      <c r="R4257" s="22"/>
    </row>
    <row r="4258" spans="13:18">
      <c r="M4258" s="22"/>
      <c r="P4258" s="22"/>
      <c r="Q4258" s="22"/>
      <c r="R4258" s="22"/>
    </row>
    <row r="4259" spans="13:18">
      <c r="M4259" s="22"/>
      <c r="P4259" s="22"/>
      <c r="Q4259" s="22"/>
      <c r="R4259" s="22"/>
    </row>
    <row r="4260" spans="13:18">
      <c r="M4260" s="22"/>
      <c r="P4260" s="22"/>
      <c r="Q4260" s="22"/>
      <c r="R4260" s="22"/>
    </row>
    <row r="4261" spans="13:18">
      <c r="M4261" s="22"/>
      <c r="P4261" s="22"/>
      <c r="Q4261" s="22"/>
      <c r="R4261" s="22"/>
    </row>
    <row r="4262" spans="13:18">
      <c r="M4262" s="22"/>
      <c r="P4262" s="22"/>
      <c r="Q4262" s="22"/>
      <c r="R4262" s="22"/>
    </row>
    <row r="4263" spans="13:18">
      <c r="M4263" s="22"/>
      <c r="P4263" s="22"/>
      <c r="Q4263" s="22"/>
      <c r="R4263" s="22"/>
    </row>
    <row r="4264" spans="13:18">
      <c r="M4264" s="22"/>
      <c r="P4264" s="22"/>
      <c r="Q4264" s="22"/>
      <c r="R4264" s="22"/>
    </row>
    <row r="4265" spans="13:18">
      <c r="M4265" s="22"/>
      <c r="P4265" s="22"/>
      <c r="Q4265" s="22"/>
      <c r="R4265" s="22"/>
    </row>
    <row r="4266" spans="13:18">
      <c r="M4266" s="22"/>
      <c r="P4266" s="22"/>
      <c r="Q4266" s="22"/>
      <c r="R4266" s="22"/>
    </row>
    <row r="4267" spans="13:18">
      <c r="M4267" s="22"/>
      <c r="P4267" s="22"/>
      <c r="Q4267" s="22"/>
      <c r="R4267" s="22"/>
    </row>
    <row r="4268" spans="13:18">
      <c r="M4268" s="22"/>
      <c r="P4268" s="22"/>
      <c r="Q4268" s="22"/>
      <c r="R4268" s="22"/>
    </row>
    <row r="4269" spans="13:18">
      <c r="M4269" s="22"/>
      <c r="P4269" s="22"/>
      <c r="Q4269" s="22"/>
      <c r="R4269" s="22"/>
    </row>
    <row r="4270" spans="13:18">
      <c r="M4270" s="22"/>
      <c r="P4270" s="22"/>
      <c r="Q4270" s="22"/>
      <c r="R4270" s="22"/>
    </row>
    <row r="4271" spans="13:18">
      <c r="M4271" s="22"/>
      <c r="P4271" s="22"/>
      <c r="Q4271" s="22"/>
      <c r="R4271" s="22"/>
    </row>
    <row r="4272" spans="13:18">
      <c r="M4272" s="22"/>
      <c r="P4272" s="22"/>
      <c r="Q4272" s="22"/>
      <c r="R4272" s="22"/>
    </row>
    <row r="4273" spans="13:18">
      <c r="M4273" s="22"/>
      <c r="P4273" s="22"/>
      <c r="Q4273" s="22"/>
      <c r="R4273" s="22"/>
    </row>
    <row r="4274" spans="13:18">
      <c r="M4274" s="22"/>
      <c r="P4274" s="22"/>
      <c r="Q4274" s="22"/>
      <c r="R4274" s="22"/>
    </row>
    <row r="4275" spans="13:18">
      <c r="M4275" s="22"/>
      <c r="P4275" s="22"/>
      <c r="Q4275" s="22"/>
      <c r="R4275" s="22"/>
    </row>
    <row r="4276" spans="13:18">
      <c r="M4276" s="22"/>
      <c r="P4276" s="22"/>
      <c r="Q4276" s="22"/>
      <c r="R4276" s="22"/>
    </row>
    <row r="4277" spans="13:18">
      <c r="M4277" s="22"/>
      <c r="P4277" s="22"/>
      <c r="Q4277" s="22"/>
      <c r="R4277" s="22"/>
    </row>
    <row r="4278" spans="13:18">
      <c r="M4278" s="22"/>
      <c r="P4278" s="22"/>
      <c r="Q4278" s="22"/>
      <c r="R4278" s="22"/>
    </row>
    <row r="4279" spans="13:18">
      <c r="M4279" s="22"/>
      <c r="P4279" s="22"/>
      <c r="Q4279" s="22"/>
      <c r="R4279" s="22"/>
    </row>
    <row r="4280" spans="13:18">
      <c r="M4280" s="22"/>
      <c r="P4280" s="22"/>
      <c r="Q4280" s="22"/>
      <c r="R4280" s="22"/>
    </row>
    <row r="4281" spans="13:18">
      <c r="M4281" s="22"/>
      <c r="P4281" s="22"/>
      <c r="Q4281" s="22"/>
      <c r="R4281" s="22"/>
    </row>
    <row r="4282" spans="13:18">
      <c r="M4282" s="22"/>
      <c r="P4282" s="22"/>
      <c r="Q4282" s="22"/>
      <c r="R4282" s="22"/>
    </row>
    <row r="4283" spans="13:18">
      <c r="M4283" s="22"/>
      <c r="P4283" s="22"/>
      <c r="Q4283" s="22"/>
      <c r="R4283" s="22"/>
    </row>
    <row r="4284" spans="13:18">
      <c r="M4284" s="22"/>
      <c r="P4284" s="22"/>
      <c r="Q4284" s="22"/>
      <c r="R4284" s="22"/>
    </row>
    <row r="4285" spans="13:18">
      <c r="M4285" s="22"/>
      <c r="P4285" s="22"/>
      <c r="Q4285" s="22"/>
      <c r="R4285" s="22"/>
    </row>
    <row r="4286" spans="13:18">
      <c r="M4286" s="22"/>
      <c r="P4286" s="22"/>
      <c r="Q4286" s="22"/>
      <c r="R4286" s="22"/>
    </row>
    <row r="4287" spans="13:18">
      <c r="M4287" s="22"/>
      <c r="P4287" s="22"/>
      <c r="Q4287" s="22"/>
      <c r="R4287" s="22"/>
    </row>
    <row r="4288" spans="13:18">
      <c r="M4288" s="22"/>
      <c r="P4288" s="22"/>
      <c r="Q4288" s="22"/>
      <c r="R4288" s="22"/>
    </row>
    <row r="4289" spans="13:18">
      <c r="M4289" s="22"/>
      <c r="P4289" s="22"/>
      <c r="Q4289" s="22"/>
      <c r="R4289" s="22"/>
    </row>
    <row r="4290" spans="13:18">
      <c r="M4290" s="22"/>
      <c r="P4290" s="22"/>
      <c r="Q4290" s="22"/>
      <c r="R4290" s="22"/>
    </row>
    <row r="4291" spans="13:18">
      <c r="M4291" s="22"/>
      <c r="P4291" s="22"/>
      <c r="Q4291" s="22"/>
      <c r="R4291" s="22"/>
    </row>
    <row r="4292" spans="13:18">
      <c r="M4292" s="22"/>
      <c r="P4292" s="22"/>
      <c r="Q4292" s="22"/>
      <c r="R4292" s="22"/>
    </row>
    <row r="4293" spans="13:18">
      <c r="M4293" s="22"/>
      <c r="P4293" s="22"/>
      <c r="Q4293" s="22"/>
      <c r="R4293" s="22"/>
    </row>
    <row r="4294" spans="13:18">
      <c r="M4294" s="22"/>
      <c r="P4294" s="22"/>
      <c r="Q4294" s="22"/>
      <c r="R4294" s="22"/>
    </row>
    <row r="4295" spans="13:18">
      <c r="M4295" s="22"/>
      <c r="P4295" s="22"/>
      <c r="Q4295" s="22"/>
      <c r="R4295" s="22"/>
    </row>
    <row r="4296" spans="13:18">
      <c r="M4296" s="22"/>
      <c r="P4296" s="22"/>
      <c r="Q4296" s="22"/>
      <c r="R4296" s="22"/>
    </row>
    <row r="4297" spans="13:18">
      <c r="M4297" s="22"/>
      <c r="P4297" s="22"/>
      <c r="Q4297" s="22"/>
      <c r="R4297" s="22"/>
    </row>
    <row r="4298" spans="13:18">
      <c r="M4298" s="22"/>
      <c r="P4298" s="22"/>
      <c r="Q4298" s="22"/>
      <c r="R4298" s="22"/>
    </row>
    <row r="4299" spans="13:18">
      <c r="M4299" s="22"/>
      <c r="P4299" s="22"/>
      <c r="Q4299" s="22"/>
      <c r="R4299" s="22"/>
    </row>
    <row r="4300" spans="13:18">
      <c r="M4300" s="22"/>
      <c r="P4300" s="22"/>
      <c r="Q4300" s="22"/>
      <c r="R4300" s="22"/>
    </row>
    <row r="4301" spans="13:18">
      <c r="M4301" s="22"/>
      <c r="P4301" s="22"/>
      <c r="Q4301" s="22"/>
      <c r="R4301" s="22"/>
    </row>
    <row r="4302" spans="13:18">
      <c r="M4302" s="22"/>
      <c r="P4302" s="22"/>
      <c r="Q4302" s="22"/>
      <c r="R4302" s="22"/>
    </row>
    <row r="4303" spans="13:18">
      <c r="M4303" s="22"/>
      <c r="P4303" s="22"/>
      <c r="Q4303" s="22"/>
      <c r="R4303" s="22"/>
    </row>
    <row r="4304" spans="13:18">
      <c r="M4304" s="22"/>
      <c r="P4304" s="22"/>
      <c r="Q4304" s="22"/>
      <c r="R4304" s="22"/>
    </row>
    <row r="4305" spans="13:18">
      <c r="M4305" s="22"/>
      <c r="P4305" s="22"/>
      <c r="Q4305" s="22"/>
      <c r="R4305" s="22"/>
    </row>
    <row r="4306" spans="13:18">
      <c r="M4306" s="22"/>
      <c r="P4306" s="22"/>
      <c r="Q4306" s="22"/>
      <c r="R4306" s="22"/>
    </row>
    <row r="4307" spans="13:18">
      <c r="M4307" s="22"/>
      <c r="P4307" s="22"/>
      <c r="Q4307" s="22"/>
      <c r="R4307" s="22"/>
    </row>
    <row r="4308" spans="13:18">
      <c r="M4308" s="22"/>
      <c r="P4308" s="22"/>
      <c r="Q4308" s="22"/>
      <c r="R4308" s="22"/>
    </row>
    <row r="4309" spans="13:18">
      <c r="M4309" s="22"/>
      <c r="P4309" s="22"/>
      <c r="Q4309" s="22"/>
      <c r="R4309" s="22"/>
    </row>
    <row r="4310" spans="13:18">
      <c r="M4310" s="22"/>
      <c r="P4310" s="22"/>
      <c r="Q4310" s="22"/>
      <c r="R4310" s="22"/>
    </row>
    <row r="4311" spans="13:18">
      <c r="M4311" s="22"/>
      <c r="P4311" s="22"/>
      <c r="Q4311" s="22"/>
      <c r="R4311" s="22"/>
    </row>
    <row r="4312" spans="13:18">
      <c r="M4312" s="22"/>
      <c r="P4312" s="22"/>
      <c r="Q4312" s="22"/>
      <c r="R4312" s="22"/>
    </row>
    <row r="4313" spans="13:18">
      <c r="M4313" s="22"/>
      <c r="P4313" s="22"/>
      <c r="Q4313" s="22"/>
      <c r="R4313" s="22"/>
    </row>
    <row r="4314" spans="13:18">
      <c r="M4314" s="22"/>
      <c r="P4314" s="22"/>
      <c r="Q4314" s="22"/>
      <c r="R4314" s="22"/>
    </row>
    <row r="4315" spans="13:18">
      <c r="M4315" s="22"/>
      <c r="P4315" s="22"/>
      <c r="Q4315" s="22"/>
      <c r="R4315" s="22"/>
    </row>
    <row r="4316" spans="13:18">
      <c r="M4316" s="22"/>
      <c r="P4316" s="22"/>
      <c r="Q4316" s="22"/>
      <c r="R4316" s="22"/>
    </row>
    <row r="4317" spans="13:18">
      <c r="M4317" s="22"/>
      <c r="P4317" s="22"/>
      <c r="Q4317" s="22"/>
      <c r="R4317" s="22"/>
    </row>
    <row r="4318" spans="13:18">
      <c r="M4318" s="22"/>
      <c r="P4318" s="22"/>
      <c r="Q4318" s="22"/>
      <c r="R4318" s="22"/>
    </row>
    <row r="4319" spans="13:18">
      <c r="M4319" s="22"/>
      <c r="P4319" s="22"/>
      <c r="Q4319" s="22"/>
      <c r="R4319" s="22"/>
    </row>
    <row r="4320" spans="13:18">
      <c r="M4320" s="22"/>
      <c r="P4320" s="22"/>
      <c r="Q4320" s="22"/>
      <c r="R4320" s="22"/>
    </row>
    <row r="4321" spans="13:18">
      <c r="M4321" s="22"/>
      <c r="P4321" s="22"/>
      <c r="Q4321" s="22"/>
      <c r="R4321" s="22"/>
    </row>
    <row r="4322" spans="13:18">
      <c r="M4322" s="22"/>
      <c r="P4322" s="22"/>
      <c r="Q4322" s="22"/>
      <c r="R4322" s="22"/>
    </row>
    <row r="4323" spans="13:18">
      <c r="M4323" s="22"/>
      <c r="P4323" s="22"/>
      <c r="Q4323" s="22"/>
      <c r="R4323" s="22"/>
    </row>
    <row r="4324" spans="13:18">
      <c r="M4324" s="22"/>
      <c r="P4324" s="22"/>
      <c r="Q4324" s="22"/>
      <c r="R4324" s="22"/>
    </row>
    <row r="4325" spans="13:18">
      <c r="M4325" s="22"/>
      <c r="P4325" s="22"/>
      <c r="Q4325" s="22"/>
      <c r="R4325" s="22"/>
    </row>
    <row r="4326" spans="13:18">
      <c r="M4326" s="22"/>
      <c r="P4326" s="22"/>
      <c r="Q4326" s="22"/>
      <c r="R4326" s="22"/>
    </row>
    <row r="4327" spans="13:18">
      <c r="M4327" s="22"/>
      <c r="P4327" s="22"/>
      <c r="Q4327" s="22"/>
      <c r="R4327" s="22"/>
    </row>
    <row r="4328" spans="13:18">
      <c r="M4328" s="22"/>
      <c r="P4328" s="22"/>
      <c r="Q4328" s="22"/>
      <c r="R4328" s="22"/>
    </row>
    <row r="4329" spans="13:18">
      <c r="M4329" s="22"/>
      <c r="P4329" s="22"/>
      <c r="Q4329" s="22"/>
      <c r="R4329" s="22"/>
    </row>
    <row r="4330" spans="13:18">
      <c r="M4330" s="22"/>
      <c r="P4330" s="22"/>
      <c r="Q4330" s="22"/>
      <c r="R4330" s="22"/>
    </row>
    <row r="4331" spans="13:18">
      <c r="M4331" s="22"/>
      <c r="P4331" s="22"/>
      <c r="Q4331" s="22"/>
      <c r="R4331" s="22"/>
    </row>
    <row r="4332" spans="13:18">
      <c r="M4332" s="22"/>
      <c r="P4332" s="22"/>
      <c r="Q4332" s="22"/>
      <c r="R4332" s="22"/>
    </row>
    <row r="4333" spans="13:18">
      <c r="M4333" s="22"/>
      <c r="P4333" s="22"/>
      <c r="Q4333" s="22"/>
      <c r="R4333" s="22"/>
    </row>
    <row r="4334" spans="13:18">
      <c r="M4334" s="22"/>
      <c r="P4334" s="22"/>
      <c r="Q4334" s="22"/>
      <c r="R4334" s="22"/>
    </row>
    <row r="4335" spans="13:18">
      <c r="M4335" s="22"/>
      <c r="P4335" s="22"/>
      <c r="Q4335" s="22"/>
      <c r="R4335" s="22"/>
    </row>
    <row r="4336" spans="13:18">
      <c r="M4336" s="22"/>
      <c r="P4336" s="22"/>
      <c r="Q4336" s="22"/>
      <c r="R4336" s="22"/>
    </row>
    <row r="4337" spans="13:18">
      <c r="M4337" s="22"/>
      <c r="P4337" s="22"/>
      <c r="Q4337" s="22"/>
      <c r="R4337" s="22"/>
    </row>
    <row r="4338" spans="13:18">
      <c r="M4338" s="22"/>
      <c r="P4338" s="22"/>
      <c r="Q4338" s="22"/>
      <c r="R4338" s="22"/>
    </row>
    <row r="4339" spans="13:18">
      <c r="M4339" s="22"/>
      <c r="P4339" s="22"/>
      <c r="Q4339" s="22"/>
      <c r="R4339" s="22"/>
    </row>
    <row r="4340" spans="13:18">
      <c r="M4340" s="22"/>
      <c r="P4340" s="22"/>
      <c r="Q4340" s="22"/>
      <c r="R4340" s="22"/>
    </row>
    <row r="4341" spans="13:18">
      <c r="M4341" s="22"/>
      <c r="P4341" s="22"/>
      <c r="Q4341" s="22"/>
      <c r="R4341" s="22"/>
    </row>
    <row r="4342" spans="13:18">
      <c r="M4342" s="22"/>
      <c r="P4342" s="22"/>
      <c r="Q4342" s="22"/>
      <c r="R4342" s="22"/>
    </row>
    <row r="4343" spans="13:18">
      <c r="M4343" s="22"/>
      <c r="P4343" s="22"/>
      <c r="Q4343" s="22"/>
      <c r="R4343" s="22"/>
    </row>
    <row r="4344" spans="13:18">
      <c r="M4344" s="22"/>
      <c r="P4344" s="22"/>
      <c r="Q4344" s="22"/>
      <c r="R4344" s="22"/>
    </row>
    <row r="4345" spans="13:18">
      <c r="M4345" s="22"/>
      <c r="P4345" s="22"/>
      <c r="Q4345" s="22"/>
      <c r="R4345" s="22"/>
    </row>
    <row r="4346" spans="13:18">
      <c r="M4346" s="22"/>
      <c r="P4346" s="22"/>
      <c r="Q4346" s="22"/>
      <c r="R4346" s="22"/>
    </row>
    <row r="4347" spans="13:18">
      <c r="M4347" s="22"/>
      <c r="P4347" s="22"/>
      <c r="Q4347" s="22"/>
      <c r="R4347" s="22"/>
    </row>
    <row r="4348" spans="13:18">
      <c r="M4348" s="22"/>
      <c r="P4348" s="22"/>
      <c r="Q4348" s="22"/>
      <c r="R4348" s="22"/>
    </row>
    <row r="4349" spans="13:18">
      <c r="M4349" s="22"/>
      <c r="P4349" s="22"/>
      <c r="Q4349" s="22"/>
      <c r="R4349" s="22"/>
    </row>
    <row r="4350" spans="13:18">
      <c r="M4350" s="22"/>
      <c r="P4350" s="22"/>
      <c r="Q4350" s="22"/>
      <c r="R4350" s="22"/>
    </row>
    <row r="4351" spans="13:18">
      <c r="M4351" s="22"/>
      <c r="P4351" s="22"/>
      <c r="Q4351" s="22"/>
      <c r="R4351" s="22"/>
    </row>
    <row r="4352" spans="13:18">
      <c r="M4352" s="22"/>
      <c r="P4352" s="22"/>
      <c r="Q4352" s="22"/>
      <c r="R4352" s="22"/>
    </row>
    <row r="4353" spans="13:18">
      <c r="M4353" s="22"/>
      <c r="P4353" s="22"/>
      <c r="Q4353" s="22"/>
      <c r="R4353" s="22"/>
    </row>
    <row r="4354" spans="13:18">
      <c r="M4354" s="22"/>
      <c r="P4354" s="22"/>
      <c r="Q4354" s="22"/>
      <c r="R4354" s="22"/>
    </row>
    <row r="4355" spans="13:18">
      <c r="M4355" s="22"/>
      <c r="P4355" s="22"/>
      <c r="Q4355" s="22"/>
      <c r="R4355" s="22"/>
    </row>
    <row r="4356" spans="13:18">
      <c r="M4356" s="22"/>
      <c r="P4356" s="22"/>
      <c r="Q4356" s="22"/>
      <c r="R4356" s="22"/>
    </row>
    <row r="4357" spans="13:18">
      <c r="M4357" s="22"/>
      <c r="P4357" s="22"/>
      <c r="Q4357" s="22"/>
      <c r="R4357" s="22"/>
    </row>
    <row r="4358" spans="13:18">
      <c r="M4358" s="22"/>
      <c r="P4358" s="22"/>
      <c r="Q4358" s="22"/>
      <c r="R4358" s="22"/>
    </row>
    <row r="4359" spans="13:18">
      <c r="M4359" s="22"/>
      <c r="P4359" s="22"/>
      <c r="Q4359" s="22"/>
      <c r="R4359" s="22"/>
    </row>
    <row r="4360" spans="13:18">
      <c r="M4360" s="22"/>
      <c r="P4360" s="22"/>
      <c r="Q4360" s="22"/>
      <c r="R4360" s="22"/>
    </row>
    <row r="4361" spans="13:18">
      <c r="M4361" s="22"/>
      <c r="P4361" s="22"/>
      <c r="Q4361" s="22"/>
      <c r="R4361" s="22"/>
    </row>
    <row r="4362" spans="13:18">
      <c r="M4362" s="22"/>
      <c r="P4362" s="22"/>
      <c r="Q4362" s="22"/>
      <c r="R4362" s="22"/>
    </row>
    <row r="4363" spans="13:18">
      <c r="M4363" s="22"/>
      <c r="P4363" s="22"/>
      <c r="Q4363" s="22"/>
      <c r="R4363" s="22"/>
    </row>
    <row r="4364" spans="13:18">
      <c r="M4364" s="22"/>
      <c r="P4364" s="22"/>
      <c r="Q4364" s="22"/>
      <c r="R4364" s="22"/>
    </row>
    <row r="4365" spans="13:18">
      <c r="M4365" s="22"/>
      <c r="P4365" s="22"/>
      <c r="Q4365" s="22"/>
      <c r="R4365" s="22"/>
    </row>
    <row r="4366" spans="13:18">
      <c r="M4366" s="22"/>
      <c r="P4366" s="22"/>
      <c r="Q4366" s="22"/>
      <c r="R4366" s="22"/>
    </row>
    <row r="4367" spans="13:18">
      <c r="M4367" s="22"/>
      <c r="P4367" s="22"/>
      <c r="Q4367" s="22"/>
      <c r="R4367" s="22"/>
    </row>
    <row r="4368" spans="13:18">
      <c r="M4368" s="22"/>
      <c r="P4368" s="22"/>
      <c r="Q4368" s="22"/>
      <c r="R4368" s="22"/>
    </row>
    <row r="4369" spans="13:18">
      <c r="M4369" s="22"/>
      <c r="P4369" s="22"/>
      <c r="Q4369" s="22"/>
      <c r="R4369" s="22"/>
    </row>
    <row r="4370" spans="13:18">
      <c r="M4370" s="22"/>
      <c r="P4370" s="22"/>
      <c r="Q4370" s="22"/>
      <c r="R4370" s="22"/>
    </row>
    <row r="4371" spans="13:18">
      <c r="M4371" s="22"/>
      <c r="P4371" s="22"/>
      <c r="Q4371" s="22"/>
      <c r="R4371" s="22"/>
    </row>
    <row r="4372" spans="13:18">
      <c r="M4372" s="22"/>
      <c r="P4372" s="22"/>
      <c r="Q4372" s="22"/>
      <c r="R4372" s="22"/>
    </row>
    <row r="4373" spans="13:18">
      <c r="M4373" s="22"/>
      <c r="P4373" s="22"/>
      <c r="Q4373" s="22"/>
      <c r="R4373" s="22"/>
    </row>
    <row r="4374" spans="13:18">
      <c r="M4374" s="22"/>
      <c r="P4374" s="22"/>
      <c r="Q4374" s="22"/>
      <c r="R4374" s="22"/>
    </row>
    <row r="4375" spans="13:18">
      <c r="M4375" s="22"/>
      <c r="P4375" s="22"/>
      <c r="Q4375" s="22"/>
      <c r="R4375" s="22"/>
    </row>
    <row r="4376" spans="13:18">
      <c r="M4376" s="22"/>
      <c r="P4376" s="22"/>
      <c r="Q4376" s="22"/>
      <c r="R4376" s="22"/>
    </row>
    <row r="4377" spans="13:18">
      <c r="M4377" s="22"/>
      <c r="P4377" s="22"/>
      <c r="Q4377" s="22"/>
      <c r="R4377" s="22"/>
    </row>
    <row r="4378" spans="13:18">
      <c r="M4378" s="22"/>
      <c r="P4378" s="22"/>
      <c r="Q4378" s="22"/>
      <c r="R4378" s="22"/>
    </row>
    <row r="4379" spans="13:18">
      <c r="M4379" s="22"/>
      <c r="P4379" s="22"/>
      <c r="Q4379" s="22"/>
      <c r="R4379" s="22"/>
    </row>
    <row r="4380" spans="13:18">
      <c r="M4380" s="22"/>
      <c r="P4380" s="22"/>
      <c r="Q4380" s="22"/>
      <c r="R4380" s="22"/>
    </row>
    <row r="4381" spans="13:18">
      <c r="M4381" s="22"/>
      <c r="P4381" s="22"/>
      <c r="Q4381" s="22"/>
      <c r="R4381" s="22"/>
    </row>
    <row r="4382" spans="13:18">
      <c r="M4382" s="22"/>
      <c r="P4382" s="22"/>
      <c r="Q4382" s="22"/>
      <c r="R4382" s="22"/>
    </row>
    <row r="4383" spans="13:18">
      <c r="M4383" s="22"/>
      <c r="P4383" s="22"/>
      <c r="Q4383" s="22"/>
      <c r="R4383" s="22"/>
    </row>
    <row r="4384" spans="13:18">
      <c r="M4384" s="22"/>
      <c r="P4384" s="22"/>
      <c r="Q4384" s="22"/>
      <c r="R4384" s="22"/>
    </row>
    <row r="4385" spans="13:18">
      <c r="M4385" s="22"/>
      <c r="P4385" s="22"/>
      <c r="Q4385" s="22"/>
      <c r="R4385" s="22"/>
    </row>
    <row r="4386" spans="13:18">
      <c r="M4386" s="22"/>
      <c r="P4386" s="22"/>
      <c r="Q4386" s="22"/>
      <c r="R4386" s="22"/>
    </row>
    <row r="4387" spans="13:18">
      <c r="M4387" s="22"/>
      <c r="P4387" s="22"/>
      <c r="Q4387" s="22"/>
      <c r="R4387" s="22"/>
    </row>
    <row r="4388" spans="13:18">
      <c r="M4388" s="22"/>
      <c r="P4388" s="22"/>
      <c r="Q4388" s="22"/>
      <c r="R4388" s="22"/>
    </row>
    <row r="4389" spans="13:18">
      <c r="M4389" s="22"/>
      <c r="P4389" s="22"/>
      <c r="Q4389" s="22"/>
      <c r="R4389" s="22"/>
    </row>
    <row r="4390" spans="13:18">
      <c r="M4390" s="22"/>
      <c r="P4390" s="22"/>
      <c r="Q4390" s="22"/>
      <c r="R4390" s="22"/>
    </row>
    <row r="4391" spans="13:18">
      <c r="M4391" s="22"/>
      <c r="P4391" s="22"/>
      <c r="Q4391" s="22"/>
      <c r="R4391" s="22"/>
    </row>
    <row r="4392" spans="13:18">
      <c r="M4392" s="22"/>
      <c r="P4392" s="22"/>
      <c r="Q4392" s="22"/>
      <c r="R4392" s="22"/>
    </row>
    <row r="4393" spans="13:18">
      <c r="M4393" s="22"/>
      <c r="P4393" s="22"/>
      <c r="Q4393" s="22"/>
      <c r="R4393" s="22"/>
    </row>
    <row r="4394" spans="13:18">
      <c r="M4394" s="22"/>
      <c r="P4394" s="22"/>
      <c r="Q4394" s="22"/>
      <c r="R4394" s="22"/>
    </row>
    <row r="4395" spans="13:18">
      <c r="M4395" s="22"/>
      <c r="P4395" s="22"/>
      <c r="Q4395" s="22"/>
      <c r="R4395" s="22"/>
    </row>
    <row r="4396" spans="13:18">
      <c r="M4396" s="22"/>
      <c r="P4396" s="22"/>
      <c r="Q4396" s="22"/>
      <c r="R4396" s="22"/>
    </row>
    <row r="4397" spans="13:18">
      <c r="M4397" s="22"/>
      <c r="P4397" s="22"/>
      <c r="Q4397" s="22"/>
      <c r="R4397" s="22"/>
    </row>
    <row r="4398" spans="13:18">
      <c r="M4398" s="22"/>
      <c r="P4398" s="22"/>
      <c r="Q4398" s="22"/>
      <c r="R4398" s="22"/>
    </row>
    <row r="4399" spans="13:18">
      <c r="M4399" s="22"/>
      <c r="P4399" s="22"/>
      <c r="Q4399" s="22"/>
      <c r="R4399" s="22"/>
    </row>
    <row r="4400" spans="13:18">
      <c r="M4400" s="22"/>
      <c r="P4400" s="22"/>
      <c r="Q4400" s="22"/>
      <c r="R4400" s="22"/>
    </row>
    <row r="4401" spans="13:18">
      <c r="M4401" s="22"/>
      <c r="P4401" s="22"/>
      <c r="Q4401" s="22"/>
      <c r="R4401" s="22"/>
    </row>
    <row r="4402" spans="13:18">
      <c r="M4402" s="22"/>
      <c r="P4402" s="22"/>
      <c r="Q4402" s="22"/>
      <c r="R4402" s="22"/>
    </row>
    <row r="4403" spans="13:18">
      <c r="M4403" s="22"/>
      <c r="P4403" s="22"/>
      <c r="Q4403" s="22"/>
      <c r="R4403" s="22"/>
    </row>
    <row r="4404" spans="13:18">
      <c r="M4404" s="22"/>
      <c r="P4404" s="22"/>
      <c r="Q4404" s="22"/>
      <c r="R4404" s="22"/>
    </row>
    <row r="4405" spans="13:18">
      <c r="M4405" s="22"/>
      <c r="P4405" s="22"/>
      <c r="Q4405" s="22"/>
      <c r="R4405" s="22"/>
    </row>
    <row r="4406" spans="13:18">
      <c r="M4406" s="22"/>
      <c r="P4406" s="22"/>
      <c r="Q4406" s="22"/>
      <c r="R4406" s="22"/>
    </row>
    <row r="4407" spans="13:18">
      <c r="M4407" s="22"/>
      <c r="P4407" s="22"/>
      <c r="Q4407" s="22"/>
      <c r="R4407" s="22"/>
    </row>
    <row r="4408" spans="13:18">
      <c r="M4408" s="22"/>
      <c r="P4408" s="22"/>
      <c r="Q4408" s="22"/>
      <c r="R4408" s="22"/>
    </row>
    <row r="4409" spans="13:18">
      <c r="M4409" s="22"/>
      <c r="P4409" s="22"/>
      <c r="Q4409" s="22"/>
      <c r="R4409" s="22"/>
    </row>
    <row r="4410" spans="13:18">
      <c r="M4410" s="22"/>
      <c r="P4410" s="22"/>
      <c r="Q4410" s="22"/>
      <c r="R4410" s="22"/>
    </row>
    <row r="4411" spans="13:18">
      <c r="M4411" s="22"/>
      <c r="P4411" s="22"/>
      <c r="Q4411" s="22"/>
      <c r="R4411" s="22"/>
    </row>
    <row r="4412" spans="13:18">
      <c r="M4412" s="22"/>
      <c r="P4412" s="22"/>
      <c r="Q4412" s="22"/>
      <c r="R4412" s="22"/>
    </row>
    <row r="4413" spans="13:18">
      <c r="M4413" s="22"/>
      <c r="P4413" s="22"/>
      <c r="Q4413" s="22"/>
      <c r="R4413" s="22"/>
    </row>
    <row r="4414" spans="13:18">
      <c r="M4414" s="22"/>
      <c r="P4414" s="22"/>
      <c r="Q4414" s="22"/>
      <c r="R4414" s="22"/>
    </row>
    <row r="4415" spans="13:18">
      <c r="M4415" s="22"/>
      <c r="P4415" s="22"/>
      <c r="Q4415" s="22"/>
      <c r="R4415" s="22"/>
    </row>
    <row r="4416" spans="13:18">
      <c r="M4416" s="22"/>
      <c r="P4416" s="22"/>
      <c r="Q4416" s="22"/>
      <c r="R4416" s="22"/>
    </row>
    <row r="4417" spans="13:18">
      <c r="M4417" s="22"/>
      <c r="P4417" s="22"/>
      <c r="Q4417" s="22"/>
      <c r="R4417" s="22"/>
    </row>
    <row r="4418" spans="13:18">
      <c r="M4418" s="22"/>
      <c r="P4418" s="22"/>
      <c r="Q4418" s="22"/>
      <c r="R4418" s="22"/>
    </row>
    <row r="4419" spans="13:18">
      <c r="M4419" s="22"/>
      <c r="P4419" s="22"/>
      <c r="Q4419" s="22"/>
      <c r="R4419" s="22"/>
    </row>
    <row r="4420" spans="13:18">
      <c r="M4420" s="22"/>
      <c r="P4420" s="22"/>
      <c r="Q4420" s="22"/>
      <c r="R4420" s="22"/>
    </row>
    <row r="4421" spans="13:18">
      <c r="M4421" s="22"/>
      <c r="P4421" s="22"/>
      <c r="Q4421" s="22"/>
      <c r="R4421" s="22"/>
    </row>
    <row r="4422" spans="13:18">
      <c r="M4422" s="22"/>
      <c r="P4422" s="22"/>
      <c r="Q4422" s="22"/>
      <c r="R4422" s="22"/>
    </row>
    <row r="4423" spans="13:18">
      <c r="M4423" s="22"/>
      <c r="P4423" s="22"/>
      <c r="Q4423" s="22"/>
      <c r="R4423" s="22"/>
    </row>
    <row r="4424" spans="13:18">
      <c r="M4424" s="22"/>
      <c r="P4424" s="22"/>
      <c r="Q4424" s="22"/>
      <c r="R4424" s="22"/>
    </row>
    <row r="4425" spans="13:18">
      <c r="M4425" s="22"/>
      <c r="P4425" s="22"/>
      <c r="Q4425" s="22"/>
      <c r="R4425" s="22"/>
    </row>
    <row r="4426" spans="13:18">
      <c r="M4426" s="22"/>
      <c r="P4426" s="22"/>
      <c r="Q4426" s="22"/>
      <c r="R4426" s="22"/>
    </row>
    <row r="4427" spans="13:18">
      <c r="M4427" s="22"/>
      <c r="P4427" s="22"/>
      <c r="Q4427" s="22"/>
      <c r="R4427" s="22"/>
    </row>
    <row r="4428" spans="13:18">
      <c r="M4428" s="22"/>
      <c r="P4428" s="22"/>
      <c r="Q4428" s="22"/>
      <c r="R4428" s="22"/>
    </row>
    <row r="4429" spans="13:18">
      <c r="M4429" s="22"/>
      <c r="P4429" s="22"/>
      <c r="Q4429" s="22"/>
      <c r="R4429" s="22"/>
    </row>
    <row r="4430" spans="13:18">
      <c r="M4430" s="22"/>
      <c r="P4430" s="22"/>
      <c r="Q4430" s="22"/>
      <c r="R4430" s="22"/>
    </row>
    <row r="4431" spans="13:18">
      <c r="M4431" s="22"/>
      <c r="P4431" s="22"/>
      <c r="Q4431" s="22"/>
      <c r="R4431" s="22"/>
    </row>
    <row r="4432" spans="13:18">
      <c r="M4432" s="22"/>
      <c r="P4432" s="22"/>
      <c r="Q4432" s="22"/>
      <c r="R4432" s="22"/>
    </row>
    <row r="4433" spans="13:18">
      <c r="M4433" s="22"/>
      <c r="P4433" s="22"/>
      <c r="Q4433" s="22"/>
      <c r="R4433" s="22"/>
    </row>
    <row r="4434" spans="13:18">
      <c r="M4434" s="22"/>
      <c r="P4434" s="22"/>
      <c r="Q4434" s="22"/>
      <c r="R4434" s="22"/>
    </row>
    <row r="4435" spans="13:18">
      <c r="M4435" s="22"/>
      <c r="P4435" s="22"/>
      <c r="Q4435" s="22"/>
      <c r="R4435" s="22"/>
    </row>
    <row r="4436" spans="13:18">
      <c r="M4436" s="22"/>
      <c r="P4436" s="22"/>
      <c r="Q4436" s="22"/>
      <c r="R4436" s="22"/>
    </row>
    <row r="4437" spans="13:18">
      <c r="M4437" s="22"/>
      <c r="P4437" s="22"/>
      <c r="Q4437" s="22"/>
      <c r="R4437" s="22"/>
    </row>
    <row r="4438" spans="13:18">
      <c r="M4438" s="22"/>
      <c r="P4438" s="22"/>
      <c r="Q4438" s="22"/>
      <c r="R4438" s="22"/>
    </row>
    <row r="4439" spans="13:18">
      <c r="M4439" s="22"/>
      <c r="P4439" s="22"/>
      <c r="Q4439" s="22"/>
      <c r="R4439" s="22"/>
    </row>
    <row r="4440" spans="13:18">
      <c r="M4440" s="22"/>
      <c r="P4440" s="22"/>
      <c r="Q4440" s="22"/>
      <c r="R4440" s="22"/>
    </row>
    <row r="4441" spans="13:18">
      <c r="M4441" s="22"/>
      <c r="P4441" s="22"/>
      <c r="Q4441" s="22"/>
      <c r="R4441" s="22"/>
    </row>
    <row r="4442" spans="13:18">
      <c r="M4442" s="22"/>
      <c r="P4442" s="22"/>
      <c r="Q4442" s="22"/>
      <c r="R4442" s="22"/>
    </row>
    <row r="4443" spans="13:18">
      <c r="M4443" s="22"/>
      <c r="P4443" s="22"/>
      <c r="Q4443" s="22"/>
      <c r="R4443" s="22"/>
    </row>
    <row r="4444" spans="13:18">
      <c r="M4444" s="22"/>
      <c r="P4444" s="22"/>
      <c r="Q4444" s="22"/>
      <c r="R4444" s="22"/>
    </row>
    <row r="4445" spans="13:18">
      <c r="M4445" s="22"/>
      <c r="P4445" s="22"/>
      <c r="Q4445" s="22"/>
      <c r="R4445" s="22"/>
    </row>
    <row r="4446" spans="13:18">
      <c r="M4446" s="22"/>
      <c r="P4446" s="22"/>
      <c r="Q4446" s="22"/>
      <c r="R4446" s="22"/>
    </row>
    <row r="4447" spans="13:18">
      <c r="M4447" s="22"/>
      <c r="P4447" s="22"/>
      <c r="Q4447" s="22"/>
      <c r="R4447" s="22"/>
    </row>
    <row r="4448" spans="13:18">
      <c r="M4448" s="22"/>
      <c r="P4448" s="22"/>
      <c r="Q4448" s="22"/>
      <c r="R4448" s="22"/>
    </row>
    <row r="4449" spans="13:18">
      <c r="M4449" s="22"/>
      <c r="P4449" s="22"/>
      <c r="Q4449" s="22"/>
      <c r="R4449" s="22"/>
    </row>
    <row r="4450" spans="13:18">
      <c r="M4450" s="22"/>
      <c r="P4450" s="22"/>
      <c r="Q4450" s="22"/>
      <c r="R4450" s="22"/>
    </row>
    <row r="4451" spans="13:18">
      <c r="M4451" s="22"/>
      <c r="P4451" s="22"/>
      <c r="Q4451" s="22"/>
      <c r="R4451" s="22"/>
    </row>
    <row r="4452" spans="13:18">
      <c r="M4452" s="22"/>
      <c r="P4452" s="22"/>
      <c r="Q4452" s="22"/>
      <c r="R4452" s="22"/>
    </row>
    <row r="4453" spans="13:18">
      <c r="M4453" s="22"/>
      <c r="P4453" s="22"/>
      <c r="Q4453" s="22"/>
      <c r="R4453" s="22"/>
    </row>
    <row r="4454" spans="13:18">
      <c r="M4454" s="22"/>
      <c r="P4454" s="22"/>
      <c r="Q4454" s="22"/>
      <c r="R4454" s="22"/>
    </row>
    <row r="4455" spans="13:18">
      <c r="M4455" s="22"/>
      <c r="P4455" s="22"/>
      <c r="Q4455" s="22"/>
      <c r="R4455" s="22"/>
    </row>
    <row r="4456" spans="13:18">
      <c r="M4456" s="22"/>
      <c r="P4456" s="22"/>
      <c r="Q4456" s="22"/>
      <c r="R4456" s="22"/>
    </row>
    <row r="4457" spans="13:18">
      <c r="M4457" s="22"/>
      <c r="P4457" s="22"/>
      <c r="Q4457" s="22"/>
      <c r="R4457" s="22"/>
    </row>
    <row r="4458" spans="13:18">
      <c r="M4458" s="22"/>
      <c r="P4458" s="22"/>
      <c r="Q4458" s="22"/>
      <c r="R4458" s="22"/>
    </row>
    <row r="4459" spans="13:18">
      <c r="M4459" s="22"/>
      <c r="P4459" s="22"/>
      <c r="Q4459" s="22"/>
      <c r="R4459" s="22"/>
    </row>
    <row r="4460" spans="13:18">
      <c r="M4460" s="22"/>
      <c r="P4460" s="22"/>
      <c r="Q4460" s="22"/>
      <c r="R4460" s="22"/>
    </row>
    <row r="4461" spans="13:18">
      <c r="M4461" s="22"/>
      <c r="P4461" s="22"/>
      <c r="Q4461" s="22"/>
      <c r="R4461" s="22"/>
    </row>
    <row r="4462" spans="13:18">
      <c r="M4462" s="22"/>
      <c r="P4462" s="22"/>
      <c r="Q4462" s="22"/>
      <c r="R4462" s="22"/>
    </row>
    <row r="4463" spans="13:18">
      <c r="M4463" s="22"/>
      <c r="P4463" s="22"/>
      <c r="Q4463" s="22"/>
      <c r="R4463" s="22"/>
    </row>
    <row r="4464" spans="13:18">
      <c r="M4464" s="22"/>
      <c r="P4464" s="22"/>
      <c r="Q4464" s="22"/>
      <c r="R4464" s="22"/>
    </row>
    <row r="4465" spans="13:18">
      <c r="M4465" s="22"/>
      <c r="P4465" s="22"/>
      <c r="Q4465" s="22"/>
      <c r="R4465" s="22"/>
    </row>
    <row r="4466" spans="13:18">
      <c r="M4466" s="22"/>
      <c r="P4466" s="22"/>
      <c r="Q4466" s="22"/>
      <c r="R4466" s="22"/>
    </row>
    <row r="4467" spans="13:18">
      <c r="M4467" s="22"/>
      <c r="P4467" s="22"/>
      <c r="Q4467" s="22"/>
      <c r="R4467" s="22"/>
    </row>
    <row r="4468" spans="13:18">
      <c r="M4468" s="22"/>
      <c r="P4468" s="22"/>
      <c r="Q4468" s="22"/>
      <c r="R4468" s="22"/>
    </row>
    <row r="4469" spans="13:18">
      <c r="M4469" s="22"/>
      <c r="P4469" s="22"/>
      <c r="Q4469" s="22"/>
      <c r="R4469" s="22"/>
    </row>
    <row r="4470" spans="13:18">
      <c r="M4470" s="22"/>
      <c r="P4470" s="22"/>
      <c r="Q4470" s="22"/>
      <c r="R4470" s="22"/>
    </row>
    <row r="4471" spans="13:18">
      <c r="M4471" s="22"/>
      <c r="P4471" s="22"/>
      <c r="Q4471" s="22"/>
      <c r="R4471" s="22"/>
    </row>
    <row r="4472" spans="13:18">
      <c r="M4472" s="22"/>
      <c r="P4472" s="22"/>
      <c r="Q4472" s="22"/>
      <c r="R4472" s="22"/>
    </row>
    <row r="4473" spans="13:18">
      <c r="M4473" s="22"/>
      <c r="P4473" s="22"/>
      <c r="Q4473" s="22"/>
      <c r="R4473" s="22"/>
    </row>
    <row r="4474" spans="13:18">
      <c r="M4474" s="22"/>
      <c r="P4474" s="22"/>
      <c r="Q4474" s="22"/>
      <c r="R4474" s="22"/>
    </row>
    <row r="4475" spans="13:18">
      <c r="M4475" s="22"/>
      <c r="P4475" s="22"/>
      <c r="Q4475" s="22"/>
      <c r="R4475" s="22"/>
    </row>
    <row r="4476" spans="13:18">
      <c r="M4476" s="22"/>
      <c r="P4476" s="22"/>
      <c r="Q4476" s="22"/>
      <c r="R4476" s="22"/>
    </row>
    <row r="4477" spans="13:18">
      <c r="M4477" s="22"/>
      <c r="P4477" s="22"/>
      <c r="Q4477" s="22"/>
      <c r="R4477" s="22"/>
    </row>
    <row r="4478" spans="13:18">
      <c r="M4478" s="22"/>
      <c r="P4478" s="22"/>
      <c r="Q4478" s="22"/>
      <c r="R4478" s="22"/>
    </row>
    <row r="4479" spans="13:18">
      <c r="M4479" s="22"/>
      <c r="P4479" s="22"/>
      <c r="Q4479" s="22"/>
      <c r="R4479" s="22"/>
    </row>
    <row r="4480" spans="13:18">
      <c r="M4480" s="22"/>
      <c r="P4480" s="22"/>
      <c r="Q4480" s="22"/>
      <c r="R4480" s="22"/>
    </row>
    <row r="4481" spans="13:18">
      <c r="M4481" s="22"/>
      <c r="P4481" s="22"/>
      <c r="Q4481" s="22"/>
      <c r="R4481" s="22"/>
    </row>
    <row r="4482" spans="13:18">
      <c r="M4482" s="22"/>
      <c r="P4482" s="22"/>
      <c r="Q4482" s="22"/>
      <c r="R4482" s="22"/>
    </row>
    <row r="4483" spans="13:18">
      <c r="M4483" s="22"/>
      <c r="P4483" s="22"/>
      <c r="Q4483" s="22"/>
      <c r="R4483" s="22"/>
    </row>
    <row r="4484" spans="13:18">
      <c r="M4484" s="22"/>
      <c r="P4484" s="22"/>
      <c r="Q4484" s="22"/>
      <c r="R4484" s="22"/>
    </row>
    <row r="4485" spans="13:18">
      <c r="M4485" s="22"/>
      <c r="P4485" s="22"/>
      <c r="Q4485" s="22"/>
      <c r="R4485" s="22"/>
    </row>
    <row r="4486" spans="13:18">
      <c r="M4486" s="22"/>
      <c r="P4486" s="22"/>
      <c r="Q4486" s="22"/>
      <c r="R4486" s="22"/>
    </row>
    <row r="4487" spans="13:18">
      <c r="M4487" s="22"/>
      <c r="P4487" s="22"/>
      <c r="Q4487" s="22"/>
      <c r="R4487" s="22"/>
    </row>
    <row r="4488" spans="13:18">
      <c r="M4488" s="22"/>
      <c r="P4488" s="22"/>
      <c r="Q4488" s="22"/>
      <c r="R4488" s="22"/>
    </row>
    <row r="4489" spans="13:18">
      <c r="M4489" s="22"/>
      <c r="P4489" s="22"/>
      <c r="Q4489" s="22"/>
      <c r="R4489" s="22"/>
    </row>
    <row r="4490" spans="13:18">
      <c r="M4490" s="22"/>
      <c r="P4490" s="22"/>
      <c r="Q4490" s="22"/>
      <c r="R4490" s="22"/>
    </row>
    <row r="4491" spans="13:18">
      <c r="M4491" s="22"/>
      <c r="P4491" s="22"/>
      <c r="Q4491" s="22"/>
      <c r="R4491" s="22"/>
    </row>
    <row r="4492" spans="13:18">
      <c r="M4492" s="22"/>
      <c r="P4492" s="22"/>
      <c r="Q4492" s="22"/>
      <c r="R4492" s="22"/>
    </row>
    <row r="4493" spans="13:18">
      <c r="M4493" s="22"/>
      <c r="P4493" s="22"/>
      <c r="Q4493" s="22"/>
      <c r="R4493" s="22"/>
    </row>
    <row r="4494" spans="13:18">
      <c r="M4494" s="22"/>
      <c r="P4494" s="22"/>
      <c r="Q4494" s="22"/>
      <c r="R4494" s="22"/>
    </row>
    <row r="4495" spans="13:18">
      <c r="M4495" s="22"/>
      <c r="P4495" s="22"/>
      <c r="Q4495" s="22"/>
      <c r="R4495" s="22"/>
    </row>
    <row r="4496" spans="13:18">
      <c r="M4496" s="22"/>
      <c r="P4496" s="22"/>
      <c r="Q4496" s="22"/>
      <c r="R4496" s="22"/>
    </row>
    <row r="4497" spans="13:18">
      <c r="M4497" s="22"/>
      <c r="P4497" s="22"/>
      <c r="Q4497" s="22"/>
      <c r="R4497" s="22"/>
    </row>
    <row r="4498" spans="13:18">
      <c r="M4498" s="22"/>
      <c r="P4498" s="22"/>
      <c r="Q4498" s="22"/>
      <c r="R4498" s="22"/>
    </row>
    <row r="4499" spans="13:18">
      <c r="M4499" s="22"/>
      <c r="P4499" s="22"/>
      <c r="Q4499" s="22"/>
      <c r="R4499" s="22"/>
    </row>
    <row r="4500" spans="13:18">
      <c r="M4500" s="22"/>
      <c r="P4500" s="22"/>
      <c r="Q4500" s="22"/>
      <c r="R4500" s="22"/>
    </row>
    <row r="4501" spans="13:18">
      <c r="M4501" s="22"/>
      <c r="P4501" s="22"/>
      <c r="Q4501" s="22"/>
      <c r="R4501" s="22"/>
    </row>
    <row r="4502" spans="13:18">
      <c r="M4502" s="22"/>
      <c r="P4502" s="22"/>
      <c r="Q4502" s="22"/>
      <c r="R4502" s="22"/>
    </row>
    <row r="4503" spans="13:18">
      <c r="M4503" s="22"/>
      <c r="P4503" s="22"/>
      <c r="Q4503" s="22"/>
      <c r="R4503" s="22"/>
    </row>
    <row r="4504" spans="13:18">
      <c r="M4504" s="22"/>
      <c r="P4504" s="22"/>
      <c r="Q4504" s="22"/>
      <c r="R4504" s="22"/>
    </row>
    <row r="4505" spans="13:18">
      <c r="M4505" s="22"/>
      <c r="P4505" s="22"/>
      <c r="Q4505" s="22"/>
      <c r="R4505" s="22"/>
    </row>
    <row r="4506" spans="13:18">
      <c r="M4506" s="22"/>
      <c r="P4506" s="22"/>
      <c r="Q4506" s="22"/>
      <c r="R4506" s="22"/>
    </row>
    <row r="4507" spans="13:18">
      <c r="M4507" s="22"/>
      <c r="P4507" s="22"/>
      <c r="Q4507" s="22"/>
      <c r="R4507" s="22"/>
    </row>
    <row r="4508" spans="13:18">
      <c r="M4508" s="22"/>
      <c r="P4508" s="22"/>
      <c r="Q4508" s="22"/>
      <c r="R4508" s="22"/>
    </row>
    <row r="4509" spans="13:18">
      <c r="M4509" s="22"/>
      <c r="P4509" s="22"/>
      <c r="Q4509" s="22"/>
      <c r="R4509" s="22"/>
    </row>
    <row r="4510" spans="13:18">
      <c r="M4510" s="22"/>
      <c r="P4510" s="22"/>
      <c r="Q4510" s="22"/>
      <c r="R4510" s="22"/>
    </row>
    <row r="4511" spans="13:18">
      <c r="M4511" s="22"/>
      <c r="P4511" s="22"/>
      <c r="Q4511" s="22"/>
      <c r="R4511" s="22"/>
    </row>
    <row r="4512" spans="13:18">
      <c r="M4512" s="22"/>
      <c r="P4512" s="22"/>
      <c r="Q4512" s="22"/>
      <c r="R4512" s="22"/>
    </row>
    <row r="4513" spans="13:18">
      <c r="M4513" s="22"/>
      <c r="P4513" s="22"/>
      <c r="Q4513" s="22"/>
      <c r="R4513" s="22"/>
    </row>
    <row r="4514" spans="13:18">
      <c r="M4514" s="22"/>
      <c r="P4514" s="22"/>
      <c r="Q4514" s="22"/>
      <c r="R4514" s="22"/>
    </row>
    <row r="4515" spans="13:18">
      <c r="M4515" s="22"/>
      <c r="P4515" s="22"/>
      <c r="Q4515" s="22"/>
      <c r="R4515" s="22"/>
    </row>
    <row r="4516" spans="13:18">
      <c r="M4516" s="22"/>
      <c r="P4516" s="22"/>
      <c r="Q4516" s="22"/>
      <c r="R4516" s="22"/>
    </row>
    <row r="4517" spans="13:18">
      <c r="M4517" s="22"/>
      <c r="P4517" s="22"/>
      <c r="Q4517" s="22"/>
      <c r="R4517" s="22"/>
    </row>
    <row r="4518" spans="13:18">
      <c r="M4518" s="22"/>
      <c r="P4518" s="22"/>
      <c r="Q4518" s="22"/>
      <c r="R4518" s="22"/>
    </row>
    <row r="4519" spans="13:18">
      <c r="M4519" s="22"/>
      <c r="P4519" s="22"/>
      <c r="Q4519" s="22"/>
      <c r="R4519" s="22"/>
    </row>
    <row r="4520" spans="13:18">
      <c r="M4520" s="22"/>
      <c r="P4520" s="22"/>
      <c r="Q4520" s="22"/>
      <c r="R4520" s="22"/>
    </row>
    <row r="4521" spans="13:18">
      <c r="M4521" s="22"/>
      <c r="P4521" s="22"/>
      <c r="Q4521" s="22"/>
      <c r="R4521" s="22"/>
    </row>
    <row r="4522" spans="13:18">
      <c r="M4522" s="22"/>
      <c r="P4522" s="22"/>
      <c r="Q4522" s="22"/>
      <c r="R4522" s="22"/>
    </row>
    <row r="4523" spans="13:18">
      <c r="M4523" s="22"/>
      <c r="P4523" s="22"/>
      <c r="Q4523" s="22"/>
      <c r="R4523" s="22"/>
    </row>
    <row r="4524" spans="13:18">
      <c r="M4524" s="22"/>
      <c r="P4524" s="22"/>
      <c r="Q4524" s="22"/>
      <c r="R4524" s="22"/>
    </row>
    <row r="4525" spans="13:18">
      <c r="M4525" s="22"/>
      <c r="P4525" s="22"/>
      <c r="Q4525" s="22"/>
      <c r="R4525" s="22"/>
    </row>
    <row r="4526" spans="13:18">
      <c r="M4526" s="22"/>
      <c r="P4526" s="22"/>
      <c r="Q4526" s="22"/>
      <c r="R4526" s="22"/>
    </row>
    <row r="4527" spans="13:18">
      <c r="M4527" s="22"/>
      <c r="P4527" s="22"/>
      <c r="Q4527" s="22"/>
      <c r="R4527" s="22"/>
    </row>
    <row r="4528" spans="13:18">
      <c r="M4528" s="22"/>
      <c r="P4528" s="22"/>
      <c r="Q4528" s="22"/>
      <c r="R4528" s="22"/>
    </row>
    <row r="4529" spans="13:18">
      <c r="M4529" s="22"/>
      <c r="P4529" s="22"/>
      <c r="Q4529" s="22"/>
      <c r="R4529" s="22"/>
    </row>
    <row r="4530" spans="13:18">
      <c r="M4530" s="22"/>
      <c r="P4530" s="22"/>
      <c r="Q4530" s="22"/>
      <c r="R4530" s="22"/>
    </row>
    <row r="4531" spans="13:18">
      <c r="M4531" s="22"/>
      <c r="P4531" s="22"/>
      <c r="Q4531" s="22"/>
      <c r="R4531" s="22"/>
    </row>
    <row r="4532" spans="13:18">
      <c r="M4532" s="22"/>
      <c r="P4532" s="22"/>
      <c r="Q4532" s="22"/>
      <c r="R4532" s="22"/>
    </row>
    <row r="4533" spans="13:18">
      <c r="M4533" s="22"/>
      <c r="P4533" s="22"/>
      <c r="Q4533" s="22"/>
      <c r="R4533" s="22"/>
    </row>
    <row r="4534" spans="13:18">
      <c r="M4534" s="22"/>
      <c r="P4534" s="22"/>
      <c r="Q4534" s="22"/>
      <c r="R4534" s="22"/>
    </row>
    <row r="4535" spans="13:18">
      <c r="M4535" s="22"/>
      <c r="P4535" s="22"/>
      <c r="Q4535" s="22"/>
      <c r="R4535" s="22"/>
    </row>
    <row r="4536" spans="13:18">
      <c r="M4536" s="22"/>
      <c r="P4536" s="22"/>
      <c r="Q4536" s="22"/>
      <c r="R4536" s="22"/>
    </row>
    <row r="4537" spans="13:18">
      <c r="M4537" s="22"/>
      <c r="P4537" s="22"/>
      <c r="Q4537" s="22"/>
      <c r="R4537" s="22"/>
    </row>
    <row r="4538" spans="13:18">
      <c r="M4538" s="22"/>
      <c r="P4538" s="22"/>
      <c r="Q4538" s="22"/>
      <c r="R4538" s="22"/>
    </row>
    <row r="4539" spans="13:18">
      <c r="M4539" s="22"/>
      <c r="P4539" s="22"/>
      <c r="Q4539" s="22"/>
      <c r="R4539" s="22"/>
    </row>
    <row r="4540" spans="13:18">
      <c r="M4540" s="22"/>
      <c r="P4540" s="22"/>
      <c r="Q4540" s="22"/>
      <c r="R4540" s="22"/>
    </row>
    <row r="4541" spans="13:18">
      <c r="M4541" s="22"/>
      <c r="P4541" s="22"/>
      <c r="Q4541" s="22"/>
      <c r="R4541" s="22"/>
    </row>
    <row r="4542" spans="13:18">
      <c r="M4542" s="22"/>
      <c r="P4542" s="22"/>
      <c r="Q4542" s="22"/>
      <c r="R4542" s="22"/>
    </row>
    <row r="4543" spans="13:18">
      <c r="M4543" s="22"/>
      <c r="P4543" s="22"/>
      <c r="Q4543" s="22"/>
      <c r="R4543" s="22"/>
    </row>
    <row r="4544" spans="13:18">
      <c r="M4544" s="22"/>
      <c r="P4544" s="22"/>
      <c r="Q4544" s="22"/>
      <c r="R4544" s="22"/>
    </row>
    <row r="4545" spans="13:18">
      <c r="M4545" s="22"/>
      <c r="P4545" s="22"/>
      <c r="Q4545" s="22"/>
      <c r="R4545" s="22"/>
    </row>
    <row r="4546" spans="13:18">
      <c r="M4546" s="22"/>
      <c r="P4546" s="22"/>
      <c r="Q4546" s="22"/>
      <c r="R4546" s="22"/>
    </row>
    <row r="4547" spans="13:18">
      <c r="M4547" s="22"/>
      <c r="P4547" s="22"/>
      <c r="Q4547" s="22"/>
      <c r="R4547" s="22"/>
    </row>
    <row r="4548" spans="13:18">
      <c r="M4548" s="22"/>
      <c r="P4548" s="22"/>
      <c r="Q4548" s="22"/>
      <c r="R4548" s="22"/>
    </row>
    <row r="4549" spans="13:18">
      <c r="M4549" s="22"/>
      <c r="P4549" s="22"/>
      <c r="Q4549" s="22"/>
      <c r="R4549" s="22"/>
    </row>
    <row r="4550" spans="13:18">
      <c r="M4550" s="22"/>
      <c r="P4550" s="22"/>
      <c r="Q4550" s="22"/>
      <c r="R4550" s="22"/>
    </row>
    <row r="4551" spans="13:18">
      <c r="M4551" s="22"/>
      <c r="P4551" s="22"/>
      <c r="Q4551" s="22"/>
      <c r="R4551" s="22"/>
    </row>
    <row r="4552" spans="13:18">
      <c r="M4552" s="22"/>
      <c r="P4552" s="22"/>
      <c r="Q4552" s="22"/>
      <c r="R4552" s="22"/>
    </row>
    <row r="4553" spans="13:18">
      <c r="M4553" s="22"/>
      <c r="P4553" s="22"/>
      <c r="Q4553" s="22"/>
      <c r="R4553" s="22"/>
    </row>
    <row r="4554" spans="13:18">
      <c r="M4554" s="22"/>
      <c r="P4554" s="22"/>
      <c r="Q4554" s="22"/>
      <c r="R4554" s="22"/>
    </row>
    <row r="4555" spans="13:18">
      <c r="M4555" s="22"/>
      <c r="P4555" s="22"/>
      <c r="Q4555" s="22"/>
      <c r="R4555" s="22"/>
    </row>
    <row r="4556" spans="13:18">
      <c r="M4556" s="22"/>
      <c r="P4556" s="22"/>
      <c r="Q4556" s="22"/>
      <c r="R4556" s="22"/>
    </row>
    <row r="4557" spans="13:18">
      <c r="M4557" s="22"/>
      <c r="P4557" s="22"/>
      <c r="Q4557" s="22"/>
      <c r="R4557" s="22"/>
    </row>
    <row r="4558" spans="13:18">
      <c r="M4558" s="22"/>
      <c r="P4558" s="22"/>
      <c r="Q4558" s="22"/>
      <c r="R4558" s="22"/>
    </row>
    <row r="4559" spans="13:18">
      <c r="M4559" s="22"/>
      <c r="P4559" s="22"/>
      <c r="Q4559" s="22"/>
      <c r="R4559" s="22"/>
    </row>
    <row r="4560" spans="13:18">
      <c r="M4560" s="22"/>
      <c r="P4560" s="22"/>
      <c r="Q4560" s="22"/>
      <c r="R4560" s="22"/>
    </row>
    <row r="4561" spans="13:18">
      <c r="M4561" s="22"/>
      <c r="P4561" s="22"/>
      <c r="Q4561" s="22"/>
      <c r="R4561" s="22"/>
    </row>
    <row r="4562" spans="13:18">
      <c r="M4562" s="22"/>
      <c r="P4562" s="22"/>
      <c r="Q4562" s="22"/>
      <c r="R4562" s="22"/>
    </row>
    <row r="4563" spans="13:18">
      <c r="M4563" s="22"/>
      <c r="P4563" s="22"/>
      <c r="Q4563" s="22"/>
      <c r="R4563" s="22"/>
    </row>
    <row r="4564" spans="13:18">
      <c r="M4564" s="22"/>
      <c r="P4564" s="22"/>
      <c r="Q4564" s="22"/>
      <c r="R4564" s="22"/>
    </row>
    <row r="4565" spans="13:18">
      <c r="M4565" s="22"/>
      <c r="P4565" s="22"/>
      <c r="Q4565" s="22"/>
      <c r="R4565" s="22"/>
    </row>
    <row r="4566" spans="13:18">
      <c r="M4566" s="22"/>
      <c r="P4566" s="22"/>
      <c r="Q4566" s="22"/>
      <c r="R4566" s="22"/>
    </row>
    <row r="4567" spans="13:18">
      <c r="M4567" s="22"/>
      <c r="P4567" s="22"/>
      <c r="Q4567" s="22"/>
      <c r="R4567" s="22"/>
    </row>
    <row r="4568" spans="13:18">
      <c r="M4568" s="22"/>
      <c r="P4568" s="22"/>
      <c r="Q4568" s="22"/>
      <c r="R4568" s="22"/>
    </row>
    <row r="4569" spans="13:18">
      <c r="M4569" s="22"/>
      <c r="P4569" s="22"/>
      <c r="Q4569" s="22"/>
      <c r="R4569" s="22"/>
    </row>
    <row r="4570" spans="13:18">
      <c r="M4570" s="22"/>
      <c r="P4570" s="22"/>
      <c r="Q4570" s="22"/>
      <c r="R4570" s="22"/>
    </row>
    <row r="4571" spans="13:18">
      <c r="M4571" s="22"/>
      <c r="P4571" s="22"/>
      <c r="Q4571" s="22"/>
      <c r="R4571" s="22"/>
    </row>
    <row r="4572" spans="13:18">
      <c r="M4572" s="22"/>
      <c r="P4572" s="22"/>
      <c r="Q4572" s="22"/>
      <c r="R4572" s="22"/>
    </row>
    <row r="4573" spans="13:18">
      <c r="M4573" s="22"/>
      <c r="P4573" s="22"/>
      <c r="Q4573" s="22"/>
      <c r="R4573" s="22"/>
    </row>
    <row r="4574" spans="13:18">
      <c r="M4574" s="22"/>
      <c r="P4574" s="22"/>
      <c r="Q4574" s="22"/>
      <c r="R4574" s="22"/>
    </row>
    <row r="4575" spans="13:18">
      <c r="M4575" s="22"/>
      <c r="P4575" s="22"/>
      <c r="Q4575" s="22"/>
      <c r="R4575" s="22"/>
    </row>
    <row r="4576" spans="13:18">
      <c r="M4576" s="22"/>
      <c r="P4576" s="22"/>
      <c r="Q4576" s="22"/>
      <c r="R4576" s="22"/>
    </row>
    <row r="4577" spans="13:18">
      <c r="M4577" s="22"/>
      <c r="P4577" s="22"/>
      <c r="Q4577" s="22"/>
      <c r="R4577" s="22"/>
    </row>
    <row r="4578" spans="13:18">
      <c r="M4578" s="22"/>
      <c r="P4578" s="22"/>
      <c r="Q4578" s="22"/>
      <c r="R4578" s="22"/>
    </row>
    <row r="4579" spans="13:18">
      <c r="M4579" s="22"/>
      <c r="P4579" s="22"/>
      <c r="Q4579" s="22"/>
      <c r="R4579" s="22"/>
    </row>
    <row r="4580" spans="13:18">
      <c r="M4580" s="22"/>
      <c r="P4580" s="22"/>
      <c r="Q4580" s="22"/>
      <c r="R4580" s="22"/>
    </row>
    <row r="4581" spans="13:18">
      <c r="M4581" s="22"/>
      <c r="P4581" s="22"/>
      <c r="Q4581" s="22"/>
      <c r="R4581" s="22"/>
    </row>
    <row r="4582" spans="13:18">
      <c r="M4582" s="22"/>
      <c r="P4582" s="22"/>
      <c r="Q4582" s="22"/>
      <c r="R4582" s="22"/>
    </row>
    <row r="4583" spans="13:18">
      <c r="M4583" s="22"/>
      <c r="P4583" s="22"/>
      <c r="Q4583" s="22"/>
      <c r="R4583" s="22"/>
    </row>
    <row r="4584" spans="13:18">
      <c r="M4584" s="22"/>
      <c r="P4584" s="22"/>
      <c r="Q4584" s="22"/>
      <c r="R4584" s="22"/>
    </row>
    <row r="4585" spans="13:18">
      <c r="M4585" s="22"/>
      <c r="P4585" s="22"/>
      <c r="Q4585" s="22"/>
      <c r="R4585" s="22"/>
    </row>
    <row r="4586" spans="13:18">
      <c r="M4586" s="22"/>
      <c r="P4586" s="22"/>
      <c r="Q4586" s="22"/>
      <c r="R4586" s="22"/>
    </row>
    <row r="4587" spans="13:18">
      <c r="M4587" s="22"/>
      <c r="P4587" s="22"/>
      <c r="Q4587" s="22"/>
      <c r="R4587" s="22"/>
    </row>
    <row r="4588" spans="13:18">
      <c r="M4588" s="22"/>
      <c r="P4588" s="22"/>
      <c r="Q4588" s="22"/>
      <c r="R4588" s="22"/>
    </row>
    <row r="4589" spans="13:18">
      <c r="M4589" s="22"/>
      <c r="P4589" s="22"/>
      <c r="Q4589" s="22"/>
      <c r="R4589" s="22"/>
    </row>
    <row r="4590" spans="13:18">
      <c r="M4590" s="22"/>
      <c r="P4590" s="22"/>
      <c r="Q4590" s="22"/>
      <c r="R4590" s="22"/>
    </row>
    <row r="4591" spans="13:18">
      <c r="M4591" s="22"/>
      <c r="P4591" s="22"/>
      <c r="Q4591" s="22"/>
      <c r="R4591" s="22"/>
    </row>
    <row r="4592" spans="13:18">
      <c r="M4592" s="22"/>
      <c r="P4592" s="22"/>
      <c r="Q4592" s="22"/>
      <c r="R4592" s="22"/>
    </row>
    <row r="4593" spans="13:18">
      <c r="M4593" s="22"/>
      <c r="P4593" s="22"/>
      <c r="Q4593" s="22"/>
      <c r="R4593" s="22"/>
    </row>
    <row r="4594" spans="13:18">
      <c r="M4594" s="22"/>
      <c r="P4594" s="22"/>
      <c r="Q4594" s="22"/>
      <c r="R4594" s="22"/>
    </row>
    <row r="4595" spans="13:18">
      <c r="M4595" s="22"/>
      <c r="P4595" s="22"/>
      <c r="Q4595" s="22"/>
      <c r="R4595" s="22"/>
    </row>
    <row r="4596" spans="13:18">
      <c r="M4596" s="22"/>
      <c r="P4596" s="22"/>
      <c r="Q4596" s="22"/>
      <c r="R4596" s="22"/>
    </row>
    <row r="4597" spans="13:18">
      <c r="M4597" s="22"/>
      <c r="P4597" s="22"/>
      <c r="Q4597" s="22"/>
      <c r="R4597" s="22"/>
    </row>
    <row r="4598" spans="13:18">
      <c r="M4598" s="22"/>
      <c r="P4598" s="22"/>
      <c r="Q4598" s="22"/>
      <c r="R4598" s="22"/>
    </row>
    <row r="4599" spans="13:18">
      <c r="M4599" s="22"/>
      <c r="P4599" s="22"/>
      <c r="Q4599" s="22"/>
      <c r="R4599" s="22"/>
    </row>
    <row r="4600" spans="13:18">
      <c r="M4600" s="22"/>
      <c r="P4600" s="22"/>
      <c r="Q4600" s="22"/>
      <c r="R4600" s="22"/>
    </row>
    <row r="4601" spans="13:18">
      <c r="M4601" s="22"/>
      <c r="P4601" s="22"/>
      <c r="Q4601" s="22"/>
      <c r="R4601" s="22"/>
    </row>
    <row r="4602" spans="13:18">
      <c r="M4602" s="22"/>
      <c r="P4602" s="22"/>
      <c r="Q4602" s="22"/>
      <c r="R4602" s="22"/>
    </row>
    <row r="4603" spans="13:18">
      <c r="M4603" s="22"/>
      <c r="P4603" s="22"/>
      <c r="Q4603" s="22"/>
      <c r="R4603" s="22"/>
    </row>
    <row r="4604" spans="13:18">
      <c r="M4604" s="22"/>
      <c r="P4604" s="22"/>
      <c r="Q4604" s="22"/>
      <c r="R4604" s="22"/>
    </row>
    <row r="4605" spans="13:18">
      <c r="M4605" s="22"/>
      <c r="P4605" s="22"/>
      <c r="Q4605" s="22"/>
      <c r="R4605" s="22"/>
    </row>
    <row r="4606" spans="13:18">
      <c r="M4606" s="22"/>
      <c r="P4606" s="22"/>
      <c r="Q4606" s="22"/>
      <c r="R4606" s="22"/>
    </row>
    <row r="4607" spans="13:18">
      <c r="M4607" s="22"/>
      <c r="P4607" s="22"/>
      <c r="Q4607" s="22"/>
      <c r="R4607" s="22"/>
    </row>
    <row r="4608" spans="13:18">
      <c r="M4608" s="22"/>
      <c r="P4608" s="22"/>
      <c r="Q4608" s="22"/>
      <c r="R4608" s="22"/>
    </row>
    <row r="4609" spans="13:18">
      <c r="M4609" s="22"/>
      <c r="P4609" s="22"/>
      <c r="Q4609" s="22"/>
      <c r="R4609" s="22"/>
    </row>
    <row r="4610" spans="13:18">
      <c r="M4610" s="22"/>
      <c r="P4610" s="22"/>
      <c r="Q4610" s="22"/>
      <c r="R4610" s="22"/>
    </row>
    <row r="4611" spans="13:18">
      <c r="M4611" s="22"/>
      <c r="P4611" s="22"/>
      <c r="Q4611" s="22"/>
      <c r="R4611" s="22"/>
    </row>
    <row r="4612" spans="13:18">
      <c r="M4612" s="22"/>
      <c r="P4612" s="22"/>
      <c r="Q4612" s="22"/>
      <c r="R4612" s="22"/>
    </row>
    <row r="4613" spans="13:18">
      <c r="M4613" s="22"/>
      <c r="P4613" s="22"/>
      <c r="Q4613" s="22"/>
      <c r="R4613" s="22"/>
    </row>
    <row r="4614" spans="13:18">
      <c r="M4614" s="22"/>
      <c r="P4614" s="22"/>
      <c r="Q4614" s="22"/>
      <c r="R4614" s="22"/>
    </row>
    <row r="4615" spans="13:18">
      <c r="M4615" s="22"/>
      <c r="P4615" s="22"/>
      <c r="Q4615" s="22"/>
      <c r="R4615" s="22"/>
    </row>
    <row r="4616" spans="13:18">
      <c r="M4616" s="22"/>
      <c r="P4616" s="22"/>
      <c r="Q4616" s="22"/>
      <c r="R4616" s="22"/>
    </row>
    <row r="4617" spans="13:18">
      <c r="M4617" s="22"/>
      <c r="P4617" s="22"/>
      <c r="Q4617" s="22"/>
      <c r="R4617" s="22"/>
    </row>
    <row r="4618" spans="13:18">
      <c r="M4618" s="22"/>
      <c r="P4618" s="22"/>
      <c r="Q4618" s="22"/>
      <c r="R4618" s="22"/>
    </row>
    <row r="4619" spans="13:18">
      <c r="M4619" s="22"/>
      <c r="P4619" s="22"/>
      <c r="Q4619" s="22"/>
      <c r="R4619" s="22"/>
    </row>
    <row r="4620" spans="13:18">
      <c r="M4620" s="22"/>
      <c r="P4620" s="22"/>
      <c r="Q4620" s="22"/>
      <c r="R4620" s="22"/>
    </row>
    <row r="4621" spans="13:18">
      <c r="M4621" s="22"/>
      <c r="P4621" s="22"/>
      <c r="Q4621" s="22"/>
      <c r="R4621" s="22"/>
    </row>
    <row r="4622" spans="13:18">
      <c r="M4622" s="22"/>
      <c r="P4622" s="22"/>
      <c r="Q4622" s="22"/>
      <c r="R4622" s="22"/>
    </row>
    <row r="4623" spans="13:18">
      <c r="M4623" s="22"/>
      <c r="P4623" s="22"/>
      <c r="Q4623" s="22"/>
      <c r="R4623" s="22"/>
    </row>
    <row r="4624" spans="13:18">
      <c r="M4624" s="22"/>
      <c r="P4624" s="22"/>
      <c r="Q4624" s="22"/>
      <c r="R4624" s="22"/>
    </row>
    <row r="4625" spans="13:18">
      <c r="M4625" s="22"/>
      <c r="P4625" s="22"/>
      <c r="Q4625" s="22"/>
      <c r="R4625" s="22"/>
    </row>
    <row r="4626" spans="13:18">
      <c r="M4626" s="22"/>
      <c r="P4626" s="22"/>
      <c r="Q4626" s="22"/>
      <c r="R4626" s="22"/>
    </row>
    <row r="4627" spans="13:18">
      <c r="M4627" s="22"/>
      <c r="P4627" s="22"/>
      <c r="Q4627" s="22"/>
      <c r="R4627" s="22"/>
    </row>
    <row r="4628" spans="13:18">
      <c r="M4628" s="22"/>
      <c r="P4628" s="22"/>
      <c r="Q4628" s="22"/>
      <c r="R4628" s="22"/>
    </row>
    <row r="4629" spans="13:18">
      <c r="M4629" s="22"/>
      <c r="P4629" s="22"/>
      <c r="Q4629" s="22"/>
      <c r="R4629" s="22"/>
    </row>
    <row r="4630" spans="13:18">
      <c r="M4630" s="22"/>
      <c r="P4630" s="22"/>
      <c r="Q4630" s="22"/>
      <c r="R4630" s="22"/>
    </row>
    <row r="4631" spans="13:18">
      <c r="M4631" s="22"/>
      <c r="P4631" s="22"/>
      <c r="Q4631" s="22"/>
      <c r="R4631" s="22"/>
    </row>
    <row r="4632" spans="13:18">
      <c r="M4632" s="22"/>
      <c r="P4632" s="22"/>
      <c r="Q4632" s="22"/>
      <c r="R4632" s="22"/>
    </row>
    <row r="4633" spans="13:18">
      <c r="M4633" s="22"/>
      <c r="P4633" s="22"/>
      <c r="Q4633" s="22"/>
      <c r="R4633" s="22"/>
    </row>
    <row r="4634" spans="13:18">
      <c r="M4634" s="22"/>
      <c r="P4634" s="22"/>
      <c r="Q4634" s="22"/>
      <c r="R4634" s="22"/>
    </row>
    <row r="4635" spans="13:18">
      <c r="M4635" s="22"/>
      <c r="P4635" s="22"/>
      <c r="Q4635" s="22"/>
      <c r="R4635" s="22"/>
    </row>
    <row r="4636" spans="13:18">
      <c r="M4636" s="22"/>
      <c r="P4636" s="22"/>
      <c r="Q4636" s="22"/>
      <c r="R4636" s="22"/>
    </row>
    <row r="4637" spans="13:18">
      <c r="M4637" s="22"/>
      <c r="P4637" s="22"/>
      <c r="Q4637" s="22"/>
      <c r="R4637" s="22"/>
    </row>
    <row r="4638" spans="13:18">
      <c r="M4638" s="22"/>
      <c r="P4638" s="22"/>
      <c r="Q4638" s="22"/>
      <c r="R4638" s="22"/>
    </row>
    <row r="4639" spans="13:18">
      <c r="M4639" s="22"/>
      <c r="P4639" s="22"/>
      <c r="Q4639" s="22"/>
      <c r="R4639" s="22"/>
    </row>
    <row r="4640" spans="13:18">
      <c r="M4640" s="22"/>
      <c r="P4640" s="22"/>
      <c r="Q4640" s="22"/>
      <c r="R4640" s="22"/>
    </row>
    <row r="4641" spans="13:18">
      <c r="M4641" s="22"/>
      <c r="P4641" s="22"/>
      <c r="Q4641" s="22"/>
      <c r="R4641" s="22"/>
    </row>
    <row r="4642" spans="13:18">
      <c r="M4642" s="22"/>
      <c r="P4642" s="22"/>
      <c r="Q4642" s="22"/>
      <c r="R4642" s="22"/>
    </row>
    <row r="4643" spans="13:18">
      <c r="M4643" s="22"/>
      <c r="P4643" s="22"/>
      <c r="Q4643" s="22"/>
      <c r="R4643" s="22"/>
    </row>
    <row r="4644" spans="13:18">
      <c r="M4644" s="22"/>
      <c r="P4644" s="22"/>
      <c r="Q4644" s="22"/>
      <c r="R4644" s="22"/>
    </row>
    <row r="4645" spans="13:18">
      <c r="M4645" s="22"/>
      <c r="P4645" s="22"/>
      <c r="Q4645" s="22"/>
      <c r="R4645" s="22"/>
    </row>
    <row r="4646" spans="13:18">
      <c r="M4646" s="22"/>
      <c r="P4646" s="22"/>
      <c r="Q4646" s="22"/>
      <c r="R4646" s="22"/>
    </row>
    <row r="4647" spans="13:18">
      <c r="M4647" s="22"/>
      <c r="P4647" s="22"/>
      <c r="Q4647" s="22"/>
      <c r="R4647" s="22"/>
    </row>
    <row r="4648" spans="13:18">
      <c r="M4648" s="22"/>
      <c r="P4648" s="22"/>
      <c r="Q4648" s="22"/>
      <c r="R4648" s="22"/>
    </row>
    <row r="4649" spans="13:18">
      <c r="M4649" s="22"/>
      <c r="P4649" s="22"/>
      <c r="Q4649" s="22"/>
      <c r="R4649" s="22"/>
    </row>
    <row r="4650" spans="13:18">
      <c r="M4650" s="22"/>
      <c r="P4650" s="22"/>
      <c r="Q4650" s="22"/>
      <c r="R4650" s="22"/>
    </row>
    <row r="4651" spans="13:18">
      <c r="M4651" s="22"/>
      <c r="P4651" s="22"/>
      <c r="Q4651" s="22"/>
      <c r="R4651" s="22"/>
    </row>
    <row r="4652" spans="13:18">
      <c r="M4652" s="22"/>
      <c r="P4652" s="22"/>
      <c r="Q4652" s="22"/>
      <c r="R4652" s="22"/>
    </row>
    <row r="4653" spans="13:18">
      <c r="M4653" s="22"/>
      <c r="P4653" s="22"/>
      <c r="Q4653" s="22"/>
      <c r="R4653" s="22"/>
    </row>
    <row r="4654" spans="13:18">
      <c r="M4654" s="22"/>
      <c r="P4654" s="22"/>
      <c r="Q4654" s="22"/>
      <c r="R4654" s="22"/>
    </row>
    <row r="4655" spans="13:18">
      <c r="M4655" s="22"/>
      <c r="P4655" s="22"/>
      <c r="Q4655" s="22"/>
      <c r="R4655" s="22"/>
    </row>
    <row r="4656" spans="13:18">
      <c r="M4656" s="22"/>
      <c r="P4656" s="22"/>
      <c r="Q4656" s="22"/>
      <c r="R4656" s="22"/>
    </row>
    <row r="4657" spans="13:18">
      <c r="M4657" s="22"/>
      <c r="P4657" s="22"/>
      <c r="Q4657" s="22"/>
      <c r="R4657" s="22"/>
    </row>
    <row r="4658" spans="13:18">
      <c r="M4658" s="22"/>
      <c r="P4658" s="22"/>
      <c r="Q4658" s="22"/>
      <c r="R4658" s="22"/>
    </row>
    <row r="4659" spans="13:18">
      <c r="M4659" s="22"/>
      <c r="P4659" s="22"/>
      <c r="Q4659" s="22"/>
      <c r="R4659" s="22"/>
    </row>
    <row r="4660" spans="13:18">
      <c r="M4660" s="22"/>
      <c r="P4660" s="22"/>
      <c r="Q4660" s="22"/>
      <c r="R4660" s="22"/>
    </row>
    <row r="4661" spans="13:18">
      <c r="M4661" s="22"/>
      <c r="P4661" s="22"/>
      <c r="Q4661" s="22"/>
      <c r="R4661" s="22"/>
    </row>
    <row r="4662" spans="13:18">
      <c r="M4662" s="22"/>
      <c r="P4662" s="22"/>
      <c r="Q4662" s="22"/>
      <c r="R4662" s="22"/>
    </row>
    <row r="4663" spans="13:18">
      <c r="M4663" s="22"/>
      <c r="P4663" s="22"/>
      <c r="Q4663" s="22"/>
      <c r="R4663" s="22"/>
    </row>
    <row r="4664" spans="13:18">
      <c r="M4664" s="22"/>
      <c r="P4664" s="22"/>
      <c r="Q4664" s="22"/>
      <c r="R4664" s="22"/>
    </row>
    <row r="4665" spans="13:18">
      <c r="M4665" s="22"/>
      <c r="P4665" s="22"/>
      <c r="Q4665" s="22"/>
      <c r="R4665" s="22"/>
    </row>
    <row r="4666" spans="13:18">
      <c r="M4666" s="22"/>
      <c r="P4666" s="22"/>
      <c r="Q4666" s="22"/>
      <c r="R4666" s="22"/>
    </row>
    <row r="4667" spans="13:18">
      <c r="M4667" s="22"/>
      <c r="P4667" s="22"/>
      <c r="Q4667" s="22"/>
      <c r="R4667" s="22"/>
    </row>
    <row r="4668" spans="13:18">
      <c r="M4668" s="22"/>
      <c r="P4668" s="22"/>
      <c r="Q4668" s="22"/>
      <c r="R4668" s="22"/>
    </row>
    <row r="4669" spans="13:18">
      <c r="M4669" s="22"/>
      <c r="P4669" s="22"/>
      <c r="Q4669" s="22"/>
      <c r="R4669" s="22"/>
    </row>
    <row r="4670" spans="13:18">
      <c r="M4670" s="22"/>
      <c r="P4670" s="22"/>
      <c r="Q4670" s="22"/>
      <c r="R4670" s="22"/>
    </row>
    <row r="4671" spans="13:18">
      <c r="M4671" s="22"/>
      <c r="P4671" s="22"/>
      <c r="Q4671" s="22"/>
      <c r="R4671" s="22"/>
    </row>
    <row r="4672" spans="13:18">
      <c r="M4672" s="22"/>
      <c r="P4672" s="22"/>
      <c r="Q4672" s="22"/>
      <c r="R4672" s="22"/>
    </row>
    <row r="4673" spans="13:18">
      <c r="M4673" s="22"/>
      <c r="P4673" s="22"/>
      <c r="Q4673" s="22"/>
      <c r="R4673" s="22"/>
    </row>
    <row r="4674" spans="13:18">
      <c r="M4674" s="22"/>
      <c r="P4674" s="22"/>
      <c r="Q4674" s="22"/>
      <c r="R4674" s="22"/>
    </row>
    <row r="4675" spans="13:18">
      <c r="M4675" s="22"/>
      <c r="P4675" s="22"/>
      <c r="Q4675" s="22"/>
      <c r="R4675" s="22"/>
    </row>
    <row r="4676" spans="13:18">
      <c r="M4676" s="22"/>
      <c r="P4676" s="22"/>
      <c r="Q4676" s="22"/>
      <c r="R4676" s="22"/>
    </row>
    <row r="4677" spans="13:18">
      <c r="M4677" s="22"/>
      <c r="P4677" s="22"/>
      <c r="Q4677" s="22"/>
      <c r="R4677" s="22"/>
    </row>
    <row r="4678" spans="13:18">
      <c r="M4678" s="22"/>
      <c r="P4678" s="22"/>
      <c r="Q4678" s="22"/>
      <c r="R4678" s="22"/>
    </row>
    <row r="4679" spans="13:18">
      <c r="M4679" s="22"/>
      <c r="P4679" s="22"/>
      <c r="Q4679" s="22"/>
      <c r="R4679" s="22"/>
    </row>
    <row r="4680" spans="13:18">
      <c r="M4680" s="22"/>
      <c r="P4680" s="22"/>
      <c r="Q4680" s="22"/>
      <c r="R4680" s="22"/>
    </row>
    <row r="4681" spans="13:18">
      <c r="M4681" s="22"/>
      <c r="P4681" s="22"/>
      <c r="Q4681" s="22"/>
      <c r="R4681" s="22"/>
    </row>
    <row r="4682" spans="13:18">
      <c r="M4682" s="22"/>
      <c r="P4682" s="22"/>
      <c r="Q4682" s="22"/>
      <c r="R4682" s="22"/>
    </row>
    <row r="4683" spans="13:18">
      <c r="M4683" s="22"/>
      <c r="P4683" s="22"/>
      <c r="Q4683" s="22"/>
      <c r="R4683" s="22"/>
    </row>
    <row r="4684" spans="13:18">
      <c r="M4684" s="22"/>
      <c r="P4684" s="22"/>
      <c r="Q4684" s="22"/>
      <c r="R4684" s="22"/>
    </row>
    <row r="4685" spans="13:18">
      <c r="M4685" s="22"/>
      <c r="P4685" s="22"/>
      <c r="Q4685" s="22"/>
      <c r="R4685" s="22"/>
    </row>
    <row r="4686" spans="13:18">
      <c r="M4686" s="22"/>
      <c r="P4686" s="22"/>
      <c r="Q4686" s="22"/>
      <c r="R4686" s="22"/>
    </row>
    <row r="4687" spans="13:18">
      <c r="M4687" s="22"/>
      <c r="P4687" s="22"/>
      <c r="Q4687" s="22"/>
      <c r="R4687" s="22"/>
    </row>
    <row r="4688" spans="13:18">
      <c r="M4688" s="22"/>
      <c r="P4688" s="22"/>
      <c r="Q4688" s="22"/>
      <c r="R4688" s="22"/>
    </row>
    <row r="4689" spans="13:18">
      <c r="M4689" s="22"/>
      <c r="P4689" s="22"/>
      <c r="Q4689" s="22"/>
      <c r="R4689" s="22"/>
    </row>
    <row r="4690" spans="13:18">
      <c r="M4690" s="22"/>
      <c r="P4690" s="22"/>
      <c r="Q4690" s="22"/>
      <c r="R4690" s="22"/>
    </row>
    <row r="4691" spans="13:18">
      <c r="M4691" s="22"/>
      <c r="P4691" s="22"/>
      <c r="Q4691" s="22"/>
      <c r="R4691" s="22"/>
    </row>
    <row r="4692" spans="13:18">
      <c r="M4692" s="22"/>
      <c r="P4692" s="22"/>
      <c r="Q4692" s="22"/>
      <c r="R4692" s="22"/>
    </row>
    <row r="4693" spans="13:18">
      <c r="M4693" s="22"/>
      <c r="P4693" s="22"/>
      <c r="Q4693" s="22"/>
      <c r="R4693" s="22"/>
    </row>
    <row r="4694" spans="13:18">
      <c r="M4694" s="22"/>
      <c r="P4694" s="22"/>
      <c r="Q4694" s="22"/>
      <c r="R4694" s="22"/>
    </row>
    <row r="4695" spans="13:18">
      <c r="M4695" s="22"/>
      <c r="P4695" s="22"/>
      <c r="Q4695" s="22"/>
      <c r="R4695" s="22"/>
    </row>
    <row r="4696" spans="13:18">
      <c r="M4696" s="22"/>
      <c r="P4696" s="22"/>
      <c r="Q4696" s="22"/>
      <c r="R4696" s="22"/>
    </row>
    <row r="4697" spans="13:18">
      <c r="M4697" s="22"/>
      <c r="P4697" s="22"/>
      <c r="Q4697" s="22"/>
      <c r="R4697" s="22"/>
    </row>
    <row r="4698" spans="13:18">
      <c r="M4698" s="22"/>
      <c r="P4698" s="22"/>
      <c r="Q4698" s="22"/>
      <c r="R4698" s="22"/>
    </row>
    <row r="4699" spans="13:18">
      <c r="M4699" s="22"/>
      <c r="P4699" s="22"/>
      <c r="Q4699" s="22"/>
      <c r="R4699" s="22"/>
    </row>
    <row r="4700" spans="13:18">
      <c r="M4700" s="22"/>
      <c r="P4700" s="22"/>
      <c r="Q4700" s="22"/>
      <c r="R4700" s="22"/>
    </row>
    <row r="4701" spans="13:18">
      <c r="M4701" s="22"/>
      <c r="P4701" s="22"/>
      <c r="Q4701" s="22"/>
      <c r="R4701" s="22"/>
    </row>
    <row r="4702" spans="13:18">
      <c r="M4702" s="22"/>
      <c r="P4702" s="22"/>
      <c r="Q4702" s="22"/>
      <c r="R4702" s="22"/>
    </row>
    <row r="4703" spans="13:18">
      <c r="M4703" s="22"/>
      <c r="P4703" s="22"/>
      <c r="Q4703" s="22"/>
      <c r="R4703" s="22"/>
    </row>
    <row r="4704" spans="13:18">
      <c r="M4704" s="22"/>
      <c r="P4704" s="22"/>
      <c r="Q4704" s="22"/>
      <c r="R4704" s="22"/>
    </row>
    <row r="4705" spans="13:18">
      <c r="M4705" s="22"/>
      <c r="P4705" s="22"/>
      <c r="Q4705" s="22"/>
      <c r="R4705" s="22"/>
    </row>
    <row r="4706" spans="13:18">
      <c r="M4706" s="22"/>
      <c r="P4706" s="22"/>
      <c r="Q4706" s="22"/>
      <c r="R4706" s="22"/>
    </row>
    <row r="4707" spans="13:18">
      <c r="M4707" s="22"/>
      <c r="P4707" s="22"/>
      <c r="Q4707" s="22"/>
      <c r="R4707" s="22"/>
    </row>
    <row r="4708" spans="13:18">
      <c r="M4708" s="22"/>
      <c r="P4708" s="22"/>
      <c r="Q4708" s="22"/>
      <c r="R4708" s="22"/>
    </row>
    <row r="4709" spans="13:18">
      <c r="M4709" s="22"/>
      <c r="P4709" s="22"/>
      <c r="Q4709" s="22"/>
      <c r="R4709" s="22"/>
    </row>
    <row r="4710" spans="13:18">
      <c r="M4710" s="22"/>
      <c r="P4710" s="22"/>
      <c r="Q4710" s="22"/>
      <c r="R4710" s="22"/>
    </row>
    <row r="4711" spans="13:18">
      <c r="M4711" s="22"/>
      <c r="P4711" s="22"/>
      <c r="Q4711" s="22"/>
      <c r="R4711" s="22"/>
    </row>
    <row r="4712" spans="13:18">
      <c r="M4712" s="22"/>
      <c r="P4712" s="22"/>
      <c r="Q4712" s="22"/>
      <c r="R4712" s="22"/>
    </row>
    <row r="4713" spans="13:18">
      <c r="M4713" s="22"/>
      <c r="P4713" s="22"/>
      <c r="Q4713" s="22"/>
      <c r="R4713" s="22"/>
    </row>
    <row r="4714" spans="13:18">
      <c r="M4714" s="22"/>
      <c r="P4714" s="22"/>
      <c r="Q4714" s="22"/>
      <c r="R4714" s="22"/>
    </row>
    <row r="4715" spans="13:18">
      <c r="M4715" s="22"/>
      <c r="P4715" s="22"/>
      <c r="Q4715" s="22"/>
      <c r="R4715" s="22"/>
    </row>
    <row r="4716" spans="13:18">
      <c r="M4716" s="22"/>
      <c r="P4716" s="22"/>
      <c r="Q4716" s="22"/>
      <c r="R4716" s="22"/>
    </row>
    <row r="4717" spans="13:18">
      <c r="M4717" s="22"/>
      <c r="P4717" s="22"/>
      <c r="Q4717" s="22"/>
      <c r="R4717" s="22"/>
    </row>
    <row r="4718" spans="13:18">
      <c r="M4718" s="22"/>
      <c r="P4718" s="22"/>
      <c r="Q4718" s="22"/>
      <c r="R4718" s="22"/>
    </row>
    <row r="4719" spans="13:18">
      <c r="M4719" s="22"/>
      <c r="P4719" s="22"/>
      <c r="Q4719" s="22"/>
      <c r="R4719" s="22"/>
    </row>
    <row r="4720" spans="13:18">
      <c r="M4720" s="22"/>
      <c r="P4720" s="22"/>
      <c r="Q4720" s="22"/>
      <c r="R4720" s="22"/>
    </row>
    <row r="4721" spans="13:18">
      <c r="M4721" s="22"/>
      <c r="P4721" s="22"/>
      <c r="Q4721" s="22"/>
      <c r="R4721" s="22"/>
    </row>
    <row r="4722" spans="13:18">
      <c r="M4722" s="22"/>
      <c r="P4722" s="22"/>
      <c r="Q4722" s="22"/>
      <c r="R4722" s="22"/>
    </row>
    <row r="4723" spans="13:18">
      <c r="M4723" s="22"/>
      <c r="P4723" s="22"/>
      <c r="Q4723" s="22"/>
      <c r="R4723" s="22"/>
    </row>
    <row r="4724" spans="13:18">
      <c r="M4724" s="22"/>
      <c r="P4724" s="22"/>
      <c r="Q4724" s="22"/>
      <c r="R4724" s="22"/>
    </row>
    <row r="4725" spans="13:18">
      <c r="M4725" s="22"/>
      <c r="P4725" s="22"/>
      <c r="Q4725" s="22"/>
      <c r="R4725" s="22"/>
    </row>
    <row r="4726" spans="13:18">
      <c r="M4726" s="22"/>
      <c r="P4726" s="22"/>
      <c r="Q4726" s="22"/>
      <c r="R4726" s="22"/>
    </row>
    <row r="4727" spans="13:18">
      <c r="M4727" s="22"/>
      <c r="P4727" s="22"/>
      <c r="Q4727" s="22"/>
      <c r="R4727" s="22"/>
    </row>
    <row r="4728" spans="13:18">
      <c r="M4728" s="22"/>
      <c r="P4728" s="22"/>
      <c r="Q4728" s="22"/>
      <c r="R4728" s="22"/>
    </row>
    <row r="4729" spans="13:18">
      <c r="M4729" s="22"/>
      <c r="P4729" s="22"/>
      <c r="Q4729" s="22"/>
      <c r="R4729" s="22"/>
    </row>
    <row r="4730" spans="13:18">
      <c r="M4730" s="22"/>
      <c r="P4730" s="22"/>
      <c r="Q4730" s="22"/>
      <c r="R4730" s="22"/>
    </row>
    <row r="4731" spans="13:18">
      <c r="M4731" s="22"/>
      <c r="P4731" s="22"/>
      <c r="Q4731" s="22"/>
      <c r="R4731" s="22"/>
    </row>
    <row r="4732" spans="13:18">
      <c r="M4732" s="22"/>
      <c r="P4732" s="22"/>
      <c r="Q4732" s="22"/>
      <c r="R4732" s="22"/>
    </row>
    <row r="4733" spans="13:18">
      <c r="M4733" s="22"/>
      <c r="P4733" s="22"/>
      <c r="Q4733" s="22"/>
      <c r="R4733" s="22"/>
    </row>
    <row r="4734" spans="13:18">
      <c r="M4734" s="22"/>
      <c r="P4734" s="22"/>
      <c r="Q4734" s="22"/>
      <c r="R4734" s="22"/>
    </row>
    <row r="4735" spans="13:18">
      <c r="M4735" s="22"/>
      <c r="P4735" s="22"/>
      <c r="Q4735" s="22"/>
      <c r="R4735" s="22"/>
    </row>
    <row r="4736" spans="13:18">
      <c r="M4736" s="22"/>
      <c r="P4736" s="22"/>
      <c r="Q4736" s="22"/>
      <c r="R4736" s="22"/>
    </row>
    <row r="4737" spans="13:18">
      <c r="M4737" s="22"/>
      <c r="P4737" s="22"/>
      <c r="Q4737" s="22"/>
      <c r="R4737" s="22"/>
    </row>
    <row r="4738" spans="13:18">
      <c r="M4738" s="22"/>
      <c r="P4738" s="22"/>
      <c r="Q4738" s="22"/>
      <c r="R4738" s="22"/>
    </row>
    <row r="4739" spans="13:18">
      <c r="M4739" s="22"/>
      <c r="P4739" s="22"/>
      <c r="Q4739" s="22"/>
      <c r="R4739" s="22"/>
    </row>
    <row r="4740" spans="13:18">
      <c r="M4740" s="22"/>
      <c r="P4740" s="22"/>
      <c r="Q4740" s="22"/>
      <c r="R4740" s="22"/>
    </row>
    <row r="4741" spans="13:18">
      <c r="M4741" s="22"/>
      <c r="P4741" s="22"/>
      <c r="Q4741" s="22"/>
      <c r="R4741" s="22"/>
    </row>
    <row r="4742" spans="13:18">
      <c r="M4742" s="22"/>
      <c r="P4742" s="22"/>
      <c r="Q4742" s="22"/>
      <c r="R4742" s="22"/>
    </row>
    <row r="4743" spans="13:18">
      <c r="M4743" s="22"/>
      <c r="P4743" s="22"/>
      <c r="Q4743" s="22"/>
      <c r="R4743" s="22"/>
    </row>
    <row r="4744" spans="13:18">
      <c r="M4744" s="22"/>
      <c r="P4744" s="22"/>
      <c r="Q4744" s="22"/>
      <c r="R4744" s="22"/>
    </row>
    <row r="4745" spans="13:18">
      <c r="M4745" s="22"/>
      <c r="P4745" s="22"/>
      <c r="Q4745" s="22"/>
      <c r="R4745" s="22"/>
    </row>
    <row r="4746" spans="13:18">
      <c r="M4746" s="22"/>
      <c r="P4746" s="22"/>
      <c r="Q4746" s="22"/>
      <c r="R4746" s="22"/>
    </row>
    <row r="4747" spans="13:18">
      <c r="M4747" s="22"/>
      <c r="P4747" s="22"/>
      <c r="Q4747" s="22"/>
      <c r="R4747" s="22"/>
    </row>
    <row r="4748" spans="13:18">
      <c r="M4748" s="22"/>
      <c r="P4748" s="22"/>
      <c r="Q4748" s="22"/>
      <c r="R4748" s="22"/>
    </row>
    <row r="4749" spans="13:18">
      <c r="M4749" s="22"/>
      <c r="P4749" s="22"/>
      <c r="Q4749" s="22"/>
      <c r="R4749" s="22"/>
    </row>
    <row r="4750" spans="13:18">
      <c r="M4750" s="22"/>
      <c r="P4750" s="22"/>
      <c r="Q4750" s="22"/>
      <c r="R4750" s="22"/>
    </row>
    <row r="4751" spans="13:18">
      <c r="M4751" s="22"/>
      <c r="P4751" s="22"/>
      <c r="Q4751" s="22"/>
      <c r="R4751" s="22"/>
    </row>
    <row r="4752" spans="13:18">
      <c r="M4752" s="22"/>
      <c r="P4752" s="22"/>
      <c r="Q4752" s="22"/>
      <c r="R4752" s="22"/>
    </row>
    <row r="4753" spans="13:18">
      <c r="M4753" s="22"/>
      <c r="P4753" s="22"/>
      <c r="Q4753" s="22"/>
      <c r="R4753" s="22"/>
    </row>
    <row r="4754" spans="13:18">
      <c r="M4754" s="22"/>
      <c r="P4754" s="22"/>
      <c r="Q4754" s="22"/>
      <c r="R4754" s="22"/>
    </row>
    <row r="4755" spans="13:18">
      <c r="M4755" s="22"/>
      <c r="P4755" s="22"/>
      <c r="Q4755" s="22"/>
      <c r="R4755" s="22"/>
    </row>
    <row r="4756" spans="13:18">
      <c r="M4756" s="22"/>
      <c r="P4756" s="22"/>
      <c r="Q4756" s="22"/>
      <c r="R4756" s="22"/>
    </row>
    <row r="4757" spans="13:18">
      <c r="M4757" s="22"/>
      <c r="P4757" s="22"/>
      <c r="Q4757" s="22"/>
      <c r="R4757" s="22"/>
    </row>
    <row r="4758" spans="13:18">
      <c r="M4758" s="22"/>
      <c r="P4758" s="22"/>
      <c r="Q4758" s="22"/>
      <c r="R4758" s="22"/>
    </row>
    <row r="4759" spans="13:18">
      <c r="M4759" s="22"/>
      <c r="P4759" s="22"/>
      <c r="Q4759" s="22"/>
      <c r="R4759" s="22"/>
    </row>
    <row r="4760" spans="13:18">
      <c r="M4760" s="22"/>
      <c r="P4760" s="22"/>
      <c r="Q4760" s="22"/>
      <c r="R4760" s="22"/>
    </row>
    <row r="4761" spans="13:18">
      <c r="M4761" s="22"/>
      <c r="P4761" s="22"/>
      <c r="Q4761" s="22"/>
      <c r="R4761" s="22"/>
    </row>
    <row r="4762" spans="13:18">
      <c r="M4762" s="22"/>
      <c r="P4762" s="22"/>
      <c r="Q4762" s="22"/>
      <c r="R4762" s="22"/>
    </row>
    <row r="4763" spans="13:18">
      <c r="M4763" s="22"/>
      <c r="P4763" s="22"/>
      <c r="Q4763" s="22"/>
      <c r="R4763" s="22"/>
    </row>
    <row r="4764" spans="13:18">
      <c r="M4764" s="22"/>
      <c r="P4764" s="22"/>
      <c r="Q4764" s="22"/>
      <c r="R4764" s="22"/>
    </row>
    <row r="4765" spans="13:18">
      <c r="M4765" s="22"/>
      <c r="P4765" s="22"/>
      <c r="Q4765" s="22"/>
      <c r="R4765" s="22"/>
    </row>
    <row r="4766" spans="13:18">
      <c r="M4766" s="22"/>
      <c r="P4766" s="22"/>
      <c r="Q4766" s="22"/>
      <c r="R4766" s="22"/>
    </row>
    <row r="4767" spans="13:18">
      <c r="M4767" s="22"/>
      <c r="P4767" s="22"/>
      <c r="Q4767" s="22"/>
      <c r="R4767" s="22"/>
    </row>
    <row r="4768" spans="13:18">
      <c r="M4768" s="22"/>
      <c r="P4768" s="22"/>
      <c r="Q4768" s="22"/>
      <c r="R4768" s="22"/>
    </row>
    <row r="4769" spans="13:18">
      <c r="M4769" s="22"/>
      <c r="P4769" s="22"/>
      <c r="Q4769" s="22"/>
      <c r="R4769" s="22"/>
    </row>
    <row r="4770" spans="13:18">
      <c r="M4770" s="22"/>
      <c r="P4770" s="22"/>
      <c r="Q4770" s="22"/>
      <c r="R4770" s="22"/>
    </row>
    <row r="4771" spans="13:18">
      <c r="M4771" s="22"/>
      <c r="P4771" s="22"/>
      <c r="Q4771" s="22"/>
      <c r="R4771" s="22"/>
    </row>
    <row r="4772" spans="13:18">
      <c r="M4772" s="22"/>
      <c r="P4772" s="22"/>
      <c r="Q4772" s="22"/>
      <c r="R4772" s="22"/>
    </row>
    <row r="4773" spans="13:18">
      <c r="M4773" s="22"/>
      <c r="P4773" s="22"/>
      <c r="Q4773" s="22"/>
      <c r="R4773" s="22"/>
    </row>
    <row r="4774" spans="13:18">
      <c r="M4774" s="22"/>
      <c r="P4774" s="22"/>
      <c r="Q4774" s="22"/>
      <c r="R4774" s="22"/>
    </row>
    <row r="4775" spans="13:18">
      <c r="M4775" s="22"/>
      <c r="P4775" s="22"/>
      <c r="Q4775" s="22"/>
      <c r="R4775" s="22"/>
    </row>
    <row r="4776" spans="13:18">
      <c r="M4776" s="22"/>
      <c r="P4776" s="22"/>
      <c r="Q4776" s="22"/>
      <c r="R4776" s="22"/>
    </row>
    <row r="4777" spans="13:18">
      <c r="M4777" s="22"/>
      <c r="P4777" s="22"/>
      <c r="Q4777" s="22"/>
      <c r="R4777" s="22"/>
    </row>
    <row r="4778" spans="13:18">
      <c r="M4778" s="22"/>
      <c r="P4778" s="22"/>
      <c r="Q4778" s="22"/>
      <c r="R4778" s="22"/>
    </row>
    <row r="4779" spans="13:18">
      <c r="M4779" s="22"/>
      <c r="P4779" s="22"/>
      <c r="Q4779" s="22"/>
      <c r="R4779" s="22"/>
    </row>
    <row r="4780" spans="13:18">
      <c r="M4780" s="22"/>
      <c r="P4780" s="22"/>
      <c r="Q4780" s="22"/>
      <c r="R4780" s="22"/>
    </row>
    <row r="4781" spans="13:18">
      <c r="M4781" s="22"/>
      <c r="P4781" s="22"/>
      <c r="Q4781" s="22"/>
      <c r="R4781" s="22"/>
    </row>
    <row r="4782" spans="13:18">
      <c r="M4782" s="22"/>
      <c r="P4782" s="22"/>
      <c r="Q4782" s="22"/>
      <c r="R4782" s="22"/>
    </row>
    <row r="4783" spans="13:18">
      <c r="M4783" s="22"/>
      <c r="P4783" s="22"/>
      <c r="Q4783" s="22"/>
      <c r="R4783" s="22"/>
    </row>
    <row r="4784" spans="13:18">
      <c r="M4784" s="22"/>
      <c r="P4784" s="22"/>
      <c r="Q4784" s="22"/>
      <c r="R4784" s="22"/>
    </row>
    <row r="4785" spans="13:18">
      <c r="M4785" s="22"/>
      <c r="P4785" s="22"/>
      <c r="Q4785" s="22"/>
      <c r="R4785" s="22"/>
    </row>
    <row r="4786" spans="13:18">
      <c r="M4786" s="22"/>
      <c r="P4786" s="22"/>
      <c r="Q4786" s="22"/>
      <c r="R4786" s="22"/>
    </row>
    <row r="4787" spans="13:18">
      <c r="M4787" s="22"/>
      <c r="P4787" s="22"/>
      <c r="Q4787" s="22"/>
      <c r="R4787" s="22"/>
    </row>
    <row r="4788" spans="13:18">
      <c r="M4788" s="22"/>
      <c r="P4788" s="22"/>
      <c r="Q4788" s="22"/>
      <c r="R4788" s="22"/>
    </row>
    <row r="4789" spans="13:18">
      <c r="M4789" s="22"/>
      <c r="P4789" s="22"/>
      <c r="Q4789" s="22"/>
      <c r="R4789" s="22"/>
    </row>
    <row r="4790" spans="13:18">
      <c r="M4790" s="22"/>
      <c r="P4790" s="22"/>
      <c r="Q4790" s="22"/>
      <c r="R4790" s="22"/>
    </row>
    <row r="4791" spans="13:18">
      <c r="M4791" s="22"/>
      <c r="P4791" s="22"/>
      <c r="Q4791" s="22"/>
      <c r="R4791" s="22"/>
    </row>
    <row r="4792" spans="13:18">
      <c r="M4792" s="22"/>
      <c r="P4792" s="22"/>
      <c r="Q4792" s="22"/>
      <c r="R4792" s="22"/>
    </row>
    <row r="4793" spans="13:18">
      <c r="M4793" s="22"/>
      <c r="P4793" s="22"/>
      <c r="Q4793" s="22"/>
      <c r="R4793" s="22"/>
    </row>
    <row r="4794" spans="13:18">
      <c r="M4794" s="22"/>
      <c r="P4794" s="22"/>
      <c r="Q4794" s="22"/>
      <c r="R4794" s="22"/>
    </row>
    <row r="4795" spans="13:18">
      <c r="M4795" s="22"/>
      <c r="P4795" s="22"/>
      <c r="Q4795" s="22"/>
      <c r="R4795" s="22"/>
    </row>
    <row r="4796" spans="13:18">
      <c r="M4796" s="22"/>
      <c r="P4796" s="22"/>
      <c r="Q4796" s="22"/>
      <c r="R4796" s="22"/>
    </row>
    <row r="4797" spans="13:18">
      <c r="M4797" s="22"/>
      <c r="P4797" s="22"/>
      <c r="Q4797" s="22"/>
      <c r="R4797" s="22"/>
    </row>
    <row r="4798" spans="13:18">
      <c r="M4798" s="22"/>
      <c r="P4798" s="22"/>
      <c r="Q4798" s="22"/>
      <c r="R4798" s="22"/>
    </row>
    <row r="4799" spans="13:18">
      <c r="M4799" s="22"/>
      <c r="P4799" s="22"/>
      <c r="Q4799" s="22"/>
      <c r="R4799" s="22"/>
    </row>
    <row r="4800" spans="13:18">
      <c r="M4800" s="22"/>
      <c r="P4800" s="22"/>
      <c r="Q4800" s="22"/>
      <c r="R4800" s="22"/>
    </row>
    <row r="4801" spans="13:18">
      <c r="M4801" s="22"/>
      <c r="P4801" s="22"/>
      <c r="Q4801" s="22"/>
      <c r="R4801" s="22"/>
    </row>
    <row r="4802" spans="13:18">
      <c r="M4802" s="22"/>
      <c r="P4802" s="22"/>
      <c r="Q4802" s="22"/>
      <c r="R4802" s="22"/>
    </row>
    <row r="4803" spans="13:18">
      <c r="M4803" s="22"/>
      <c r="P4803" s="22"/>
      <c r="Q4803" s="22"/>
      <c r="R4803" s="22"/>
    </row>
    <row r="4804" spans="13:18">
      <c r="M4804" s="22"/>
      <c r="P4804" s="22"/>
      <c r="Q4804" s="22"/>
      <c r="R4804" s="22"/>
    </row>
    <row r="4805" spans="13:18">
      <c r="M4805" s="22"/>
      <c r="P4805" s="22"/>
      <c r="Q4805" s="22"/>
      <c r="R4805" s="22"/>
    </row>
    <row r="4806" spans="13:18">
      <c r="M4806" s="22"/>
      <c r="P4806" s="22"/>
      <c r="Q4806" s="22"/>
      <c r="R4806" s="22"/>
    </row>
    <row r="4807" spans="13:18">
      <c r="M4807" s="22"/>
      <c r="P4807" s="22"/>
      <c r="Q4807" s="22"/>
      <c r="R4807" s="22"/>
    </row>
    <row r="4808" spans="13:18">
      <c r="M4808" s="22"/>
      <c r="P4808" s="22"/>
      <c r="Q4808" s="22"/>
      <c r="R4808" s="22"/>
    </row>
    <row r="4809" spans="13:18">
      <c r="M4809" s="22"/>
      <c r="P4809" s="22"/>
      <c r="Q4809" s="22"/>
      <c r="R4809" s="22"/>
    </row>
    <row r="4810" spans="13:18">
      <c r="M4810" s="22"/>
      <c r="P4810" s="22"/>
      <c r="Q4810" s="22"/>
      <c r="R4810" s="22"/>
    </row>
    <row r="4811" spans="13:18">
      <c r="M4811" s="22"/>
      <c r="P4811" s="22"/>
      <c r="Q4811" s="22"/>
      <c r="R4811" s="22"/>
    </row>
    <row r="4812" spans="13:18">
      <c r="M4812" s="22"/>
      <c r="P4812" s="22"/>
      <c r="Q4812" s="22"/>
      <c r="R4812" s="22"/>
    </row>
    <row r="4813" spans="13:18">
      <c r="M4813" s="22"/>
      <c r="P4813" s="22"/>
      <c r="Q4813" s="22"/>
      <c r="R4813" s="22"/>
    </row>
    <row r="4814" spans="13:18">
      <c r="M4814" s="22"/>
      <c r="P4814" s="22"/>
      <c r="Q4814" s="22"/>
      <c r="R4814" s="22"/>
    </row>
    <row r="4815" spans="13:18">
      <c r="M4815" s="22"/>
      <c r="P4815" s="22"/>
      <c r="Q4815" s="22"/>
      <c r="R4815" s="22"/>
    </row>
    <row r="4816" spans="13:18">
      <c r="M4816" s="22"/>
      <c r="P4816" s="22"/>
      <c r="Q4816" s="22"/>
      <c r="R4816" s="22"/>
    </row>
    <row r="4817" spans="13:18">
      <c r="M4817" s="22"/>
      <c r="P4817" s="22"/>
      <c r="Q4817" s="22"/>
      <c r="R4817" s="22"/>
    </row>
    <row r="4818" spans="13:18">
      <c r="M4818" s="22"/>
      <c r="P4818" s="22"/>
      <c r="Q4818" s="22"/>
      <c r="R4818" s="22"/>
    </row>
    <row r="4819" spans="13:18">
      <c r="M4819" s="22"/>
      <c r="P4819" s="22"/>
      <c r="Q4819" s="22"/>
      <c r="R4819" s="22"/>
    </row>
    <row r="4820" spans="13:18">
      <c r="M4820" s="22"/>
      <c r="P4820" s="22"/>
      <c r="Q4820" s="22"/>
      <c r="R4820" s="22"/>
    </row>
    <row r="4821" spans="13:18">
      <c r="M4821" s="22"/>
      <c r="P4821" s="22"/>
      <c r="Q4821" s="22"/>
      <c r="R4821" s="22"/>
    </row>
    <row r="4822" spans="13:18">
      <c r="M4822" s="22"/>
      <c r="P4822" s="22"/>
      <c r="Q4822" s="22"/>
      <c r="R4822" s="22"/>
    </row>
    <row r="4823" spans="13:18">
      <c r="M4823" s="22"/>
      <c r="P4823" s="22"/>
      <c r="Q4823" s="22"/>
      <c r="R4823" s="22"/>
    </row>
    <row r="4824" spans="13:18">
      <c r="M4824" s="22"/>
      <c r="P4824" s="22"/>
      <c r="Q4824" s="22"/>
      <c r="R4824" s="22"/>
    </row>
    <row r="4825" spans="13:18">
      <c r="M4825" s="22"/>
      <c r="P4825" s="22"/>
      <c r="Q4825" s="22"/>
      <c r="R4825" s="22"/>
    </row>
    <row r="4826" spans="13:18">
      <c r="M4826" s="22"/>
      <c r="P4826" s="22"/>
      <c r="Q4826" s="22"/>
      <c r="R4826" s="22"/>
    </row>
    <row r="4827" spans="13:18">
      <c r="M4827" s="22"/>
      <c r="P4827" s="22"/>
      <c r="Q4827" s="22"/>
      <c r="R4827" s="22"/>
    </row>
    <row r="4828" spans="13:18">
      <c r="M4828" s="22"/>
      <c r="P4828" s="22"/>
      <c r="Q4828" s="22"/>
      <c r="R4828" s="22"/>
    </row>
    <row r="4829" spans="13:18">
      <c r="M4829" s="22"/>
      <c r="P4829" s="22"/>
      <c r="Q4829" s="22"/>
      <c r="R4829" s="22"/>
    </row>
    <row r="4830" spans="13:18">
      <c r="M4830" s="22"/>
      <c r="P4830" s="22"/>
      <c r="Q4830" s="22"/>
      <c r="R4830" s="22"/>
    </row>
    <row r="4831" spans="13:18">
      <c r="M4831" s="22"/>
      <c r="P4831" s="22"/>
      <c r="Q4831" s="22"/>
      <c r="R4831" s="22"/>
    </row>
    <row r="4832" spans="13:18">
      <c r="M4832" s="22"/>
      <c r="P4832" s="22"/>
      <c r="Q4832" s="22"/>
      <c r="R4832" s="22"/>
    </row>
    <row r="4833" spans="13:18">
      <c r="M4833" s="22"/>
      <c r="P4833" s="22"/>
      <c r="Q4833" s="22"/>
      <c r="R4833" s="22"/>
    </row>
    <row r="4834" spans="13:18">
      <c r="M4834" s="22"/>
      <c r="P4834" s="22"/>
      <c r="Q4834" s="22"/>
      <c r="R4834" s="22"/>
    </row>
    <row r="4835" spans="13:18">
      <c r="M4835" s="22"/>
      <c r="P4835" s="22"/>
      <c r="Q4835" s="22"/>
      <c r="R4835" s="22"/>
    </row>
    <row r="4836" spans="13:18">
      <c r="M4836" s="22"/>
      <c r="P4836" s="22"/>
      <c r="Q4836" s="22"/>
      <c r="R4836" s="22"/>
    </row>
    <row r="4837" spans="13:18">
      <c r="M4837" s="22"/>
      <c r="P4837" s="22"/>
      <c r="Q4837" s="22"/>
      <c r="R4837" s="22"/>
    </row>
    <row r="4838" spans="13:18">
      <c r="M4838" s="22"/>
      <c r="P4838" s="22"/>
      <c r="Q4838" s="22"/>
      <c r="R4838" s="22"/>
    </row>
    <row r="4839" spans="13:18">
      <c r="M4839" s="22"/>
      <c r="P4839" s="22"/>
      <c r="Q4839" s="22"/>
      <c r="R4839" s="22"/>
    </row>
    <row r="4840" spans="13:18">
      <c r="M4840" s="22"/>
      <c r="P4840" s="22"/>
      <c r="Q4840" s="22"/>
      <c r="R4840" s="22"/>
    </row>
    <row r="4841" spans="13:18">
      <c r="M4841" s="22"/>
      <c r="P4841" s="22"/>
      <c r="Q4841" s="22"/>
      <c r="R4841" s="22"/>
    </row>
    <row r="4842" spans="13:18">
      <c r="M4842" s="22"/>
      <c r="P4842" s="22"/>
      <c r="Q4842" s="22"/>
      <c r="R4842" s="22"/>
    </row>
    <row r="4843" spans="13:18">
      <c r="M4843" s="22"/>
      <c r="P4843" s="22"/>
      <c r="Q4843" s="22"/>
      <c r="R4843" s="22"/>
    </row>
    <row r="4844" spans="13:18">
      <c r="M4844" s="22"/>
      <c r="P4844" s="22"/>
      <c r="Q4844" s="22"/>
      <c r="R4844" s="22"/>
    </row>
    <row r="4845" spans="13:18">
      <c r="M4845" s="22"/>
      <c r="P4845" s="22"/>
      <c r="Q4845" s="22"/>
      <c r="R4845" s="22"/>
    </row>
    <row r="4846" spans="13:18">
      <c r="M4846" s="22"/>
      <c r="P4846" s="22"/>
      <c r="Q4846" s="22"/>
      <c r="R4846" s="22"/>
    </row>
    <row r="4847" spans="13:18">
      <c r="M4847" s="22"/>
      <c r="P4847" s="22"/>
      <c r="Q4847" s="22"/>
      <c r="R4847" s="22"/>
    </row>
    <row r="4848" spans="13:18">
      <c r="M4848" s="22"/>
      <c r="P4848" s="22"/>
      <c r="Q4848" s="22"/>
      <c r="R4848" s="22"/>
    </row>
    <row r="4849" spans="13:18">
      <c r="M4849" s="22"/>
      <c r="P4849" s="22"/>
      <c r="Q4849" s="22"/>
      <c r="R4849" s="22"/>
    </row>
    <row r="4850" spans="13:18">
      <c r="M4850" s="22"/>
      <c r="P4850" s="22"/>
      <c r="Q4850" s="22"/>
      <c r="R4850" s="22"/>
    </row>
    <row r="4851" spans="13:18">
      <c r="M4851" s="22"/>
      <c r="P4851" s="22"/>
      <c r="Q4851" s="22"/>
      <c r="R4851" s="22"/>
    </row>
    <row r="4852" spans="13:18">
      <c r="M4852" s="22"/>
      <c r="P4852" s="22"/>
      <c r="Q4852" s="22"/>
      <c r="R4852" s="22"/>
    </row>
    <row r="4853" spans="13:18">
      <c r="M4853" s="22"/>
      <c r="P4853" s="22"/>
      <c r="Q4853" s="22"/>
      <c r="R4853" s="22"/>
    </row>
    <row r="4854" spans="13:18">
      <c r="M4854" s="22"/>
      <c r="P4854" s="22"/>
      <c r="Q4854" s="22"/>
      <c r="R4854" s="22"/>
    </row>
    <row r="4855" spans="13:18">
      <c r="M4855" s="22"/>
      <c r="P4855" s="22"/>
      <c r="Q4855" s="22"/>
      <c r="R4855" s="22"/>
    </row>
    <row r="4856" spans="13:18">
      <c r="M4856" s="22"/>
      <c r="P4856" s="22"/>
      <c r="Q4856" s="22"/>
      <c r="R4856" s="22"/>
    </row>
    <row r="4857" spans="13:18">
      <c r="M4857" s="22"/>
      <c r="P4857" s="22"/>
      <c r="Q4857" s="22"/>
      <c r="R4857" s="22"/>
    </row>
    <row r="4858" spans="13:18">
      <c r="M4858" s="22"/>
      <c r="P4858" s="22"/>
      <c r="Q4858" s="22"/>
      <c r="R4858" s="22"/>
    </row>
    <row r="4859" spans="13:18">
      <c r="M4859" s="22"/>
      <c r="P4859" s="22"/>
      <c r="Q4859" s="22"/>
      <c r="R4859" s="22"/>
    </row>
    <row r="4860" spans="13:18">
      <c r="M4860" s="22"/>
      <c r="P4860" s="22"/>
      <c r="Q4860" s="22"/>
      <c r="R4860" s="22"/>
    </row>
    <row r="4861" spans="13:18">
      <c r="M4861" s="22"/>
      <c r="P4861" s="22"/>
      <c r="Q4861" s="22"/>
      <c r="R4861" s="22"/>
    </row>
    <row r="4862" spans="13:18">
      <c r="M4862" s="22"/>
      <c r="P4862" s="22"/>
      <c r="Q4862" s="22"/>
      <c r="R4862" s="22"/>
    </row>
    <row r="4863" spans="13:18">
      <c r="M4863" s="22"/>
      <c r="P4863" s="22"/>
      <c r="Q4863" s="22"/>
      <c r="R4863" s="22"/>
    </row>
    <row r="4864" spans="13:18">
      <c r="M4864" s="22"/>
      <c r="P4864" s="22"/>
      <c r="Q4864" s="22"/>
      <c r="R4864" s="22"/>
    </row>
    <row r="4865" spans="13:18">
      <c r="M4865" s="22"/>
      <c r="P4865" s="22"/>
      <c r="Q4865" s="22"/>
      <c r="R4865" s="22"/>
    </row>
    <row r="4866" spans="13:18">
      <c r="M4866" s="22"/>
      <c r="P4866" s="22"/>
      <c r="Q4866" s="22"/>
      <c r="R4866" s="22"/>
    </row>
    <row r="4867" spans="13:18">
      <c r="M4867" s="22"/>
      <c r="P4867" s="22"/>
      <c r="Q4867" s="22"/>
      <c r="R4867" s="22"/>
    </row>
    <row r="4868" spans="13:18">
      <c r="M4868" s="22"/>
      <c r="P4868" s="22"/>
      <c r="Q4868" s="22"/>
      <c r="R4868" s="22"/>
    </row>
    <row r="4869" spans="13:18">
      <c r="M4869" s="22"/>
      <c r="P4869" s="22"/>
      <c r="Q4869" s="22"/>
      <c r="R4869" s="22"/>
    </row>
    <row r="4870" spans="13:18">
      <c r="M4870" s="22"/>
      <c r="P4870" s="22"/>
      <c r="Q4870" s="22"/>
      <c r="R4870" s="22"/>
    </row>
    <row r="4871" spans="13:18">
      <c r="M4871" s="22"/>
      <c r="P4871" s="22"/>
      <c r="Q4871" s="22"/>
      <c r="R4871" s="22"/>
    </row>
    <row r="4872" spans="13:18">
      <c r="M4872" s="22"/>
      <c r="P4872" s="22"/>
      <c r="Q4872" s="22"/>
      <c r="R4872" s="22"/>
    </row>
    <row r="4873" spans="13:18">
      <c r="M4873" s="22"/>
      <c r="P4873" s="22"/>
      <c r="Q4873" s="22"/>
      <c r="R4873" s="22"/>
    </row>
    <row r="4874" spans="13:18">
      <c r="M4874" s="22"/>
      <c r="P4874" s="22"/>
      <c r="Q4874" s="22"/>
      <c r="R4874" s="22"/>
    </row>
    <row r="4875" spans="13:18">
      <c r="M4875" s="22"/>
      <c r="P4875" s="22"/>
      <c r="Q4875" s="22"/>
      <c r="R4875" s="22"/>
    </row>
    <row r="4876" spans="13:18">
      <c r="M4876" s="22"/>
      <c r="P4876" s="22"/>
      <c r="Q4876" s="22"/>
      <c r="R4876" s="22"/>
    </row>
    <row r="4877" spans="13:18">
      <c r="M4877" s="22"/>
      <c r="P4877" s="22"/>
      <c r="Q4877" s="22"/>
      <c r="R4877" s="22"/>
    </row>
    <row r="4878" spans="13:18">
      <c r="M4878" s="22"/>
      <c r="P4878" s="22"/>
      <c r="Q4878" s="22"/>
      <c r="R4878" s="22"/>
    </row>
    <row r="4879" spans="13:18">
      <c r="M4879" s="22"/>
      <c r="P4879" s="22"/>
      <c r="Q4879" s="22"/>
      <c r="R4879" s="22"/>
    </row>
    <row r="4880" spans="13:18">
      <c r="M4880" s="22"/>
      <c r="P4880" s="22"/>
      <c r="Q4880" s="22"/>
      <c r="R4880" s="22"/>
    </row>
    <row r="4881" spans="13:18">
      <c r="M4881" s="22"/>
      <c r="P4881" s="22"/>
      <c r="Q4881" s="22"/>
      <c r="R4881" s="22"/>
    </row>
    <row r="4882" spans="13:18">
      <c r="M4882" s="22"/>
      <c r="P4882" s="22"/>
      <c r="Q4882" s="22"/>
      <c r="R4882" s="22"/>
    </row>
    <row r="4883" spans="13:18">
      <c r="M4883" s="22"/>
      <c r="P4883" s="22"/>
      <c r="Q4883" s="22"/>
      <c r="R4883" s="22"/>
    </row>
    <row r="4884" spans="13:18">
      <c r="M4884" s="22"/>
      <c r="P4884" s="22"/>
      <c r="Q4884" s="22"/>
      <c r="R4884" s="22"/>
    </row>
    <row r="4885" spans="13:18">
      <c r="M4885" s="22"/>
      <c r="P4885" s="22"/>
      <c r="Q4885" s="22"/>
      <c r="R4885" s="22"/>
    </row>
    <row r="4886" spans="13:18">
      <c r="M4886" s="22"/>
      <c r="P4886" s="22"/>
      <c r="Q4886" s="22"/>
      <c r="R4886" s="22"/>
    </row>
    <row r="4887" spans="13:18">
      <c r="M4887" s="22"/>
      <c r="P4887" s="22"/>
      <c r="Q4887" s="22"/>
      <c r="R4887" s="22"/>
    </row>
    <row r="4888" spans="13:18">
      <c r="M4888" s="22"/>
      <c r="P4888" s="22"/>
      <c r="Q4888" s="22"/>
      <c r="R4888" s="22"/>
    </row>
    <row r="4889" spans="13:18">
      <c r="M4889" s="22"/>
      <c r="P4889" s="22"/>
      <c r="Q4889" s="22"/>
      <c r="R4889" s="22"/>
    </row>
    <row r="4890" spans="13:18">
      <c r="M4890" s="22"/>
      <c r="P4890" s="22"/>
      <c r="Q4890" s="22"/>
      <c r="R4890" s="22"/>
    </row>
    <row r="4891" spans="13:18">
      <c r="M4891" s="22"/>
      <c r="P4891" s="22"/>
      <c r="Q4891" s="22"/>
      <c r="R4891" s="22"/>
    </row>
    <row r="4892" spans="13:18">
      <c r="M4892" s="22"/>
      <c r="P4892" s="22"/>
      <c r="Q4892" s="22"/>
      <c r="R4892" s="22"/>
    </row>
    <row r="4893" spans="13:18">
      <c r="M4893" s="22"/>
      <c r="P4893" s="22"/>
      <c r="Q4893" s="22"/>
      <c r="R4893" s="22"/>
    </row>
    <row r="4894" spans="13:18">
      <c r="M4894" s="22"/>
      <c r="P4894" s="22"/>
      <c r="Q4894" s="22"/>
      <c r="R4894" s="22"/>
    </row>
    <row r="4895" spans="13:18">
      <c r="M4895" s="22"/>
      <c r="P4895" s="22"/>
      <c r="Q4895" s="22"/>
      <c r="R4895" s="22"/>
    </row>
    <row r="4896" spans="13:18">
      <c r="M4896" s="22"/>
      <c r="P4896" s="22"/>
      <c r="Q4896" s="22"/>
      <c r="R4896" s="22"/>
    </row>
    <row r="4897" spans="13:18">
      <c r="M4897" s="22"/>
      <c r="P4897" s="22"/>
      <c r="Q4897" s="22"/>
      <c r="R4897" s="22"/>
    </row>
    <row r="4898" spans="13:18">
      <c r="M4898" s="22"/>
      <c r="P4898" s="22"/>
      <c r="Q4898" s="22"/>
      <c r="R4898" s="22"/>
    </row>
    <row r="4899" spans="13:18">
      <c r="M4899" s="22"/>
      <c r="P4899" s="22"/>
      <c r="Q4899" s="22"/>
      <c r="R4899" s="22"/>
    </row>
    <row r="4900" spans="13:18">
      <c r="M4900" s="22"/>
      <c r="P4900" s="22"/>
      <c r="Q4900" s="22"/>
      <c r="R4900" s="22"/>
    </row>
    <row r="4901" spans="13:18">
      <c r="M4901" s="22"/>
      <c r="P4901" s="22"/>
      <c r="Q4901" s="22"/>
      <c r="R4901" s="22"/>
    </row>
    <row r="4902" spans="13:18">
      <c r="M4902" s="22"/>
      <c r="P4902" s="22"/>
      <c r="Q4902" s="22"/>
      <c r="R4902" s="22"/>
    </row>
    <row r="4903" spans="13:18">
      <c r="M4903" s="22"/>
      <c r="P4903" s="22"/>
      <c r="Q4903" s="22"/>
      <c r="R4903" s="22"/>
    </row>
    <row r="4904" spans="13:18">
      <c r="M4904" s="22"/>
      <c r="P4904" s="22"/>
      <c r="Q4904" s="22"/>
      <c r="R4904" s="22"/>
    </row>
    <row r="4905" spans="13:18">
      <c r="M4905" s="22"/>
      <c r="P4905" s="22"/>
      <c r="Q4905" s="22"/>
      <c r="R4905" s="22"/>
    </row>
    <row r="4906" spans="13:18">
      <c r="M4906" s="22"/>
      <c r="P4906" s="22"/>
      <c r="Q4906" s="22"/>
      <c r="R4906" s="22"/>
    </row>
    <row r="4907" spans="13:18">
      <c r="M4907" s="22"/>
      <c r="P4907" s="22"/>
      <c r="Q4907" s="22"/>
      <c r="R4907" s="22"/>
    </row>
    <row r="4908" spans="13:18">
      <c r="M4908" s="22"/>
      <c r="P4908" s="22"/>
      <c r="Q4908" s="22"/>
      <c r="R4908" s="22"/>
    </row>
    <row r="4909" spans="13:18">
      <c r="M4909" s="22"/>
      <c r="P4909" s="22"/>
      <c r="Q4909" s="22"/>
      <c r="R4909" s="22"/>
    </row>
    <row r="4910" spans="13:18">
      <c r="M4910" s="22"/>
      <c r="P4910" s="22"/>
      <c r="Q4910" s="22"/>
      <c r="R4910" s="22"/>
    </row>
    <row r="4911" spans="13:18">
      <c r="M4911" s="22"/>
      <c r="P4911" s="22"/>
      <c r="Q4911" s="22"/>
      <c r="R4911" s="22"/>
    </row>
    <row r="4912" spans="13:18">
      <c r="M4912" s="22"/>
      <c r="P4912" s="22"/>
      <c r="Q4912" s="22"/>
      <c r="R4912" s="22"/>
    </row>
    <row r="4913" spans="13:18">
      <c r="M4913" s="22"/>
      <c r="P4913" s="22"/>
      <c r="Q4913" s="22"/>
      <c r="R4913" s="22"/>
    </row>
    <row r="4914" spans="13:18">
      <c r="M4914" s="22"/>
      <c r="P4914" s="22"/>
      <c r="Q4914" s="22"/>
      <c r="R4914" s="22"/>
    </row>
    <row r="4915" spans="13:18">
      <c r="M4915" s="22"/>
      <c r="P4915" s="22"/>
      <c r="Q4915" s="22"/>
      <c r="R4915" s="22"/>
    </row>
    <row r="4916" spans="13:18">
      <c r="M4916" s="22"/>
      <c r="P4916" s="22"/>
      <c r="Q4916" s="22"/>
      <c r="R4916" s="22"/>
    </row>
    <row r="4917" spans="13:18">
      <c r="M4917" s="22"/>
      <c r="P4917" s="22"/>
      <c r="Q4917" s="22"/>
      <c r="R4917" s="22"/>
    </row>
    <row r="4918" spans="13:18">
      <c r="M4918" s="22"/>
      <c r="P4918" s="22"/>
      <c r="Q4918" s="22"/>
      <c r="R4918" s="22"/>
    </row>
    <row r="4919" spans="13:18">
      <c r="M4919" s="22"/>
      <c r="P4919" s="22"/>
      <c r="Q4919" s="22"/>
      <c r="R4919" s="22"/>
    </row>
    <row r="4920" spans="13:18">
      <c r="M4920" s="22"/>
      <c r="P4920" s="22"/>
      <c r="Q4920" s="22"/>
      <c r="R4920" s="22"/>
    </row>
    <row r="4921" spans="13:18">
      <c r="M4921" s="22"/>
      <c r="P4921" s="22"/>
      <c r="Q4921" s="22"/>
      <c r="R4921" s="22"/>
    </row>
    <row r="4922" spans="13:18">
      <c r="M4922" s="22"/>
      <c r="P4922" s="22"/>
      <c r="Q4922" s="22"/>
      <c r="R4922" s="22"/>
    </row>
    <row r="4923" spans="13:18">
      <c r="M4923" s="22"/>
      <c r="P4923" s="22"/>
      <c r="Q4923" s="22"/>
      <c r="R4923" s="22"/>
    </row>
    <row r="4924" spans="13:18">
      <c r="M4924" s="22"/>
      <c r="P4924" s="22"/>
      <c r="Q4924" s="22"/>
      <c r="R4924" s="22"/>
    </row>
    <row r="4925" spans="13:18">
      <c r="M4925" s="22"/>
      <c r="P4925" s="22"/>
      <c r="Q4925" s="22"/>
      <c r="R4925" s="22"/>
    </row>
    <row r="4926" spans="13:18">
      <c r="M4926" s="22"/>
      <c r="P4926" s="22"/>
      <c r="Q4926" s="22"/>
      <c r="R4926" s="22"/>
    </row>
    <row r="4927" spans="13:18">
      <c r="M4927" s="22"/>
      <c r="P4927" s="22"/>
      <c r="Q4927" s="22"/>
      <c r="R4927" s="22"/>
    </row>
    <row r="4928" spans="13:18">
      <c r="M4928" s="22"/>
      <c r="P4928" s="22"/>
      <c r="Q4928" s="22"/>
      <c r="R4928" s="22"/>
    </row>
    <row r="4929" spans="13:18">
      <c r="M4929" s="22"/>
      <c r="P4929" s="22"/>
      <c r="Q4929" s="22"/>
      <c r="R4929" s="22"/>
    </row>
    <row r="4930" spans="13:18">
      <c r="M4930" s="22"/>
      <c r="P4930" s="22"/>
      <c r="Q4930" s="22"/>
      <c r="R4930" s="22"/>
    </row>
    <row r="4931" spans="13:18">
      <c r="M4931" s="22"/>
      <c r="P4931" s="22"/>
      <c r="Q4931" s="22"/>
      <c r="R4931" s="22"/>
    </row>
    <row r="4932" spans="13:18">
      <c r="M4932" s="22"/>
      <c r="P4932" s="22"/>
      <c r="Q4932" s="22"/>
      <c r="R4932" s="22"/>
    </row>
    <row r="4933" spans="13:18">
      <c r="M4933" s="22"/>
      <c r="P4933" s="22"/>
      <c r="Q4933" s="22"/>
      <c r="R4933" s="22"/>
    </row>
    <row r="4934" spans="13:18">
      <c r="M4934" s="22"/>
      <c r="P4934" s="22"/>
      <c r="Q4934" s="22"/>
      <c r="R4934" s="22"/>
    </row>
    <row r="4935" spans="13:18">
      <c r="M4935" s="22"/>
      <c r="P4935" s="22"/>
      <c r="Q4935" s="22"/>
      <c r="R4935" s="22"/>
    </row>
    <row r="4936" spans="13:18">
      <c r="M4936" s="22"/>
      <c r="P4936" s="22"/>
      <c r="Q4936" s="22"/>
      <c r="R4936" s="22"/>
    </row>
    <row r="4937" spans="13:18">
      <c r="M4937" s="22"/>
      <c r="P4937" s="22"/>
      <c r="Q4937" s="22"/>
      <c r="R4937" s="22"/>
    </row>
    <row r="4938" spans="13:18">
      <c r="M4938" s="22"/>
      <c r="P4938" s="22"/>
      <c r="Q4938" s="22"/>
      <c r="R4938" s="22"/>
    </row>
    <row r="4939" spans="13:18">
      <c r="M4939" s="22"/>
      <c r="P4939" s="22"/>
      <c r="Q4939" s="22"/>
      <c r="R4939" s="22"/>
    </row>
    <row r="4940" spans="13:18">
      <c r="M4940" s="22"/>
      <c r="P4940" s="22"/>
      <c r="Q4940" s="22"/>
      <c r="R4940" s="22"/>
    </row>
    <row r="4941" spans="13:18">
      <c r="M4941" s="22"/>
      <c r="P4941" s="22"/>
      <c r="Q4941" s="22"/>
      <c r="R4941" s="22"/>
    </row>
    <row r="4942" spans="13:18">
      <c r="M4942" s="22"/>
      <c r="P4942" s="22"/>
      <c r="Q4942" s="22"/>
      <c r="R4942" s="22"/>
    </row>
    <row r="4943" spans="13:18">
      <c r="M4943" s="22"/>
      <c r="P4943" s="22"/>
      <c r="Q4943" s="22"/>
      <c r="R4943" s="22"/>
    </row>
    <row r="4944" spans="13:18">
      <c r="M4944" s="22"/>
      <c r="P4944" s="22"/>
      <c r="Q4944" s="22"/>
      <c r="R4944" s="22"/>
    </row>
    <row r="4945" spans="13:18">
      <c r="M4945" s="22"/>
      <c r="P4945" s="22"/>
      <c r="Q4945" s="22"/>
      <c r="R4945" s="22"/>
    </row>
    <row r="4946" spans="13:18">
      <c r="M4946" s="22"/>
      <c r="P4946" s="22"/>
      <c r="Q4946" s="22"/>
      <c r="R4946" s="22"/>
    </row>
    <row r="4947" spans="13:18">
      <c r="M4947" s="22"/>
      <c r="P4947" s="22"/>
      <c r="Q4947" s="22"/>
      <c r="R4947" s="22"/>
    </row>
    <row r="4948" spans="13:18">
      <c r="M4948" s="22"/>
      <c r="P4948" s="22"/>
      <c r="Q4948" s="22"/>
      <c r="R4948" s="22"/>
    </row>
    <row r="4949" spans="13:18">
      <c r="M4949" s="22"/>
      <c r="P4949" s="22"/>
      <c r="Q4949" s="22"/>
      <c r="R4949" s="22"/>
    </row>
    <row r="4950" spans="13:18">
      <c r="M4950" s="22"/>
      <c r="P4950" s="22"/>
      <c r="Q4950" s="22"/>
      <c r="R4950" s="22"/>
    </row>
    <row r="4951" spans="13:18">
      <c r="M4951" s="22"/>
      <c r="P4951" s="22"/>
      <c r="Q4951" s="22"/>
      <c r="R4951" s="22"/>
    </row>
    <row r="4952" spans="13:18">
      <c r="M4952" s="22"/>
      <c r="P4952" s="22"/>
      <c r="Q4952" s="22"/>
      <c r="R4952" s="22"/>
    </row>
    <row r="4953" spans="13:18">
      <c r="M4953" s="22"/>
      <c r="P4953" s="22"/>
      <c r="Q4953" s="22"/>
      <c r="R4953" s="22"/>
    </row>
    <row r="4954" spans="13:18">
      <c r="M4954" s="22"/>
      <c r="P4954" s="22"/>
      <c r="Q4954" s="22"/>
      <c r="R4954" s="22"/>
    </row>
    <row r="4955" spans="13:18">
      <c r="M4955" s="22"/>
      <c r="P4955" s="22"/>
      <c r="Q4955" s="22"/>
      <c r="R4955" s="22"/>
    </row>
    <row r="4956" spans="13:18">
      <c r="M4956" s="22"/>
      <c r="P4956" s="22"/>
      <c r="Q4956" s="22"/>
      <c r="R4956" s="22"/>
    </row>
    <row r="4957" spans="13:18">
      <c r="M4957" s="22"/>
      <c r="P4957" s="22"/>
      <c r="Q4957" s="22"/>
      <c r="R4957" s="22"/>
    </row>
    <row r="4958" spans="13:18">
      <c r="M4958" s="22"/>
      <c r="P4958" s="22"/>
      <c r="Q4958" s="22"/>
      <c r="R4958" s="22"/>
    </row>
    <row r="4959" spans="13:18">
      <c r="M4959" s="22"/>
      <c r="P4959" s="22"/>
      <c r="Q4959" s="22"/>
      <c r="R4959" s="22"/>
    </row>
    <row r="4960" spans="13:18">
      <c r="M4960" s="22"/>
      <c r="P4960" s="22"/>
      <c r="Q4960" s="22"/>
      <c r="R4960" s="22"/>
    </row>
    <row r="4961" spans="13:18">
      <c r="M4961" s="22"/>
      <c r="P4961" s="22"/>
      <c r="Q4961" s="22"/>
      <c r="R4961" s="22"/>
    </row>
    <row r="4962" spans="13:18">
      <c r="M4962" s="22"/>
      <c r="P4962" s="22"/>
      <c r="Q4962" s="22"/>
      <c r="R4962" s="22"/>
    </row>
    <row r="4963" spans="13:18">
      <c r="M4963" s="22"/>
      <c r="P4963" s="22"/>
      <c r="Q4963" s="22"/>
      <c r="R4963" s="22"/>
    </row>
    <row r="4964" spans="13:18">
      <c r="M4964" s="22"/>
      <c r="P4964" s="22"/>
      <c r="Q4964" s="22"/>
      <c r="R4964" s="22"/>
    </row>
    <row r="4965" spans="13:18">
      <c r="M4965" s="22"/>
      <c r="P4965" s="22"/>
      <c r="Q4965" s="22"/>
      <c r="R4965" s="22"/>
    </row>
    <row r="4966" spans="13:18">
      <c r="M4966" s="22"/>
      <c r="P4966" s="22"/>
      <c r="Q4966" s="22"/>
      <c r="R4966" s="22"/>
    </row>
    <row r="4967" spans="13:18">
      <c r="M4967" s="22"/>
      <c r="P4967" s="22"/>
      <c r="Q4967" s="22"/>
      <c r="R4967" s="22"/>
    </row>
    <row r="4968" spans="13:18">
      <c r="M4968" s="22"/>
      <c r="P4968" s="22"/>
      <c r="Q4968" s="22"/>
      <c r="R4968" s="22"/>
    </row>
    <row r="4969" spans="13:18">
      <c r="M4969" s="22"/>
      <c r="P4969" s="22"/>
      <c r="Q4969" s="22"/>
      <c r="R4969" s="22"/>
    </row>
    <row r="4970" spans="13:18">
      <c r="M4970" s="22"/>
      <c r="P4970" s="22"/>
      <c r="Q4970" s="22"/>
      <c r="R4970" s="22"/>
    </row>
    <row r="4971" spans="13:18">
      <c r="M4971" s="22"/>
      <c r="P4971" s="22"/>
      <c r="Q4971" s="22"/>
      <c r="R4971" s="22"/>
    </row>
    <row r="4972" spans="13:18">
      <c r="M4972" s="22"/>
      <c r="P4972" s="22"/>
      <c r="Q4972" s="22"/>
      <c r="R4972" s="22"/>
    </row>
    <row r="4973" spans="13:18">
      <c r="M4973" s="22"/>
      <c r="P4973" s="22"/>
      <c r="Q4973" s="22"/>
      <c r="R4973" s="22"/>
    </row>
    <row r="4974" spans="13:18">
      <c r="M4974" s="22"/>
      <c r="P4974" s="22"/>
      <c r="Q4974" s="22"/>
      <c r="R4974" s="22"/>
    </row>
    <row r="4975" spans="13:18">
      <c r="M4975" s="22"/>
      <c r="P4975" s="22"/>
      <c r="Q4975" s="22"/>
      <c r="R4975" s="22"/>
    </row>
    <row r="4976" spans="13:18">
      <c r="M4976" s="22"/>
      <c r="P4976" s="22"/>
      <c r="Q4976" s="22"/>
      <c r="R4976" s="22"/>
    </row>
    <row r="4977" spans="13:18">
      <c r="M4977" s="22"/>
      <c r="P4977" s="22"/>
      <c r="Q4977" s="22"/>
      <c r="R4977" s="22"/>
    </row>
    <row r="4978" spans="13:18">
      <c r="M4978" s="22"/>
      <c r="P4978" s="22"/>
      <c r="Q4978" s="22"/>
      <c r="R4978" s="22"/>
    </row>
    <row r="4979" spans="13:18">
      <c r="M4979" s="22"/>
      <c r="P4979" s="22"/>
      <c r="Q4979" s="22"/>
      <c r="R4979" s="22"/>
    </row>
    <row r="4980" spans="13:18">
      <c r="M4980" s="22"/>
      <c r="P4980" s="22"/>
      <c r="Q4980" s="22"/>
      <c r="R4980" s="22"/>
    </row>
    <row r="4981" spans="13:18">
      <c r="M4981" s="22"/>
      <c r="P4981" s="22"/>
      <c r="Q4981" s="22"/>
      <c r="R4981" s="22"/>
    </row>
    <row r="4982" spans="13:18">
      <c r="M4982" s="22"/>
      <c r="P4982" s="22"/>
      <c r="Q4982" s="22"/>
      <c r="R4982" s="22"/>
    </row>
    <row r="4983" spans="13:18">
      <c r="M4983" s="22"/>
      <c r="P4983" s="22"/>
      <c r="Q4983" s="22"/>
      <c r="R4983" s="22"/>
    </row>
    <row r="4984" spans="13:18">
      <c r="M4984" s="22"/>
      <c r="P4984" s="22"/>
      <c r="Q4984" s="22"/>
      <c r="R4984" s="22"/>
    </row>
    <row r="4985" spans="13:18">
      <c r="M4985" s="22"/>
      <c r="P4985" s="22"/>
      <c r="Q4985" s="22"/>
      <c r="R4985" s="22"/>
    </row>
    <row r="4986" spans="13:18">
      <c r="M4986" s="22"/>
      <c r="P4986" s="22"/>
      <c r="Q4986" s="22"/>
      <c r="R4986" s="22"/>
    </row>
    <row r="4987" spans="13:18">
      <c r="M4987" s="22"/>
      <c r="P4987" s="22"/>
      <c r="Q4987" s="22"/>
      <c r="R4987" s="22"/>
    </row>
    <row r="4988" spans="13:18">
      <c r="M4988" s="22"/>
      <c r="P4988" s="22"/>
      <c r="Q4988" s="22"/>
      <c r="R4988" s="22"/>
    </row>
    <row r="4989" spans="13:18">
      <c r="M4989" s="22"/>
      <c r="P4989" s="22"/>
      <c r="Q4989" s="22"/>
      <c r="R4989" s="22"/>
    </row>
    <row r="4990" spans="13:18">
      <c r="M4990" s="22"/>
      <c r="P4990" s="22"/>
      <c r="Q4990" s="22"/>
      <c r="R4990" s="22"/>
    </row>
    <row r="4991" spans="13:18">
      <c r="M4991" s="22"/>
      <c r="P4991" s="22"/>
      <c r="Q4991" s="22"/>
      <c r="R4991" s="22"/>
    </row>
    <row r="4992" spans="13:18">
      <c r="M4992" s="22"/>
      <c r="P4992" s="22"/>
      <c r="Q4992" s="22"/>
      <c r="R4992" s="22"/>
    </row>
    <row r="4993" spans="13:18">
      <c r="M4993" s="22"/>
      <c r="P4993" s="22"/>
      <c r="Q4993" s="22"/>
      <c r="R4993" s="22"/>
    </row>
    <row r="4994" spans="13:18">
      <c r="M4994" s="22"/>
      <c r="P4994" s="22"/>
      <c r="Q4994" s="22"/>
      <c r="R4994" s="22"/>
    </row>
    <row r="4995" spans="13:18">
      <c r="M4995" s="22"/>
      <c r="P4995" s="22"/>
      <c r="Q4995" s="22"/>
      <c r="R4995" s="22"/>
    </row>
    <row r="4996" spans="13:18">
      <c r="M4996" s="22"/>
      <c r="P4996" s="22"/>
      <c r="Q4996" s="22"/>
      <c r="R4996" s="22"/>
    </row>
    <row r="4997" spans="13:18">
      <c r="M4997" s="22"/>
      <c r="P4997" s="22"/>
      <c r="Q4997" s="22"/>
      <c r="R4997" s="22"/>
    </row>
    <row r="4998" spans="13:18">
      <c r="M4998" s="22"/>
      <c r="P4998" s="22"/>
      <c r="Q4998" s="22"/>
      <c r="R4998" s="22"/>
    </row>
    <row r="4999" spans="13:18">
      <c r="M4999" s="22"/>
      <c r="P4999" s="22"/>
      <c r="Q4999" s="22"/>
      <c r="R4999" s="22"/>
    </row>
    <row r="5000" spans="13:18">
      <c r="M5000" s="22"/>
      <c r="P5000" s="22"/>
      <c r="Q5000" s="22"/>
      <c r="R5000" s="22"/>
    </row>
    <row r="5001" spans="13:18">
      <c r="M5001" s="22"/>
      <c r="P5001" s="22"/>
      <c r="Q5001" s="22"/>
      <c r="R5001" s="22"/>
    </row>
    <row r="5002" spans="13:18">
      <c r="M5002" s="22"/>
      <c r="P5002" s="22"/>
      <c r="Q5002" s="22"/>
      <c r="R5002" s="22"/>
    </row>
    <row r="5003" spans="13:18">
      <c r="M5003" s="22"/>
      <c r="P5003" s="22"/>
      <c r="Q5003" s="22"/>
      <c r="R5003" s="22"/>
    </row>
    <row r="5004" spans="13:18">
      <c r="M5004" s="22"/>
      <c r="P5004" s="22"/>
      <c r="Q5004" s="22"/>
      <c r="R5004" s="22"/>
    </row>
    <row r="5005" spans="13:18">
      <c r="M5005" s="22"/>
      <c r="P5005" s="22"/>
      <c r="Q5005" s="22"/>
      <c r="R5005" s="22"/>
    </row>
    <row r="5006" spans="13:18">
      <c r="M5006" s="22"/>
      <c r="P5006" s="22"/>
      <c r="Q5006" s="22"/>
      <c r="R5006" s="22"/>
    </row>
    <row r="5007" spans="13:18">
      <c r="M5007" s="22"/>
      <c r="P5007" s="22"/>
      <c r="Q5007" s="22"/>
      <c r="R5007" s="22"/>
    </row>
    <row r="5008" spans="13:18">
      <c r="M5008" s="22"/>
      <c r="P5008" s="22"/>
      <c r="Q5008" s="22"/>
      <c r="R5008" s="22"/>
    </row>
    <row r="5009" spans="13:18">
      <c r="M5009" s="22"/>
      <c r="P5009" s="22"/>
      <c r="Q5009" s="22"/>
      <c r="R5009" s="22"/>
    </row>
    <row r="5010" spans="13:18">
      <c r="M5010" s="22"/>
      <c r="P5010" s="22"/>
      <c r="Q5010" s="22"/>
      <c r="R5010" s="22"/>
    </row>
    <row r="5011" spans="13:18">
      <c r="M5011" s="22"/>
      <c r="P5011" s="22"/>
      <c r="Q5011" s="22"/>
      <c r="R5011" s="22"/>
    </row>
    <row r="5012" spans="13:18">
      <c r="M5012" s="22"/>
      <c r="P5012" s="22"/>
      <c r="Q5012" s="22"/>
      <c r="R5012" s="22"/>
    </row>
    <row r="5013" spans="13:18">
      <c r="M5013" s="22"/>
      <c r="P5013" s="22"/>
      <c r="Q5013" s="22"/>
      <c r="R5013" s="22"/>
    </row>
    <row r="5014" spans="13:18">
      <c r="M5014" s="22"/>
      <c r="P5014" s="22"/>
      <c r="Q5014" s="22"/>
      <c r="R5014" s="22"/>
    </row>
    <row r="5015" spans="13:18">
      <c r="M5015" s="22"/>
      <c r="P5015" s="22"/>
      <c r="Q5015" s="22"/>
      <c r="R5015" s="22"/>
    </row>
    <row r="5016" spans="13:18">
      <c r="M5016" s="22"/>
      <c r="P5016" s="22"/>
      <c r="Q5016" s="22"/>
      <c r="R5016" s="22"/>
    </row>
    <row r="5017" spans="13:18">
      <c r="M5017" s="22"/>
      <c r="P5017" s="22"/>
      <c r="Q5017" s="22"/>
      <c r="R5017" s="22"/>
    </row>
    <row r="5018" spans="13:18">
      <c r="M5018" s="22"/>
      <c r="P5018" s="22"/>
      <c r="Q5018" s="22"/>
      <c r="R5018" s="22"/>
    </row>
    <row r="5019" spans="13:18">
      <c r="M5019" s="22"/>
      <c r="P5019" s="22"/>
      <c r="Q5019" s="22"/>
      <c r="R5019" s="22"/>
    </row>
    <row r="5020" spans="13:18">
      <c r="M5020" s="22"/>
      <c r="P5020" s="22"/>
      <c r="Q5020" s="22"/>
      <c r="R5020" s="22"/>
    </row>
    <row r="5021" spans="13:18">
      <c r="M5021" s="22"/>
      <c r="P5021" s="22"/>
      <c r="Q5021" s="22"/>
      <c r="R5021" s="22"/>
    </row>
    <row r="5022" spans="13:18">
      <c r="M5022" s="22"/>
      <c r="P5022" s="22"/>
      <c r="Q5022" s="22"/>
      <c r="R5022" s="22"/>
    </row>
    <row r="5023" spans="13:18">
      <c r="M5023" s="22"/>
      <c r="P5023" s="22"/>
      <c r="Q5023" s="22"/>
      <c r="R5023" s="22"/>
    </row>
    <row r="5024" spans="13:18">
      <c r="M5024" s="22"/>
      <c r="P5024" s="22"/>
      <c r="Q5024" s="22"/>
      <c r="R5024" s="22"/>
    </row>
    <row r="5025" spans="13:18">
      <c r="M5025" s="22"/>
      <c r="P5025" s="22"/>
      <c r="Q5025" s="22"/>
      <c r="R5025" s="22"/>
    </row>
    <row r="5026" spans="13:18">
      <c r="M5026" s="22"/>
      <c r="P5026" s="22"/>
      <c r="Q5026" s="22"/>
      <c r="R5026" s="22"/>
    </row>
    <row r="5027" spans="13:18">
      <c r="M5027" s="22"/>
      <c r="P5027" s="22"/>
      <c r="Q5027" s="22"/>
      <c r="R5027" s="22"/>
    </row>
    <row r="5028" spans="13:18">
      <c r="M5028" s="22"/>
      <c r="P5028" s="22"/>
      <c r="Q5028" s="22"/>
      <c r="R5028" s="22"/>
    </row>
    <row r="5029" spans="13:18">
      <c r="M5029" s="22"/>
      <c r="P5029" s="22"/>
      <c r="Q5029" s="22"/>
      <c r="R5029" s="22"/>
    </row>
    <row r="5030" spans="13:18">
      <c r="M5030" s="22"/>
      <c r="P5030" s="22"/>
      <c r="Q5030" s="22"/>
      <c r="R5030" s="22"/>
    </row>
    <row r="5031" spans="13:18">
      <c r="M5031" s="22"/>
      <c r="P5031" s="22"/>
      <c r="Q5031" s="22"/>
      <c r="R5031" s="22"/>
    </row>
    <row r="5032" spans="13:18">
      <c r="M5032" s="22"/>
      <c r="P5032" s="22"/>
      <c r="Q5032" s="22"/>
      <c r="R5032" s="22"/>
    </row>
    <row r="5033" spans="13:18">
      <c r="M5033" s="22"/>
      <c r="P5033" s="22"/>
      <c r="Q5033" s="22"/>
      <c r="R5033" s="22"/>
    </row>
    <row r="5034" spans="13:18">
      <c r="M5034" s="22"/>
      <c r="P5034" s="22"/>
      <c r="Q5034" s="22"/>
      <c r="R5034" s="22"/>
    </row>
    <row r="5035" spans="13:18">
      <c r="M5035" s="22"/>
      <c r="P5035" s="22"/>
      <c r="Q5035" s="22"/>
      <c r="R5035" s="22"/>
    </row>
    <row r="5036" spans="13:18">
      <c r="M5036" s="22"/>
      <c r="P5036" s="22"/>
      <c r="Q5036" s="22"/>
      <c r="R5036" s="22"/>
    </row>
    <row r="5037" spans="13:18">
      <c r="M5037" s="22"/>
      <c r="P5037" s="22"/>
      <c r="Q5037" s="22"/>
      <c r="R5037" s="22"/>
    </row>
    <row r="5038" spans="13:18">
      <c r="M5038" s="22"/>
      <c r="P5038" s="22"/>
      <c r="Q5038" s="22"/>
      <c r="R5038" s="22"/>
    </row>
    <row r="5039" spans="13:18">
      <c r="M5039" s="22"/>
      <c r="P5039" s="22"/>
      <c r="Q5039" s="22"/>
      <c r="R5039" s="22"/>
    </row>
    <row r="5040" spans="13:18">
      <c r="M5040" s="22"/>
      <c r="P5040" s="22"/>
      <c r="Q5040" s="22"/>
      <c r="R5040" s="22"/>
    </row>
    <row r="5041" spans="13:18">
      <c r="M5041" s="22"/>
      <c r="P5041" s="22"/>
      <c r="Q5041" s="22"/>
      <c r="R5041" s="22"/>
    </row>
    <row r="5042" spans="13:18">
      <c r="M5042" s="22"/>
      <c r="P5042" s="22"/>
      <c r="Q5042" s="22"/>
      <c r="R5042" s="22"/>
    </row>
    <row r="5043" spans="13:18">
      <c r="M5043" s="22"/>
      <c r="P5043" s="22"/>
      <c r="Q5043" s="22"/>
      <c r="R5043" s="22"/>
    </row>
    <row r="5044" spans="13:18">
      <c r="M5044" s="22"/>
      <c r="P5044" s="22"/>
      <c r="Q5044" s="22"/>
      <c r="R5044" s="22"/>
    </row>
    <row r="5045" spans="13:18">
      <c r="M5045" s="22"/>
      <c r="P5045" s="22"/>
      <c r="Q5045" s="22"/>
      <c r="R5045" s="22"/>
    </row>
    <row r="5046" spans="13:18">
      <c r="M5046" s="22"/>
      <c r="P5046" s="22"/>
      <c r="Q5046" s="22"/>
      <c r="R5046" s="22"/>
    </row>
    <row r="5047" spans="13:18">
      <c r="M5047" s="22"/>
      <c r="P5047" s="22"/>
      <c r="Q5047" s="22"/>
      <c r="R5047" s="22"/>
    </row>
    <row r="5048" spans="13:18">
      <c r="M5048" s="22"/>
      <c r="P5048" s="22"/>
      <c r="Q5048" s="22"/>
      <c r="R5048" s="22"/>
    </row>
    <row r="5049" spans="13:18">
      <c r="M5049" s="22"/>
      <c r="P5049" s="22"/>
      <c r="Q5049" s="22"/>
      <c r="R5049" s="22"/>
    </row>
    <row r="5050" spans="13:18">
      <c r="M5050" s="22"/>
      <c r="P5050" s="22"/>
      <c r="Q5050" s="22"/>
      <c r="R5050" s="22"/>
    </row>
    <row r="5051" spans="13:18">
      <c r="M5051" s="22"/>
      <c r="P5051" s="22"/>
      <c r="Q5051" s="22"/>
      <c r="R5051" s="22"/>
    </row>
    <row r="5052" spans="13:18">
      <c r="M5052" s="22"/>
      <c r="P5052" s="22"/>
      <c r="Q5052" s="22"/>
      <c r="R5052" s="22"/>
    </row>
    <row r="5053" spans="13:18">
      <c r="M5053" s="22"/>
      <c r="P5053" s="22"/>
      <c r="Q5053" s="22"/>
      <c r="R5053" s="22"/>
    </row>
    <row r="5054" spans="13:18">
      <c r="M5054" s="22"/>
      <c r="P5054" s="22"/>
      <c r="Q5054" s="22"/>
      <c r="R5054" s="22"/>
    </row>
    <row r="5055" spans="13:18">
      <c r="M5055" s="22"/>
      <c r="P5055" s="22"/>
      <c r="Q5055" s="22"/>
      <c r="R5055" s="22"/>
    </row>
    <row r="5056" spans="13:18">
      <c r="M5056" s="22"/>
      <c r="P5056" s="22"/>
      <c r="Q5056" s="22"/>
      <c r="R5056" s="22"/>
    </row>
    <row r="5057" spans="13:18">
      <c r="M5057" s="22"/>
      <c r="P5057" s="22"/>
      <c r="Q5057" s="22"/>
      <c r="R5057" s="22"/>
    </row>
    <row r="5058" spans="13:18">
      <c r="M5058" s="22"/>
      <c r="P5058" s="22"/>
      <c r="Q5058" s="22"/>
      <c r="R5058" s="22"/>
    </row>
    <row r="5059" spans="13:18">
      <c r="M5059" s="22"/>
      <c r="P5059" s="22"/>
      <c r="Q5059" s="22"/>
      <c r="R5059" s="22"/>
    </row>
    <row r="5060" spans="13:18">
      <c r="M5060" s="22"/>
      <c r="P5060" s="22"/>
      <c r="Q5060" s="22"/>
      <c r="R5060" s="22"/>
    </row>
    <row r="5061" spans="13:18">
      <c r="M5061" s="22"/>
      <c r="P5061" s="22"/>
      <c r="Q5061" s="22"/>
      <c r="R5061" s="22"/>
    </row>
    <row r="5062" spans="13:18">
      <c r="M5062" s="22"/>
      <c r="P5062" s="22"/>
      <c r="Q5062" s="22"/>
      <c r="R5062" s="22"/>
    </row>
    <row r="5063" spans="13:18">
      <c r="M5063" s="22"/>
      <c r="P5063" s="22"/>
      <c r="Q5063" s="22"/>
      <c r="R5063" s="22"/>
    </row>
    <row r="5064" spans="13:18">
      <c r="M5064" s="22"/>
      <c r="P5064" s="22"/>
      <c r="Q5064" s="22"/>
      <c r="R5064" s="22"/>
    </row>
    <row r="5065" spans="13:18">
      <c r="M5065" s="22"/>
      <c r="P5065" s="22"/>
      <c r="Q5065" s="22"/>
      <c r="R5065" s="22"/>
    </row>
    <row r="5066" spans="13:18">
      <c r="M5066" s="22"/>
      <c r="P5066" s="22"/>
      <c r="Q5066" s="22"/>
      <c r="R5066" s="22"/>
    </row>
    <row r="5067" spans="13:18">
      <c r="M5067" s="22"/>
      <c r="P5067" s="22"/>
      <c r="Q5067" s="22"/>
      <c r="R5067" s="22"/>
    </row>
    <row r="5068" spans="13:18">
      <c r="M5068" s="22"/>
      <c r="P5068" s="22"/>
      <c r="Q5068" s="22"/>
      <c r="R5068" s="22"/>
    </row>
    <row r="5069" spans="13:18">
      <c r="M5069" s="22"/>
      <c r="P5069" s="22"/>
      <c r="Q5069" s="22"/>
      <c r="R5069" s="22"/>
    </row>
    <row r="5070" spans="13:18">
      <c r="M5070" s="22"/>
      <c r="P5070" s="22"/>
      <c r="Q5070" s="22"/>
      <c r="R5070" s="22"/>
    </row>
    <row r="5071" spans="13:18">
      <c r="M5071" s="22"/>
      <c r="P5071" s="22"/>
      <c r="Q5071" s="22"/>
      <c r="R5071" s="22"/>
    </row>
    <row r="5072" spans="13:18">
      <c r="M5072" s="22"/>
      <c r="P5072" s="22"/>
      <c r="Q5072" s="22"/>
      <c r="R5072" s="22"/>
    </row>
    <row r="5073" spans="13:18">
      <c r="M5073" s="22"/>
      <c r="P5073" s="22"/>
      <c r="Q5073" s="22"/>
      <c r="R5073" s="22"/>
    </row>
    <row r="5074" spans="13:18">
      <c r="M5074" s="22"/>
      <c r="P5074" s="22"/>
      <c r="Q5074" s="22"/>
      <c r="R5074" s="22"/>
    </row>
    <row r="5075" spans="13:18">
      <c r="M5075" s="22"/>
      <c r="P5075" s="22"/>
      <c r="Q5075" s="22"/>
      <c r="R5075" s="22"/>
    </row>
    <row r="5076" spans="13:18">
      <c r="M5076" s="22"/>
      <c r="P5076" s="22"/>
      <c r="Q5076" s="22"/>
      <c r="R5076" s="22"/>
    </row>
    <row r="5077" spans="13:18">
      <c r="M5077" s="22"/>
      <c r="P5077" s="22"/>
      <c r="Q5077" s="22"/>
      <c r="R5077" s="22"/>
    </row>
    <row r="5078" spans="13:18">
      <c r="M5078" s="22"/>
      <c r="P5078" s="22"/>
      <c r="Q5078" s="22"/>
      <c r="R5078" s="22"/>
    </row>
    <row r="5079" spans="13:18">
      <c r="M5079" s="22"/>
      <c r="P5079" s="22"/>
      <c r="Q5079" s="22"/>
      <c r="R5079" s="22"/>
    </row>
    <row r="5080" spans="13:18">
      <c r="M5080" s="22"/>
      <c r="P5080" s="22"/>
      <c r="Q5080" s="22"/>
      <c r="R5080" s="22"/>
    </row>
    <row r="5081" spans="13:18">
      <c r="M5081" s="22"/>
      <c r="P5081" s="22"/>
      <c r="Q5081" s="22"/>
      <c r="R5081" s="22"/>
    </row>
    <row r="5082" spans="13:18">
      <c r="M5082" s="22"/>
      <c r="P5082" s="22"/>
      <c r="Q5082" s="22"/>
      <c r="R5082" s="22"/>
    </row>
    <row r="5083" spans="13:18">
      <c r="M5083" s="22"/>
      <c r="P5083" s="22"/>
      <c r="Q5083" s="22"/>
      <c r="R5083" s="22"/>
    </row>
    <row r="5084" spans="13:18">
      <c r="M5084" s="22"/>
      <c r="P5084" s="22"/>
      <c r="Q5084" s="22"/>
      <c r="R5084" s="22"/>
    </row>
    <row r="5085" spans="13:18">
      <c r="M5085" s="22"/>
      <c r="P5085" s="22"/>
      <c r="Q5085" s="22"/>
      <c r="R5085" s="22"/>
    </row>
    <row r="5086" spans="13:18">
      <c r="M5086" s="22"/>
      <c r="P5086" s="22"/>
      <c r="Q5086" s="22"/>
      <c r="R5086" s="22"/>
    </row>
    <row r="5087" spans="13:18">
      <c r="M5087" s="22"/>
      <c r="P5087" s="22"/>
      <c r="Q5087" s="22"/>
      <c r="R5087" s="22"/>
    </row>
    <row r="5088" spans="13:18">
      <c r="M5088" s="22"/>
      <c r="P5088" s="22"/>
      <c r="Q5088" s="22"/>
      <c r="R5088" s="22"/>
    </row>
    <row r="5089" spans="13:18">
      <c r="M5089" s="22"/>
      <c r="P5089" s="22"/>
      <c r="Q5089" s="22"/>
      <c r="R5089" s="22"/>
    </row>
    <row r="5090" spans="13:18">
      <c r="M5090" s="22"/>
      <c r="P5090" s="22"/>
      <c r="Q5090" s="22"/>
      <c r="R5090" s="22"/>
    </row>
    <row r="5091" spans="13:18">
      <c r="M5091" s="22"/>
      <c r="P5091" s="22"/>
      <c r="Q5091" s="22"/>
      <c r="R5091" s="22"/>
    </row>
    <row r="5092" spans="13:18">
      <c r="M5092" s="22"/>
      <c r="P5092" s="22"/>
      <c r="Q5092" s="22"/>
      <c r="R5092" s="22"/>
    </row>
    <row r="5093" spans="13:18">
      <c r="M5093" s="22"/>
      <c r="P5093" s="22"/>
      <c r="Q5093" s="22"/>
      <c r="R5093" s="22"/>
    </row>
    <row r="5094" spans="13:18">
      <c r="M5094" s="22"/>
      <c r="P5094" s="22"/>
      <c r="Q5094" s="22"/>
      <c r="R5094" s="22"/>
    </row>
    <row r="5095" spans="13:18">
      <c r="M5095" s="22"/>
      <c r="P5095" s="22"/>
      <c r="Q5095" s="22"/>
      <c r="R5095" s="22"/>
    </row>
    <row r="5096" spans="13:18">
      <c r="M5096" s="22"/>
      <c r="P5096" s="22"/>
      <c r="Q5096" s="22"/>
      <c r="R5096" s="22"/>
    </row>
    <row r="5097" spans="13:18">
      <c r="M5097" s="22"/>
      <c r="P5097" s="22"/>
      <c r="Q5097" s="22"/>
      <c r="R5097" s="22"/>
    </row>
    <row r="5098" spans="13:18">
      <c r="M5098" s="22"/>
      <c r="P5098" s="22"/>
      <c r="Q5098" s="22"/>
      <c r="R5098" s="22"/>
    </row>
    <row r="5099" spans="13:18">
      <c r="M5099" s="22"/>
      <c r="P5099" s="22"/>
      <c r="Q5099" s="22"/>
      <c r="R5099" s="22"/>
    </row>
    <row r="5100" spans="13:18">
      <c r="M5100" s="22"/>
      <c r="P5100" s="22"/>
      <c r="Q5100" s="22"/>
      <c r="R5100" s="22"/>
    </row>
    <row r="5101" spans="13:18">
      <c r="M5101" s="22"/>
      <c r="P5101" s="22"/>
      <c r="Q5101" s="22"/>
      <c r="R5101" s="22"/>
    </row>
    <row r="5102" spans="13:18">
      <c r="M5102" s="22"/>
      <c r="P5102" s="22"/>
      <c r="Q5102" s="22"/>
      <c r="R5102" s="22"/>
    </row>
    <row r="5103" spans="13:18">
      <c r="M5103" s="22"/>
      <c r="P5103" s="22"/>
      <c r="Q5103" s="22"/>
      <c r="R5103" s="22"/>
    </row>
    <row r="5104" spans="13:18">
      <c r="M5104" s="22"/>
      <c r="P5104" s="22"/>
      <c r="Q5104" s="22"/>
      <c r="R5104" s="22"/>
    </row>
    <row r="5105" spans="13:18">
      <c r="M5105" s="22"/>
      <c r="P5105" s="22"/>
      <c r="Q5105" s="22"/>
      <c r="R5105" s="22"/>
    </row>
    <row r="5106" spans="13:18">
      <c r="M5106" s="22"/>
      <c r="P5106" s="22"/>
      <c r="Q5106" s="22"/>
      <c r="R5106" s="22"/>
    </row>
    <row r="5107" spans="13:18">
      <c r="M5107" s="22"/>
      <c r="P5107" s="22"/>
      <c r="Q5107" s="22"/>
      <c r="R5107" s="22"/>
    </row>
    <row r="5108" spans="13:18">
      <c r="M5108" s="22"/>
      <c r="P5108" s="22"/>
      <c r="Q5108" s="22"/>
      <c r="R5108" s="22"/>
    </row>
    <row r="5109" spans="13:18">
      <c r="M5109" s="22"/>
      <c r="P5109" s="22"/>
      <c r="Q5109" s="22"/>
      <c r="R5109" s="22"/>
    </row>
    <row r="5110" spans="13:18">
      <c r="M5110" s="22"/>
      <c r="P5110" s="22"/>
      <c r="Q5110" s="22"/>
      <c r="R5110" s="22"/>
    </row>
    <row r="5111" spans="13:18">
      <c r="M5111" s="22"/>
      <c r="P5111" s="22"/>
      <c r="Q5111" s="22"/>
      <c r="R5111" s="22"/>
    </row>
    <row r="5112" spans="13:18">
      <c r="M5112" s="22"/>
      <c r="P5112" s="22"/>
      <c r="Q5112" s="22"/>
      <c r="R5112" s="22"/>
    </row>
    <row r="5113" spans="13:18">
      <c r="M5113" s="22"/>
      <c r="P5113" s="22"/>
      <c r="Q5113" s="22"/>
      <c r="R5113" s="22"/>
    </row>
    <row r="5114" spans="13:18">
      <c r="M5114" s="22"/>
      <c r="P5114" s="22"/>
      <c r="Q5114" s="22"/>
      <c r="R5114" s="22"/>
    </row>
    <row r="5115" spans="13:18">
      <c r="M5115" s="22"/>
      <c r="P5115" s="22"/>
      <c r="Q5115" s="22"/>
      <c r="R5115" s="22"/>
    </row>
    <row r="5116" spans="13:18">
      <c r="M5116" s="22"/>
      <c r="P5116" s="22"/>
      <c r="Q5116" s="22"/>
      <c r="R5116" s="22"/>
    </row>
    <row r="5117" spans="13:18">
      <c r="M5117" s="22"/>
      <c r="P5117" s="22"/>
      <c r="Q5117" s="22"/>
      <c r="R5117" s="22"/>
    </row>
    <row r="5118" spans="13:18">
      <c r="M5118" s="22"/>
      <c r="P5118" s="22"/>
      <c r="Q5118" s="22"/>
      <c r="R5118" s="22"/>
    </row>
    <row r="5119" spans="13:18">
      <c r="M5119" s="22"/>
      <c r="P5119" s="22"/>
      <c r="Q5119" s="22"/>
      <c r="R5119" s="22"/>
    </row>
    <row r="5120" spans="13:18">
      <c r="M5120" s="22"/>
      <c r="P5120" s="22"/>
      <c r="Q5120" s="22"/>
      <c r="R5120" s="22"/>
    </row>
    <row r="5121" spans="13:18">
      <c r="M5121" s="22"/>
      <c r="P5121" s="22"/>
      <c r="Q5121" s="22"/>
      <c r="R5121" s="22"/>
    </row>
    <row r="5122" spans="13:18">
      <c r="M5122" s="22"/>
      <c r="P5122" s="22"/>
      <c r="Q5122" s="22"/>
      <c r="R5122" s="22"/>
    </row>
    <row r="5123" spans="13:18">
      <c r="M5123" s="22"/>
      <c r="P5123" s="22"/>
      <c r="Q5123" s="22"/>
      <c r="R5123" s="22"/>
    </row>
    <row r="5124" spans="13:18">
      <c r="M5124" s="22"/>
      <c r="P5124" s="22"/>
      <c r="Q5124" s="22"/>
      <c r="R5124" s="22"/>
    </row>
    <row r="5125" spans="13:18">
      <c r="M5125" s="22"/>
      <c r="P5125" s="22"/>
      <c r="Q5125" s="22"/>
      <c r="R5125" s="22"/>
    </row>
    <row r="5126" spans="13:18">
      <c r="M5126" s="22"/>
      <c r="P5126" s="22"/>
      <c r="Q5126" s="22"/>
      <c r="R5126" s="22"/>
    </row>
    <row r="5127" spans="13:18">
      <c r="M5127" s="22"/>
      <c r="P5127" s="22"/>
      <c r="Q5127" s="22"/>
      <c r="R5127" s="22"/>
    </row>
    <row r="5128" spans="13:18">
      <c r="M5128" s="22"/>
      <c r="P5128" s="22"/>
      <c r="Q5128" s="22"/>
      <c r="R5128" s="22"/>
    </row>
    <row r="5129" spans="13:18">
      <c r="M5129" s="22"/>
      <c r="P5129" s="22"/>
      <c r="Q5129" s="22"/>
      <c r="R5129" s="22"/>
    </row>
    <row r="5130" spans="13:18">
      <c r="M5130" s="22"/>
      <c r="P5130" s="22"/>
      <c r="Q5130" s="22"/>
      <c r="R5130" s="22"/>
    </row>
    <row r="5131" spans="13:18">
      <c r="M5131" s="22"/>
      <c r="P5131" s="22"/>
      <c r="Q5131" s="22"/>
      <c r="R5131" s="22"/>
    </row>
    <row r="5132" spans="13:18">
      <c r="M5132" s="22"/>
      <c r="P5132" s="22"/>
      <c r="Q5132" s="22"/>
      <c r="R5132" s="22"/>
    </row>
    <row r="5133" spans="13:18">
      <c r="M5133" s="22"/>
      <c r="P5133" s="22"/>
      <c r="Q5133" s="22"/>
      <c r="R5133" s="22"/>
    </row>
    <row r="5134" spans="13:18">
      <c r="M5134" s="22"/>
      <c r="P5134" s="22"/>
      <c r="Q5134" s="22"/>
      <c r="R5134" s="22"/>
    </row>
    <row r="5135" spans="13:18">
      <c r="M5135" s="22"/>
      <c r="P5135" s="22"/>
      <c r="Q5135" s="22"/>
      <c r="R5135" s="22"/>
    </row>
    <row r="5136" spans="13:18">
      <c r="M5136" s="22"/>
      <c r="P5136" s="22"/>
      <c r="Q5136" s="22"/>
      <c r="R5136" s="22"/>
    </row>
    <row r="5137" spans="13:18">
      <c r="M5137" s="22"/>
      <c r="P5137" s="22"/>
      <c r="Q5137" s="22"/>
      <c r="R5137" s="22"/>
    </row>
    <row r="5138" spans="13:18">
      <c r="M5138" s="22"/>
      <c r="P5138" s="22"/>
      <c r="Q5138" s="22"/>
      <c r="R5138" s="22"/>
    </row>
    <row r="5139" spans="13:18">
      <c r="M5139" s="22"/>
      <c r="P5139" s="22"/>
      <c r="Q5139" s="22"/>
      <c r="R5139" s="22"/>
    </row>
    <row r="5140" spans="13:18">
      <c r="M5140" s="22"/>
      <c r="P5140" s="22"/>
      <c r="Q5140" s="22"/>
      <c r="R5140" s="22"/>
    </row>
    <row r="5141" spans="13:18">
      <c r="M5141" s="22"/>
      <c r="P5141" s="22"/>
      <c r="Q5141" s="22"/>
      <c r="R5141" s="22"/>
    </row>
    <row r="5142" spans="13:18">
      <c r="M5142" s="22"/>
      <c r="P5142" s="22"/>
      <c r="Q5142" s="22"/>
      <c r="R5142" s="22"/>
    </row>
    <row r="5143" spans="13:18">
      <c r="M5143" s="22"/>
      <c r="P5143" s="22"/>
      <c r="Q5143" s="22"/>
      <c r="R5143" s="22"/>
    </row>
    <row r="5144" spans="13:18">
      <c r="M5144" s="22"/>
      <c r="P5144" s="22"/>
      <c r="Q5144" s="22"/>
      <c r="R5144" s="22"/>
    </row>
    <row r="5145" spans="13:18">
      <c r="M5145" s="22"/>
      <c r="P5145" s="22"/>
      <c r="Q5145" s="22"/>
      <c r="R5145" s="22"/>
    </row>
    <row r="5146" spans="13:18">
      <c r="M5146" s="22"/>
      <c r="P5146" s="22"/>
      <c r="Q5146" s="22"/>
      <c r="R5146" s="22"/>
    </row>
    <row r="5147" spans="13:18">
      <c r="M5147" s="22"/>
      <c r="P5147" s="22"/>
      <c r="Q5147" s="22"/>
      <c r="R5147" s="22"/>
    </row>
    <row r="5148" spans="13:18">
      <c r="M5148" s="22"/>
      <c r="P5148" s="22"/>
      <c r="Q5148" s="22"/>
      <c r="R5148" s="22"/>
    </row>
    <row r="5149" spans="13:18">
      <c r="M5149" s="22"/>
      <c r="P5149" s="22"/>
      <c r="Q5149" s="22"/>
      <c r="R5149" s="22"/>
    </row>
    <row r="5150" spans="13:18">
      <c r="M5150" s="22"/>
      <c r="P5150" s="22"/>
      <c r="Q5150" s="22"/>
      <c r="R5150" s="22"/>
    </row>
    <row r="5151" spans="13:18">
      <c r="M5151" s="22"/>
      <c r="P5151" s="22"/>
      <c r="Q5151" s="22"/>
      <c r="R5151" s="22"/>
    </row>
    <row r="5152" spans="13:18">
      <c r="M5152" s="22"/>
      <c r="P5152" s="22"/>
      <c r="Q5152" s="22"/>
      <c r="R5152" s="22"/>
    </row>
    <row r="5153" spans="13:18">
      <c r="M5153" s="22"/>
      <c r="P5153" s="22"/>
      <c r="Q5153" s="22"/>
      <c r="R5153" s="22"/>
    </row>
    <row r="5154" spans="13:18">
      <c r="M5154" s="22"/>
      <c r="P5154" s="22"/>
      <c r="Q5154" s="22"/>
      <c r="R5154" s="22"/>
    </row>
    <row r="5155" spans="13:18">
      <c r="M5155" s="22"/>
      <c r="P5155" s="22"/>
      <c r="Q5155" s="22"/>
      <c r="R5155" s="22"/>
    </row>
    <row r="5156" spans="13:18">
      <c r="M5156" s="22"/>
      <c r="P5156" s="22"/>
      <c r="Q5156" s="22"/>
      <c r="R5156" s="22"/>
    </row>
    <row r="5157" spans="13:18">
      <c r="M5157" s="22"/>
      <c r="P5157" s="22"/>
      <c r="Q5157" s="22"/>
      <c r="R5157" s="22"/>
    </row>
    <row r="5158" spans="13:18">
      <c r="M5158" s="22"/>
      <c r="P5158" s="22"/>
      <c r="Q5158" s="22"/>
      <c r="R5158" s="22"/>
    </row>
    <row r="5159" spans="13:18">
      <c r="M5159" s="22"/>
      <c r="P5159" s="22"/>
      <c r="Q5159" s="22"/>
      <c r="R5159" s="22"/>
    </row>
    <row r="5160" spans="13:18">
      <c r="M5160" s="22"/>
      <c r="P5160" s="22"/>
      <c r="Q5160" s="22"/>
      <c r="R5160" s="22"/>
    </row>
    <row r="5161" spans="13:18">
      <c r="M5161" s="22"/>
      <c r="P5161" s="22"/>
      <c r="Q5161" s="22"/>
      <c r="R5161" s="22"/>
    </row>
    <row r="5162" spans="13:18">
      <c r="M5162" s="22"/>
      <c r="P5162" s="22"/>
      <c r="Q5162" s="22"/>
      <c r="R5162" s="22"/>
    </row>
    <row r="5163" spans="13:18">
      <c r="M5163" s="22"/>
      <c r="P5163" s="22"/>
      <c r="Q5163" s="22"/>
      <c r="R5163" s="22"/>
    </row>
    <row r="5164" spans="13:18">
      <c r="M5164" s="22"/>
      <c r="P5164" s="22"/>
      <c r="Q5164" s="22"/>
      <c r="R5164" s="22"/>
    </row>
    <row r="5165" spans="13:18">
      <c r="M5165" s="22"/>
      <c r="P5165" s="22"/>
      <c r="Q5165" s="22"/>
      <c r="R5165" s="22"/>
    </row>
    <row r="5166" spans="13:18">
      <c r="M5166" s="22"/>
      <c r="P5166" s="22"/>
      <c r="Q5166" s="22"/>
      <c r="R5166" s="22"/>
    </row>
    <row r="5167" spans="13:18">
      <c r="M5167" s="22"/>
      <c r="P5167" s="22"/>
      <c r="Q5167" s="22"/>
      <c r="R5167" s="22"/>
    </row>
    <row r="5168" spans="13:18">
      <c r="M5168" s="22"/>
      <c r="P5168" s="22"/>
      <c r="Q5168" s="22"/>
      <c r="R5168" s="22"/>
    </row>
    <row r="5169" spans="13:18">
      <c r="M5169" s="22"/>
      <c r="P5169" s="22"/>
      <c r="Q5169" s="22"/>
      <c r="R5169" s="22"/>
    </row>
    <row r="5170" spans="13:18">
      <c r="M5170" s="22"/>
      <c r="P5170" s="22"/>
      <c r="Q5170" s="22"/>
      <c r="R5170" s="22"/>
    </row>
    <row r="5171" spans="13:18">
      <c r="M5171" s="22"/>
      <c r="P5171" s="22"/>
      <c r="Q5171" s="22"/>
      <c r="R5171" s="22"/>
    </row>
    <row r="5172" spans="13:18">
      <c r="M5172" s="22"/>
      <c r="P5172" s="22"/>
      <c r="Q5172" s="22"/>
      <c r="R5172" s="22"/>
    </row>
    <row r="5173" spans="13:18">
      <c r="M5173" s="22"/>
      <c r="P5173" s="22"/>
      <c r="Q5173" s="22"/>
      <c r="R5173" s="22"/>
    </row>
    <row r="5174" spans="13:18">
      <c r="M5174" s="22"/>
      <c r="P5174" s="22"/>
      <c r="Q5174" s="22"/>
      <c r="R5174" s="22"/>
    </row>
    <row r="5175" spans="13:18">
      <c r="M5175" s="22"/>
      <c r="P5175" s="22"/>
      <c r="Q5175" s="22"/>
      <c r="R5175" s="22"/>
    </row>
    <row r="5176" spans="13:18">
      <c r="M5176" s="22"/>
      <c r="P5176" s="22"/>
      <c r="Q5176" s="22"/>
      <c r="R5176" s="22"/>
    </row>
    <row r="5177" spans="13:18">
      <c r="M5177" s="22"/>
      <c r="P5177" s="22"/>
      <c r="Q5177" s="22"/>
      <c r="R5177" s="22"/>
    </row>
    <row r="5178" spans="13:18">
      <c r="M5178" s="22"/>
      <c r="P5178" s="22"/>
      <c r="Q5178" s="22"/>
      <c r="R5178" s="22"/>
    </row>
    <row r="5179" spans="13:18">
      <c r="M5179" s="22"/>
      <c r="P5179" s="22"/>
      <c r="Q5179" s="22"/>
      <c r="R5179" s="22"/>
    </row>
    <row r="5180" spans="13:18">
      <c r="M5180" s="22"/>
      <c r="P5180" s="22"/>
      <c r="Q5180" s="22"/>
      <c r="R5180" s="22"/>
    </row>
    <row r="5181" spans="13:18">
      <c r="M5181" s="22"/>
      <c r="P5181" s="22"/>
      <c r="Q5181" s="22"/>
      <c r="R5181" s="22"/>
    </row>
    <row r="5182" spans="13:18">
      <c r="M5182" s="22"/>
      <c r="P5182" s="22"/>
      <c r="Q5182" s="22"/>
      <c r="R5182" s="22"/>
    </row>
    <row r="5183" spans="13:18">
      <c r="M5183" s="22"/>
      <c r="P5183" s="22"/>
      <c r="Q5183" s="22"/>
      <c r="R5183" s="22"/>
    </row>
    <row r="5184" spans="13:18">
      <c r="M5184" s="22"/>
      <c r="P5184" s="22"/>
      <c r="Q5184" s="22"/>
      <c r="R5184" s="22"/>
    </row>
    <row r="5185" spans="13:18">
      <c r="M5185" s="22"/>
      <c r="P5185" s="22"/>
      <c r="Q5185" s="22"/>
      <c r="R5185" s="22"/>
    </row>
    <row r="5186" spans="13:18">
      <c r="M5186" s="22"/>
      <c r="P5186" s="22"/>
      <c r="Q5186" s="22"/>
      <c r="R5186" s="22"/>
    </row>
    <row r="5187" spans="13:18">
      <c r="M5187" s="22"/>
      <c r="P5187" s="22"/>
      <c r="Q5187" s="22"/>
      <c r="R5187" s="22"/>
    </row>
    <row r="5188" spans="13:18">
      <c r="M5188" s="22"/>
      <c r="P5188" s="22"/>
      <c r="Q5188" s="22"/>
      <c r="R5188" s="22"/>
    </row>
    <row r="5189" spans="13:18">
      <c r="M5189" s="22"/>
      <c r="P5189" s="22"/>
      <c r="Q5189" s="22"/>
      <c r="R5189" s="22"/>
    </row>
    <row r="5190" spans="13:18">
      <c r="M5190" s="22"/>
      <c r="P5190" s="22"/>
      <c r="Q5190" s="22"/>
      <c r="R5190" s="22"/>
    </row>
    <row r="5191" spans="13:18">
      <c r="M5191" s="22"/>
      <c r="P5191" s="22"/>
      <c r="Q5191" s="22"/>
      <c r="R5191" s="22"/>
    </row>
    <row r="5192" spans="13:18">
      <c r="M5192" s="22"/>
      <c r="P5192" s="22"/>
      <c r="Q5192" s="22"/>
      <c r="R5192" s="22"/>
    </row>
    <row r="5193" spans="13:18">
      <c r="M5193" s="22"/>
      <c r="P5193" s="22"/>
      <c r="Q5193" s="22"/>
      <c r="R5193" s="22"/>
    </row>
    <row r="5194" spans="13:18">
      <c r="M5194" s="22"/>
      <c r="P5194" s="22"/>
      <c r="Q5194" s="22"/>
      <c r="R5194" s="22"/>
    </row>
    <row r="5195" spans="13:18">
      <c r="M5195" s="22"/>
      <c r="P5195" s="22"/>
      <c r="Q5195" s="22"/>
      <c r="R5195" s="22"/>
    </row>
    <row r="5196" spans="13:18">
      <c r="M5196" s="22"/>
      <c r="P5196" s="22"/>
      <c r="Q5196" s="22"/>
      <c r="R5196" s="22"/>
    </row>
    <row r="5197" spans="13:18">
      <c r="M5197" s="22"/>
      <c r="P5197" s="22"/>
      <c r="Q5197" s="22"/>
      <c r="R5197" s="22"/>
    </row>
    <row r="5198" spans="13:18">
      <c r="M5198" s="22"/>
      <c r="P5198" s="22"/>
      <c r="Q5198" s="22"/>
      <c r="R5198" s="22"/>
    </row>
    <row r="5199" spans="13:18">
      <c r="M5199" s="22"/>
      <c r="P5199" s="22"/>
      <c r="Q5199" s="22"/>
      <c r="R5199" s="22"/>
    </row>
    <row r="5200" spans="13:18">
      <c r="M5200" s="22"/>
      <c r="P5200" s="22"/>
      <c r="Q5200" s="22"/>
      <c r="R5200" s="22"/>
    </row>
    <row r="5201" spans="13:18">
      <c r="M5201" s="22"/>
      <c r="P5201" s="22"/>
      <c r="Q5201" s="22"/>
      <c r="R5201" s="22"/>
    </row>
    <row r="5202" spans="13:18">
      <c r="M5202" s="22"/>
      <c r="P5202" s="22"/>
      <c r="Q5202" s="22"/>
      <c r="R5202" s="22"/>
    </row>
    <row r="5203" spans="13:18">
      <c r="M5203" s="22"/>
      <c r="P5203" s="22"/>
      <c r="Q5203" s="22"/>
      <c r="R5203" s="22"/>
    </row>
    <row r="5204" spans="13:18">
      <c r="M5204" s="22"/>
      <c r="P5204" s="22"/>
      <c r="Q5204" s="22"/>
      <c r="R5204" s="22"/>
    </row>
    <row r="5205" spans="13:18">
      <c r="M5205" s="22"/>
      <c r="P5205" s="22"/>
      <c r="Q5205" s="22"/>
      <c r="R5205" s="22"/>
    </row>
    <row r="5206" spans="13:18">
      <c r="M5206" s="22"/>
      <c r="P5206" s="22"/>
      <c r="Q5206" s="22"/>
      <c r="R5206" s="22"/>
    </row>
    <row r="5207" spans="13:18">
      <c r="M5207" s="22"/>
      <c r="P5207" s="22"/>
      <c r="Q5207" s="22"/>
      <c r="R5207" s="22"/>
    </row>
    <row r="5208" spans="13:18">
      <c r="M5208" s="22"/>
      <c r="P5208" s="22"/>
      <c r="Q5208" s="22"/>
      <c r="R5208" s="22"/>
    </row>
    <row r="5209" spans="13:18">
      <c r="M5209" s="22"/>
      <c r="P5209" s="22"/>
      <c r="Q5209" s="22"/>
      <c r="R5209" s="22"/>
    </row>
    <row r="5210" spans="13:18">
      <c r="M5210" s="22"/>
      <c r="P5210" s="22"/>
      <c r="Q5210" s="22"/>
      <c r="R5210" s="22"/>
    </row>
    <row r="5211" spans="13:18">
      <c r="M5211" s="22"/>
      <c r="P5211" s="22"/>
      <c r="Q5211" s="22"/>
      <c r="R5211" s="22"/>
    </row>
    <row r="5212" spans="13:18">
      <c r="M5212" s="22"/>
      <c r="P5212" s="22"/>
      <c r="Q5212" s="22"/>
      <c r="R5212" s="22"/>
    </row>
    <row r="5213" spans="13:18">
      <c r="M5213" s="22"/>
      <c r="P5213" s="22"/>
      <c r="Q5213" s="22"/>
      <c r="R5213" s="22"/>
    </row>
    <row r="5214" spans="13:18">
      <c r="M5214" s="22"/>
      <c r="P5214" s="22"/>
      <c r="Q5214" s="22"/>
      <c r="R5214" s="22"/>
    </row>
    <row r="5215" spans="13:18">
      <c r="M5215" s="22"/>
      <c r="P5215" s="22"/>
      <c r="Q5215" s="22"/>
      <c r="R5215" s="22"/>
    </row>
    <row r="5216" spans="13:18">
      <c r="M5216" s="22"/>
      <c r="P5216" s="22"/>
      <c r="Q5216" s="22"/>
      <c r="R5216" s="22"/>
    </row>
    <row r="5217" spans="13:18">
      <c r="M5217" s="22"/>
      <c r="P5217" s="22"/>
      <c r="Q5217" s="22"/>
      <c r="R5217" s="22"/>
    </row>
    <row r="5218" spans="13:18">
      <c r="M5218" s="22"/>
      <c r="P5218" s="22"/>
      <c r="Q5218" s="22"/>
      <c r="R5218" s="22"/>
    </row>
    <row r="5219" spans="13:18">
      <c r="M5219" s="22"/>
      <c r="P5219" s="22"/>
      <c r="Q5219" s="22"/>
      <c r="R5219" s="22"/>
    </row>
    <row r="5220" spans="13:18">
      <c r="M5220" s="22"/>
      <c r="P5220" s="22"/>
      <c r="Q5220" s="22"/>
      <c r="R5220" s="22"/>
    </row>
    <row r="5221" spans="13:18">
      <c r="M5221" s="22"/>
      <c r="P5221" s="22"/>
      <c r="Q5221" s="22"/>
      <c r="R5221" s="22"/>
    </row>
    <row r="5222" spans="13:18">
      <c r="M5222" s="22"/>
      <c r="P5222" s="22"/>
      <c r="Q5222" s="22"/>
      <c r="R5222" s="22"/>
    </row>
    <row r="5223" spans="13:18">
      <c r="M5223" s="22"/>
      <c r="P5223" s="22"/>
      <c r="Q5223" s="22"/>
      <c r="R5223" s="22"/>
    </row>
    <row r="5224" spans="13:18">
      <c r="M5224" s="22"/>
      <c r="P5224" s="22"/>
      <c r="Q5224" s="22"/>
      <c r="R5224" s="22"/>
    </row>
    <row r="5225" spans="13:18">
      <c r="M5225" s="22"/>
      <c r="P5225" s="22"/>
      <c r="Q5225" s="22"/>
      <c r="R5225" s="22"/>
    </row>
    <row r="5226" spans="13:18">
      <c r="M5226" s="22"/>
      <c r="P5226" s="22"/>
      <c r="Q5226" s="22"/>
      <c r="R5226" s="22"/>
    </row>
    <row r="5227" spans="13:18">
      <c r="M5227" s="22"/>
      <c r="P5227" s="22"/>
      <c r="Q5227" s="22"/>
      <c r="R5227" s="22"/>
    </row>
    <row r="5228" spans="13:18">
      <c r="M5228" s="22"/>
      <c r="P5228" s="22"/>
      <c r="Q5228" s="22"/>
      <c r="R5228" s="22"/>
    </row>
    <row r="5229" spans="13:18">
      <c r="M5229" s="22"/>
      <c r="P5229" s="22"/>
      <c r="Q5229" s="22"/>
      <c r="R5229" s="22"/>
    </row>
    <row r="5230" spans="13:18">
      <c r="M5230" s="22"/>
      <c r="P5230" s="22"/>
      <c r="Q5230" s="22"/>
      <c r="R5230" s="22"/>
    </row>
    <row r="5231" spans="13:18">
      <c r="M5231" s="22"/>
      <c r="P5231" s="22"/>
      <c r="Q5231" s="22"/>
      <c r="R5231" s="22"/>
    </row>
    <row r="5232" spans="13:18">
      <c r="M5232" s="22"/>
      <c r="P5232" s="22"/>
      <c r="Q5232" s="22"/>
      <c r="R5232" s="22"/>
    </row>
    <row r="5233" spans="13:18">
      <c r="M5233" s="22"/>
      <c r="P5233" s="22"/>
      <c r="Q5233" s="22"/>
      <c r="R5233" s="22"/>
    </row>
    <row r="5234" spans="13:18">
      <c r="M5234" s="22"/>
      <c r="P5234" s="22"/>
      <c r="Q5234" s="22"/>
      <c r="R5234" s="22"/>
    </row>
    <row r="5235" spans="13:18">
      <c r="M5235" s="22"/>
      <c r="P5235" s="22"/>
      <c r="Q5235" s="22"/>
      <c r="R5235" s="22"/>
    </row>
    <row r="5236" spans="13:18">
      <c r="M5236" s="22"/>
      <c r="P5236" s="22"/>
      <c r="Q5236" s="22"/>
      <c r="R5236" s="22"/>
    </row>
    <row r="5237" spans="13:18">
      <c r="M5237" s="22"/>
      <c r="P5237" s="22"/>
      <c r="Q5237" s="22"/>
      <c r="R5237" s="22"/>
    </row>
    <row r="5238" spans="13:18">
      <c r="M5238" s="22"/>
      <c r="P5238" s="22"/>
      <c r="Q5238" s="22"/>
      <c r="R5238" s="22"/>
    </row>
    <row r="5239" spans="13:18">
      <c r="M5239" s="22"/>
      <c r="P5239" s="22"/>
      <c r="Q5239" s="22"/>
      <c r="R5239" s="22"/>
    </row>
    <row r="5240" spans="13:18">
      <c r="M5240" s="22"/>
      <c r="P5240" s="22"/>
      <c r="Q5240" s="22"/>
      <c r="R5240" s="22"/>
    </row>
    <row r="5241" spans="13:18">
      <c r="M5241" s="22"/>
      <c r="P5241" s="22"/>
      <c r="Q5241" s="22"/>
      <c r="R5241" s="22"/>
    </row>
    <row r="5242" spans="13:18">
      <c r="M5242" s="22"/>
      <c r="P5242" s="22"/>
      <c r="Q5242" s="22"/>
      <c r="R5242" s="22"/>
    </row>
    <row r="5243" spans="13:18">
      <c r="M5243" s="22"/>
      <c r="P5243" s="22"/>
      <c r="Q5243" s="22"/>
      <c r="R5243" s="22"/>
    </row>
    <row r="5244" spans="13:18">
      <c r="M5244" s="22"/>
      <c r="P5244" s="22"/>
      <c r="Q5244" s="22"/>
      <c r="R5244" s="22"/>
    </row>
    <row r="5245" spans="13:18">
      <c r="M5245" s="22"/>
      <c r="P5245" s="22"/>
      <c r="Q5245" s="22"/>
      <c r="R5245" s="22"/>
    </row>
    <row r="5246" spans="13:18">
      <c r="M5246" s="22"/>
      <c r="P5246" s="22"/>
      <c r="Q5246" s="22"/>
      <c r="R5246" s="22"/>
    </row>
    <row r="5247" spans="13:18">
      <c r="M5247" s="22"/>
      <c r="P5247" s="22"/>
      <c r="Q5247" s="22"/>
      <c r="R5247" s="22"/>
    </row>
    <row r="5248" spans="13:18">
      <c r="M5248" s="22"/>
      <c r="P5248" s="22"/>
      <c r="Q5248" s="22"/>
      <c r="R5248" s="22"/>
    </row>
    <row r="5249" spans="13:18">
      <c r="M5249" s="22"/>
      <c r="P5249" s="22"/>
      <c r="Q5249" s="22"/>
      <c r="R5249" s="22"/>
    </row>
    <row r="5250" spans="13:18">
      <c r="M5250" s="22"/>
      <c r="P5250" s="22"/>
      <c r="Q5250" s="22"/>
      <c r="R5250" s="22"/>
    </row>
    <row r="5251" spans="13:18">
      <c r="M5251" s="22"/>
      <c r="P5251" s="22"/>
      <c r="Q5251" s="22"/>
      <c r="R5251" s="22"/>
    </row>
    <row r="5252" spans="13:18">
      <c r="M5252" s="22"/>
      <c r="P5252" s="22"/>
      <c r="Q5252" s="22"/>
      <c r="R5252" s="22"/>
    </row>
    <row r="5253" spans="13:18">
      <c r="M5253" s="22"/>
      <c r="P5253" s="22"/>
      <c r="Q5253" s="22"/>
      <c r="R5253" s="22"/>
    </row>
    <row r="5254" spans="13:18">
      <c r="M5254" s="22"/>
      <c r="P5254" s="22"/>
      <c r="Q5254" s="22"/>
      <c r="R5254" s="22"/>
    </row>
    <row r="5255" spans="13:18">
      <c r="M5255" s="22"/>
      <c r="P5255" s="22"/>
      <c r="Q5255" s="22"/>
      <c r="R5255" s="22"/>
    </row>
    <row r="5256" spans="13:18">
      <c r="M5256" s="22"/>
      <c r="P5256" s="22"/>
      <c r="Q5256" s="22"/>
      <c r="R5256" s="22"/>
    </row>
    <row r="5257" spans="13:18">
      <c r="M5257" s="22"/>
      <c r="P5257" s="22"/>
      <c r="Q5257" s="22"/>
      <c r="R5257" s="22"/>
    </row>
    <row r="5258" spans="13:18">
      <c r="M5258" s="22"/>
      <c r="P5258" s="22"/>
      <c r="Q5258" s="22"/>
      <c r="R5258" s="22"/>
    </row>
    <row r="5259" spans="13:18">
      <c r="M5259" s="22"/>
      <c r="P5259" s="22"/>
      <c r="Q5259" s="22"/>
      <c r="R5259" s="22"/>
    </row>
    <row r="5260" spans="13:18">
      <c r="M5260" s="22"/>
      <c r="P5260" s="22"/>
      <c r="Q5260" s="22"/>
      <c r="R5260" s="22"/>
    </row>
    <row r="5261" spans="13:18">
      <c r="M5261" s="22"/>
      <c r="P5261" s="22"/>
      <c r="Q5261" s="22"/>
      <c r="R5261" s="22"/>
    </row>
    <row r="5262" spans="13:18">
      <c r="M5262" s="22"/>
      <c r="P5262" s="22"/>
      <c r="Q5262" s="22"/>
      <c r="R5262" s="22"/>
    </row>
    <row r="5263" spans="13:18">
      <c r="M5263" s="22"/>
      <c r="P5263" s="22"/>
      <c r="Q5263" s="22"/>
      <c r="R5263" s="22"/>
    </row>
    <row r="5264" spans="13:18">
      <c r="M5264" s="22"/>
      <c r="P5264" s="22"/>
      <c r="Q5264" s="22"/>
      <c r="R5264" s="22"/>
    </row>
    <row r="5265" spans="13:18">
      <c r="M5265" s="22"/>
      <c r="P5265" s="22"/>
      <c r="Q5265" s="22"/>
      <c r="R5265" s="22"/>
    </row>
    <row r="5266" spans="13:18">
      <c r="M5266" s="22"/>
      <c r="P5266" s="22"/>
      <c r="Q5266" s="22"/>
      <c r="R5266" s="22"/>
    </row>
    <row r="5267" spans="13:18">
      <c r="M5267" s="22"/>
      <c r="P5267" s="22"/>
      <c r="Q5267" s="22"/>
      <c r="R5267" s="22"/>
    </row>
    <row r="5268" spans="13:18">
      <c r="M5268" s="22"/>
      <c r="P5268" s="22"/>
      <c r="Q5268" s="22"/>
      <c r="R5268" s="22"/>
    </row>
    <row r="5269" spans="13:18">
      <c r="M5269" s="22"/>
      <c r="P5269" s="22"/>
      <c r="Q5269" s="22"/>
      <c r="R5269" s="22"/>
    </row>
    <row r="5270" spans="13:18">
      <c r="M5270" s="22"/>
      <c r="P5270" s="22"/>
      <c r="Q5270" s="22"/>
      <c r="R5270" s="22"/>
    </row>
    <row r="5271" spans="13:18">
      <c r="M5271" s="22"/>
      <c r="P5271" s="22"/>
      <c r="Q5271" s="22"/>
      <c r="R5271" s="22"/>
    </row>
    <row r="5272" spans="13:18">
      <c r="M5272" s="22"/>
      <c r="P5272" s="22"/>
      <c r="Q5272" s="22"/>
      <c r="R5272" s="22"/>
    </row>
    <row r="5273" spans="13:18">
      <c r="M5273" s="22"/>
      <c r="P5273" s="22"/>
      <c r="Q5273" s="22"/>
      <c r="R5273" s="22"/>
    </row>
    <row r="5274" spans="13:18">
      <c r="M5274" s="22"/>
      <c r="P5274" s="22"/>
      <c r="Q5274" s="22"/>
      <c r="R5274" s="22"/>
    </row>
    <row r="5275" spans="13:18">
      <c r="M5275" s="22"/>
      <c r="P5275" s="22"/>
      <c r="Q5275" s="22"/>
      <c r="R5275" s="22"/>
    </row>
    <row r="5276" spans="13:18">
      <c r="M5276" s="22"/>
      <c r="P5276" s="22"/>
      <c r="Q5276" s="22"/>
      <c r="R5276" s="22"/>
    </row>
    <row r="5277" spans="13:18">
      <c r="M5277" s="22"/>
      <c r="P5277" s="22"/>
      <c r="Q5277" s="22"/>
      <c r="R5277" s="22"/>
    </row>
    <row r="5278" spans="13:18">
      <c r="M5278" s="22"/>
      <c r="P5278" s="22"/>
      <c r="Q5278" s="22"/>
      <c r="R5278" s="22"/>
    </row>
    <row r="5279" spans="13:18">
      <c r="M5279" s="22"/>
      <c r="P5279" s="22"/>
      <c r="Q5279" s="22"/>
      <c r="R5279" s="22"/>
    </row>
    <row r="5280" spans="13:18">
      <c r="M5280" s="22"/>
      <c r="P5280" s="22"/>
      <c r="Q5280" s="22"/>
      <c r="R5280" s="22"/>
    </row>
    <row r="5281" spans="13:18">
      <c r="M5281" s="22"/>
      <c r="P5281" s="22"/>
      <c r="Q5281" s="22"/>
      <c r="R5281" s="22"/>
    </row>
    <row r="5282" spans="13:18">
      <c r="M5282" s="22"/>
      <c r="P5282" s="22"/>
      <c r="Q5282" s="22"/>
      <c r="R5282" s="22"/>
    </row>
    <row r="5283" spans="13:18">
      <c r="M5283" s="22"/>
      <c r="P5283" s="22"/>
      <c r="Q5283" s="22"/>
      <c r="R5283" s="22"/>
    </row>
    <row r="5284" spans="13:18">
      <c r="M5284" s="22"/>
      <c r="P5284" s="22"/>
      <c r="Q5284" s="22"/>
      <c r="R5284" s="22"/>
    </row>
    <row r="5285" spans="13:18">
      <c r="M5285" s="22"/>
      <c r="P5285" s="22"/>
      <c r="Q5285" s="22"/>
      <c r="R5285" s="22"/>
    </row>
    <row r="5286" spans="13:18">
      <c r="M5286" s="22"/>
      <c r="P5286" s="22"/>
      <c r="Q5286" s="22"/>
      <c r="R5286" s="22"/>
    </row>
    <row r="5287" spans="13:18">
      <c r="M5287" s="22"/>
      <c r="P5287" s="22"/>
      <c r="Q5287" s="22"/>
      <c r="R5287" s="22"/>
    </row>
    <row r="5288" spans="13:18">
      <c r="M5288" s="22"/>
      <c r="P5288" s="22"/>
      <c r="Q5288" s="22"/>
      <c r="R5288" s="22"/>
    </row>
    <row r="5289" spans="13:18">
      <c r="M5289" s="22"/>
      <c r="P5289" s="22"/>
      <c r="Q5289" s="22"/>
      <c r="R5289" s="22"/>
    </row>
    <row r="5290" spans="13:18">
      <c r="M5290" s="22"/>
      <c r="P5290" s="22"/>
      <c r="Q5290" s="22"/>
      <c r="R5290" s="22"/>
    </row>
    <row r="5291" spans="13:18">
      <c r="M5291" s="22"/>
      <c r="P5291" s="22"/>
      <c r="Q5291" s="22"/>
      <c r="R5291" s="22"/>
    </row>
    <row r="5292" spans="13:18">
      <c r="M5292" s="22"/>
      <c r="P5292" s="22"/>
      <c r="Q5292" s="22"/>
      <c r="R5292" s="22"/>
    </row>
    <row r="5293" spans="13:18">
      <c r="M5293" s="22"/>
      <c r="P5293" s="22"/>
      <c r="Q5293" s="22"/>
      <c r="R5293" s="22"/>
    </row>
    <row r="5294" spans="13:18">
      <c r="M5294" s="22"/>
      <c r="P5294" s="22"/>
      <c r="Q5294" s="22"/>
      <c r="R5294" s="22"/>
    </row>
    <row r="5295" spans="13:18">
      <c r="M5295" s="22"/>
      <c r="P5295" s="22"/>
      <c r="Q5295" s="22"/>
      <c r="R5295" s="22"/>
    </row>
    <row r="5296" spans="13:18">
      <c r="M5296" s="22"/>
      <c r="P5296" s="22"/>
      <c r="Q5296" s="22"/>
      <c r="R5296" s="22"/>
    </row>
    <row r="5297" spans="13:18">
      <c r="M5297" s="22"/>
      <c r="P5297" s="22"/>
      <c r="Q5297" s="22"/>
      <c r="R5297" s="22"/>
    </row>
    <row r="5298" spans="13:18">
      <c r="M5298" s="22"/>
      <c r="P5298" s="22"/>
      <c r="Q5298" s="22"/>
      <c r="R5298" s="22"/>
    </row>
    <row r="5299" spans="13:18">
      <c r="M5299" s="22"/>
      <c r="P5299" s="22"/>
      <c r="Q5299" s="22"/>
      <c r="R5299" s="22"/>
    </row>
    <row r="5300" spans="13:18">
      <c r="M5300" s="22"/>
      <c r="P5300" s="22"/>
      <c r="Q5300" s="22"/>
      <c r="R5300" s="22"/>
    </row>
    <row r="5301" spans="13:18">
      <c r="M5301" s="22"/>
      <c r="P5301" s="22"/>
      <c r="Q5301" s="22"/>
      <c r="R5301" s="22"/>
    </row>
    <row r="5302" spans="13:18">
      <c r="M5302" s="22"/>
      <c r="P5302" s="22"/>
      <c r="Q5302" s="22"/>
      <c r="R5302" s="22"/>
    </row>
    <row r="5303" spans="13:18">
      <c r="M5303" s="22"/>
      <c r="P5303" s="22"/>
      <c r="Q5303" s="22"/>
      <c r="R5303" s="22"/>
    </row>
    <row r="5304" spans="13:18">
      <c r="M5304" s="22"/>
      <c r="P5304" s="22"/>
      <c r="Q5304" s="22"/>
      <c r="R5304" s="22"/>
    </row>
    <row r="5305" spans="13:18">
      <c r="M5305" s="22"/>
      <c r="P5305" s="22"/>
      <c r="Q5305" s="22"/>
      <c r="R5305" s="22"/>
    </row>
    <row r="5306" spans="13:18">
      <c r="M5306" s="22"/>
      <c r="P5306" s="22"/>
      <c r="Q5306" s="22"/>
      <c r="R5306" s="22"/>
    </row>
    <row r="5307" spans="13:18">
      <c r="M5307" s="22"/>
      <c r="P5307" s="22"/>
      <c r="Q5307" s="22"/>
      <c r="R5307" s="22"/>
    </row>
    <row r="5308" spans="13:18">
      <c r="M5308" s="22"/>
      <c r="P5308" s="22"/>
      <c r="Q5308" s="22"/>
      <c r="R5308" s="22"/>
    </row>
    <row r="5309" spans="13:18">
      <c r="M5309" s="22"/>
      <c r="P5309" s="22"/>
      <c r="Q5309" s="22"/>
      <c r="R5309" s="22"/>
    </row>
    <row r="5310" spans="13:18">
      <c r="M5310" s="22"/>
      <c r="P5310" s="22"/>
      <c r="Q5310" s="22"/>
      <c r="R5310" s="22"/>
    </row>
    <row r="5311" spans="13:18">
      <c r="M5311" s="22"/>
      <c r="P5311" s="22"/>
      <c r="Q5311" s="22"/>
      <c r="R5311" s="22"/>
    </row>
    <row r="5312" spans="13:18">
      <c r="M5312" s="22"/>
      <c r="P5312" s="22"/>
      <c r="Q5312" s="22"/>
      <c r="R5312" s="22"/>
    </row>
    <row r="5313" spans="13:18">
      <c r="M5313" s="22"/>
      <c r="P5313" s="22"/>
      <c r="Q5313" s="22"/>
      <c r="R5313" s="22"/>
    </row>
    <row r="5314" spans="13:18">
      <c r="M5314" s="22"/>
      <c r="P5314" s="22"/>
      <c r="Q5314" s="22"/>
      <c r="R5314" s="22"/>
    </row>
    <row r="5315" spans="13:18">
      <c r="M5315" s="22"/>
      <c r="P5315" s="22"/>
      <c r="Q5315" s="22"/>
      <c r="R5315" s="22"/>
    </row>
    <row r="5316" spans="13:18">
      <c r="M5316" s="22"/>
      <c r="P5316" s="22"/>
      <c r="Q5316" s="22"/>
      <c r="R5316" s="22"/>
    </row>
    <row r="5317" spans="13:18">
      <c r="M5317" s="22"/>
      <c r="P5317" s="22"/>
      <c r="Q5317" s="22"/>
      <c r="R5317" s="22"/>
    </row>
    <row r="5318" spans="13:18">
      <c r="M5318" s="22"/>
      <c r="P5318" s="22"/>
      <c r="Q5318" s="22"/>
      <c r="R5318" s="22"/>
    </row>
    <row r="5319" spans="13:18">
      <c r="M5319" s="22"/>
      <c r="P5319" s="22"/>
      <c r="Q5319" s="22"/>
      <c r="R5319" s="22"/>
    </row>
    <row r="5320" spans="13:18">
      <c r="M5320" s="22"/>
      <c r="P5320" s="22"/>
      <c r="Q5320" s="22"/>
      <c r="R5320" s="22"/>
    </row>
    <row r="5321" spans="13:18">
      <c r="M5321" s="22"/>
      <c r="P5321" s="22"/>
      <c r="Q5321" s="22"/>
      <c r="R5321" s="22"/>
    </row>
    <row r="5322" spans="13:18">
      <c r="M5322" s="22"/>
      <c r="P5322" s="22"/>
      <c r="Q5322" s="22"/>
      <c r="R5322" s="22"/>
    </row>
    <row r="5323" spans="13:18">
      <c r="M5323" s="22"/>
      <c r="P5323" s="22"/>
      <c r="Q5323" s="22"/>
      <c r="R5323" s="22"/>
    </row>
    <row r="5324" spans="13:18">
      <c r="M5324" s="22"/>
      <c r="P5324" s="22"/>
      <c r="Q5324" s="22"/>
      <c r="R5324" s="22"/>
    </row>
    <row r="5325" spans="13:18">
      <c r="M5325" s="22"/>
      <c r="P5325" s="22"/>
      <c r="Q5325" s="22"/>
      <c r="R5325" s="22"/>
    </row>
    <row r="5326" spans="13:18">
      <c r="M5326" s="22"/>
      <c r="P5326" s="22"/>
      <c r="Q5326" s="22"/>
      <c r="R5326" s="22"/>
    </row>
    <row r="5327" spans="13:18">
      <c r="M5327" s="22"/>
      <c r="P5327" s="22"/>
      <c r="Q5327" s="22"/>
      <c r="R5327" s="22"/>
    </row>
    <row r="5328" spans="13:18">
      <c r="M5328" s="22"/>
      <c r="P5328" s="22"/>
      <c r="Q5328" s="22"/>
      <c r="R5328" s="22"/>
    </row>
    <row r="5329" spans="13:18">
      <c r="M5329" s="22"/>
      <c r="P5329" s="22"/>
      <c r="Q5329" s="22"/>
      <c r="R5329" s="22"/>
    </row>
    <row r="5330" spans="13:18">
      <c r="M5330" s="22"/>
      <c r="P5330" s="22"/>
      <c r="Q5330" s="22"/>
      <c r="R5330" s="22"/>
    </row>
    <row r="5331" spans="13:18">
      <c r="M5331" s="22"/>
      <c r="P5331" s="22"/>
      <c r="Q5331" s="22"/>
      <c r="R5331" s="22"/>
    </row>
    <row r="5332" spans="13:18">
      <c r="M5332" s="22"/>
      <c r="P5332" s="22"/>
      <c r="Q5332" s="22"/>
      <c r="R5332" s="22"/>
    </row>
    <row r="5333" spans="13:18">
      <c r="M5333" s="22"/>
      <c r="P5333" s="22"/>
      <c r="Q5333" s="22"/>
      <c r="R5333" s="22"/>
    </row>
    <row r="5334" spans="13:18">
      <c r="M5334" s="22"/>
      <c r="P5334" s="22"/>
      <c r="Q5334" s="22"/>
      <c r="R5334" s="22"/>
    </row>
    <row r="5335" spans="13:18">
      <c r="M5335" s="22"/>
      <c r="P5335" s="22"/>
      <c r="Q5335" s="22"/>
      <c r="R5335" s="22"/>
    </row>
    <row r="5336" spans="13:18">
      <c r="M5336" s="22"/>
      <c r="P5336" s="22"/>
      <c r="Q5336" s="22"/>
      <c r="R5336" s="22"/>
    </row>
    <row r="5337" spans="13:18">
      <c r="M5337" s="22"/>
      <c r="P5337" s="22"/>
      <c r="Q5337" s="22"/>
      <c r="R5337" s="22"/>
    </row>
    <row r="5338" spans="13:18">
      <c r="M5338" s="22"/>
      <c r="P5338" s="22"/>
      <c r="Q5338" s="22"/>
      <c r="R5338" s="22"/>
    </row>
    <row r="5339" spans="13:18">
      <c r="M5339" s="22"/>
      <c r="P5339" s="22"/>
      <c r="Q5339" s="22"/>
      <c r="R5339" s="22"/>
    </row>
    <row r="5340" spans="13:18">
      <c r="M5340" s="22"/>
      <c r="P5340" s="22"/>
      <c r="Q5340" s="22"/>
      <c r="R5340" s="22"/>
    </row>
    <row r="5341" spans="13:18">
      <c r="M5341" s="22"/>
      <c r="P5341" s="22"/>
      <c r="Q5341" s="22"/>
      <c r="R5341" s="22"/>
    </row>
    <row r="5342" spans="13:18">
      <c r="M5342" s="22"/>
      <c r="P5342" s="22"/>
      <c r="Q5342" s="22"/>
      <c r="R5342" s="22"/>
    </row>
    <row r="5343" spans="13:18">
      <c r="M5343" s="22"/>
      <c r="P5343" s="22"/>
      <c r="Q5343" s="22"/>
      <c r="R5343" s="22"/>
    </row>
    <row r="5344" spans="13:18">
      <c r="M5344" s="22"/>
      <c r="P5344" s="22"/>
      <c r="Q5344" s="22"/>
      <c r="R5344" s="22"/>
    </row>
    <row r="5345" spans="13:18">
      <c r="M5345" s="22"/>
      <c r="P5345" s="22"/>
      <c r="Q5345" s="22"/>
      <c r="R5345" s="22"/>
    </row>
    <row r="5346" spans="13:18">
      <c r="M5346" s="22"/>
      <c r="P5346" s="22"/>
      <c r="Q5346" s="22"/>
      <c r="R5346" s="22"/>
    </row>
    <row r="5347" spans="13:18">
      <c r="M5347" s="22"/>
      <c r="P5347" s="22"/>
      <c r="Q5347" s="22"/>
      <c r="R5347" s="22"/>
    </row>
    <row r="5348" spans="13:18">
      <c r="M5348" s="22"/>
      <c r="P5348" s="22"/>
      <c r="Q5348" s="22"/>
      <c r="R5348" s="22"/>
    </row>
    <row r="5349" spans="13:18">
      <c r="M5349" s="22"/>
      <c r="P5349" s="22"/>
      <c r="Q5349" s="22"/>
      <c r="R5349" s="22"/>
    </row>
    <row r="5350" spans="13:18">
      <c r="M5350" s="22"/>
      <c r="P5350" s="22"/>
      <c r="Q5350" s="22"/>
      <c r="R5350" s="22"/>
    </row>
    <row r="5351" spans="13:18">
      <c r="M5351" s="22"/>
      <c r="P5351" s="22"/>
      <c r="Q5351" s="22"/>
      <c r="R5351" s="22"/>
    </row>
    <row r="5352" spans="13:18">
      <c r="M5352" s="22"/>
      <c r="P5352" s="22"/>
      <c r="Q5352" s="22"/>
      <c r="R5352" s="22"/>
    </row>
    <row r="5353" spans="13:18">
      <c r="M5353" s="22"/>
      <c r="P5353" s="22"/>
      <c r="Q5353" s="22"/>
      <c r="R5353" s="22"/>
    </row>
    <row r="5354" spans="13:18">
      <c r="M5354" s="22"/>
      <c r="P5354" s="22"/>
      <c r="Q5354" s="22"/>
      <c r="R5354" s="22"/>
    </row>
    <row r="5355" spans="13:18">
      <c r="M5355" s="22"/>
      <c r="P5355" s="22"/>
      <c r="Q5355" s="22"/>
      <c r="R5355" s="22"/>
    </row>
    <row r="5356" spans="13:18">
      <c r="M5356" s="22"/>
      <c r="P5356" s="22"/>
      <c r="Q5356" s="22"/>
      <c r="R5356" s="22"/>
    </row>
    <row r="5357" spans="13:18">
      <c r="M5357" s="22"/>
      <c r="P5357" s="22"/>
      <c r="Q5357" s="22"/>
      <c r="R5357" s="22"/>
    </row>
    <row r="5358" spans="13:18">
      <c r="M5358" s="22"/>
      <c r="P5358" s="22"/>
      <c r="Q5358" s="22"/>
      <c r="R5358" s="22"/>
    </row>
    <row r="5359" spans="13:18">
      <c r="M5359" s="22"/>
      <c r="P5359" s="22"/>
      <c r="Q5359" s="22"/>
      <c r="R5359" s="22"/>
    </row>
    <row r="5360" spans="13:18">
      <c r="M5360" s="22"/>
      <c r="P5360" s="22"/>
      <c r="Q5360" s="22"/>
      <c r="R5360" s="22"/>
    </row>
    <row r="5361" spans="13:18">
      <c r="M5361" s="22"/>
      <c r="P5361" s="22"/>
      <c r="Q5361" s="22"/>
      <c r="R5361" s="22"/>
    </row>
    <row r="5362" spans="13:18">
      <c r="M5362" s="22"/>
      <c r="P5362" s="22"/>
      <c r="Q5362" s="22"/>
      <c r="R5362" s="22"/>
    </row>
    <row r="5363" spans="13:18">
      <c r="M5363" s="22"/>
      <c r="P5363" s="22"/>
      <c r="Q5363" s="22"/>
      <c r="R5363" s="22"/>
    </row>
    <row r="5364" spans="13:18">
      <c r="M5364" s="22"/>
      <c r="P5364" s="22"/>
      <c r="Q5364" s="22"/>
      <c r="R5364" s="22"/>
    </row>
    <row r="5365" spans="13:18">
      <c r="M5365" s="22"/>
      <c r="P5365" s="22"/>
      <c r="Q5365" s="22"/>
      <c r="R5365" s="22"/>
    </row>
    <row r="5366" spans="13:18">
      <c r="M5366" s="22"/>
      <c r="P5366" s="22"/>
      <c r="Q5366" s="22"/>
      <c r="R5366" s="22"/>
    </row>
    <row r="5367" spans="13:18">
      <c r="M5367" s="22"/>
      <c r="P5367" s="22"/>
      <c r="Q5367" s="22"/>
      <c r="R5367" s="22"/>
    </row>
    <row r="5368" spans="13:18">
      <c r="M5368" s="22"/>
      <c r="P5368" s="22"/>
      <c r="Q5368" s="22"/>
      <c r="R5368" s="22"/>
    </row>
    <row r="5369" spans="13:18">
      <c r="M5369" s="22"/>
      <c r="P5369" s="22"/>
      <c r="Q5369" s="22"/>
      <c r="R5369" s="22"/>
    </row>
    <row r="5370" spans="13:18">
      <c r="M5370" s="22"/>
      <c r="P5370" s="22"/>
      <c r="Q5370" s="22"/>
      <c r="R5370" s="22"/>
    </row>
    <row r="5371" spans="13:18">
      <c r="M5371" s="22"/>
      <c r="P5371" s="22"/>
      <c r="Q5371" s="22"/>
      <c r="R5371" s="22"/>
    </row>
    <row r="5372" spans="13:18">
      <c r="M5372" s="22"/>
      <c r="P5372" s="22"/>
      <c r="Q5372" s="22"/>
      <c r="R5372" s="22"/>
    </row>
    <row r="5373" spans="13:18">
      <c r="M5373" s="22"/>
      <c r="P5373" s="22"/>
      <c r="Q5373" s="22"/>
      <c r="R5373" s="22"/>
    </row>
    <row r="5374" spans="13:18">
      <c r="M5374" s="22"/>
      <c r="P5374" s="22"/>
      <c r="Q5374" s="22"/>
      <c r="R5374" s="22"/>
    </row>
    <row r="5375" spans="13:18">
      <c r="M5375" s="22"/>
      <c r="P5375" s="22"/>
      <c r="Q5375" s="22"/>
      <c r="R5375" s="22"/>
    </row>
    <row r="5376" spans="13:18">
      <c r="M5376" s="22"/>
      <c r="P5376" s="22"/>
      <c r="Q5376" s="22"/>
      <c r="R5376" s="22"/>
    </row>
    <row r="5377" spans="13:18">
      <c r="M5377" s="22"/>
      <c r="P5377" s="22"/>
      <c r="Q5377" s="22"/>
      <c r="R5377" s="22"/>
    </row>
    <row r="5378" spans="13:18">
      <c r="M5378" s="22"/>
      <c r="P5378" s="22"/>
      <c r="Q5378" s="22"/>
      <c r="R5378" s="22"/>
    </row>
    <row r="5379" spans="13:18">
      <c r="M5379" s="22"/>
      <c r="P5379" s="22"/>
      <c r="Q5379" s="22"/>
      <c r="R5379" s="22"/>
    </row>
    <row r="5380" spans="13:18">
      <c r="M5380" s="22"/>
      <c r="P5380" s="22"/>
      <c r="Q5380" s="22"/>
      <c r="R5380" s="22"/>
    </row>
    <row r="5381" spans="13:18">
      <c r="M5381" s="22"/>
      <c r="P5381" s="22"/>
      <c r="Q5381" s="22"/>
      <c r="R5381" s="22"/>
    </row>
    <row r="5382" spans="13:18">
      <c r="M5382" s="22"/>
      <c r="P5382" s="22"/>
      <c r="Q5382" s="22"/>
      <c r="R5382" s="22"/>
    </row>
    <row r="5383" spans="13:18">
      <c r="M5383" s="22"/>
      <c r="P5383" s="22"/>
      <c r="Q5383" s="22"/>
      <c r="R5383" s="22"/>
    </row>
    <row r="5384" spans="13:18">
      <c r="M5384" s="22"/>
      <c r="P5384" s="22"/>
      <c r="Q5384" s="22"/>
      <c r="R5384" s="22"/>
    </row>
    <row r="5385" spans="13:18">
      <c r="M5385" s="22"/>
      <c r="P5385" s="22"/>
      <c r="Q5385" s="22"/>
      <c r="R5385" s="22"/>
    </row>
    <row r="5386" spans="13:18">
      <c r="M5386" s="22"/>
      <c r="P5386" s="22"/>
      <c r="Q5386" s="22"/>
      <c r="R5386" s="22"/>
    </row>
    <row r="5387" spans="13:18">
      <c r="M5387" s="22"/>
      <c r="P5387" s="22"/>
      <c r="Q5387" s="22"/>
      <c r="R5387" s="22"/>
    </row>
    <row r="5388" spans="13:18">
      <c r="M5388" s="22"/>
      <c r="P5388" s="22"/>
      <c r="Q5388" s="22"/>
      <c r="R5388" s="22"/>
    </row>
    <row r="5389" spans="13:18">
      <c r="M5389" s="22"/>
      <c r="P5389" s="22"/>
      <c r="Q5389" s="22"/>
      <c r="R5389" s="22"/>
    </row>
    <row r="5390" spans="13:18">
      <c r="M5390" s="22"/>
      <c r="P5390" s="22"/>
      <c r="Q5390" s="22"/>
      <c r="R5390" s="22"/>
    </row>
    <row r="5391" spans="13:18">
      <c r="M5391" s="22"/>
      <c r="P5391" s="22"/>
      <c r="Q5391" s="22"/>
      <c r="R5391" s="22"/>
    </row>
    <row r="5392" spans="13:18">
      <c r="M5392" s="22"/>
      <c r="P5392" s="22"/>
      <c r="Q5392" s="22"/>
      <c r="R5392" s="22"/>
    </row>
    <row r="5393" spans="13:18">
      <c r="M5393" s="22"/>
      <c r="P5393" s="22"/>
      <c r="Q5393" s="22"/>
      <c r="R5393" s="22"/>
    </row>
    <row r="5394" spans="13:18">
      <c r="M5394" s="22"/>
      <c r="P5394" s="22"/>
      <c r="Q5394" s="22"/>
      <c r="R5394" s="22"/>
    </row>
    <row r="5395" spans="13:18">
      <c r="M5395" s="22"/>
      <c r="P5395" s="22"/>
      <c r="Q5395" s="22"/>
      <c r="R5395" s="22"/>
    </row>
    <row r="5396" spans="13:18">
      <c r="M5396" s="22"/>
      <c r="P5396" s="22"/>
      <c r="Q5396" s="22"/>
      <c r="R5396" s="22"/>
    </row>
    <row r="5397" spans="13:18">
      <c r="M5397" s="22"/>
      <c r="P5397" s="22"/>
      <c r="Q5397" s="22"/>
      <c r="R5397" s="22"/>
    </row>
    <row r="5398" spans="13:18">
      <c r="M5398" s="22"/>
      <c r="P5398" s="22"/>
      <c r="Q5398" s="22"/>
      <c r="R5398" s="22"/>
    </row>
    <row r="5399" spans="13:18">
      <c r="M5399" s="22"/>
      <c r="P5399" s="22"/>
      <c r="Q5399" s="22"/>
      <c r="R5399" s="22"/>
    </row>
    <row r="5400" spans="13:18">
      <c r="M5400" s="22"/>
      <c r="P5400" s="22"/>
      <c r="Q5400" s="22"/>
      <c r="R5400" s="22"/>
    </row>
    <row r="5401" spans="13:18">
      <c r="M5401" s="22"/>
      <c r="P5401" s="22"/>
      <c r="Q5401" s="22"/>
      <c r="R5401" s="22"/>
    </row>
    <row r="5402" spans="13:18">
      <c r="M5402" s="22"/>
      <c r="P5402" s="22"/>
      <c r="Q5402" s="22"/>
      <c r="R5402" s="22"/>
    </row>
    <row r="5403" spans="13:18">
      <c r="M5403" s="22"/>
      <c r="P5403" s="22"/>
      <c r="Q5403" s="22"/>
      <c r="R5403" s="22"/>
    </row>
    <row r="5404" spans="13:18">
      <c r="M5404" s="22"/>
      <c r="P5404" s="22"/>
      <c r="Q5404" s="22"/>
      <c r="R5404" s="22"/>
    </row>
    <row r="5405" spans="13:18">
      <c r="M5405" s="22"/>
      <c r="P5405" s="22"/>
      <c r="Q5405" s="22"/>
      <c r="R5405" s="22"/>
    </row>
    <row r="5406" spans="13:18">
      <c r="M5406" s="22"/>
      <c r="P5406" s="22"/>
      <c r="Q5406" s="22"/>
      <c r="R5406" s="22"/>
    </row>
    <row r="5407" spans="13:18">
      <c r="M5407" s="22"/>
      <c r="P5407" s="22"/>
      <c r="Q5407" s="22"/>
      <c r="R5407" s="22"/>
    </row>
    <row r="5408" spans="13:18">
      <c r="M5408" s="22"/>
      <c r="P5408" s="22"/>
      <c r="Q5408" s="22"/>
      <c r="R5408" s="22"/>
    </row>
    <row r="5409" spans="13:18">
      <c r="M5409" s="22"/>
      <c r="P5409" s="22"/>
      <c r="Q5409" s="22"/>
      <c r="R5409" s="22"/>
    </row>
    <row r="5410" spans="13:18">
      <c r="M5410" s="22"/>
      <c r="P5410" s="22"/>
      <c r="Q5410" s="22"/>
      <c r="R5410" s="22"/>
    </row>
    <row r="5411" spans="13:18">
      <c r="M5411" s="22"/>
      <c r="P5411" s="22"/>
      <c r="Q5411" s="22"/>
      <c r="R5411" s="22"/>
    </row>
    <row r="5412" spans="13:18">
      <c r="M5412" s="22"/>
      <c r="P5412" s="22"/>
      <c r="Q5412" s="22"/>
      <c r="R5412" s="22"/>
    </row>
    <row r="5413" spans="13:18">
      <c r="M5413" s="22"/>
      <c r="P5413" s="22"/>
      <c r="Q5413" s="22"/>
      <c r="R5413" s="22"/>
    </row>
    <row r="5414" spans="13:18">
      <c r="M5414" s="22"/>
      <c r="P5414" s="22"/>
      <c r="Q5414" s="22"/>
      <c r="R5414" s="22"/>
    </row>
    <row r="5415" spans="13:18">
      <c r="M5415" s="22"/>
      <c r="P5415" s="22"/>
      <c r="Q5415" s="22"/>
      <c r="R5415" s="22"/>
    </row>
    <row r="5416" spans="13:18">
      <c r="M5416" s="22"/>
      <c r="P5416" s="22"/>
      <c r="Q5416" s="22"/>
      <c r="R5416" s="22"/>
    </row>
    <row r="5417" spans="13:18">
      <c r="M5417" s="22"/>
      <c r="P5417" s="22"/>
      <c r="Q5417" s="22"/>
      <c r="R5417" s="22"/>
    </row>
    <row r="5418" spans="13:18">
      <c r="M5418" s="22"/>
      <c r="P5418" s="22"/>
      <c r="Q5418" s="22"/>
      <c r="R5418" s="22"/>
    </row>
    <row r="5419" spans="13:18">
      <c r="M5419" s="22"/>
      <c r="P5419" s="22"/>
      <c r="Q5419" s="22"/>
      <c r="R5419" s="22"/>
    </row>
    <row r="5420" spans="13:18">
      <c r="M5420" s="22"/>
      <c r="P5420" s="22"/>
      <c r="Q5420" s="22"/>
      <c r="R5420" s="22"/>
    </row>
    <row r="5421" spans="13:18">
      <c r="M5421" s="22"/>
      <c r="P5421" s="22"/>
      <c r="Q5421" s="22"/>
      <c r="R5421" s="22"/>
    </row>
    <row r="5422" spans="13:18">
      <c r="M5422" s="22"/>
      <c r="P5422" s="22"/>
      <c r="Q5422" s="22"/>
      <c r="R5422" s="22"/>
    </row>
    <row r="5423" spans="13:18">
      <c r="M5423" s="22"/>
      <c r="P5423" s="22"/>
      <c r="Q5423" s="22"/>
      <c r="R5423" s="22"/>
    </row>
    <row r="5424" spans="13:18">
      <c r="M5424" s="22"/>
      <c r="P5424" s="22"/>
      <c r="Q5424" s="22"/>
      <c r="R5424" s="22"/>
    </row>
    <row r="5425" spans="13:18">
      <c r="M5425" s="22"/>
      <c r="P5425" s="22"/>
      <c r="Q5425" s="22"/>
      <c r="R5425" s="22"/>
    </row>
    <row r="5426" spans="13:18">
      <c r="M5426" s="22"/>
      <c r="P5426" s="22"/>
      <c r="Q5426" s="22"/>
      <c r="R5426" s="22"/>
    </row>
    <row r="5427" spans="13:18">
      <c r="M5427" s="22"/>
      <c r="P5427" s="22"/>
      <c r="Q5427" s="22"/>
      <c r="R5427" s="22"/>
    </row>
    <row r="5428" spans="13:18">
      <c r="M5428" s="22"/>
      <c r="P5428" s="22"/>
      <c r="Q5428" s="22"/>
      <c r="R5428" s="22"/>
    </row>
    <row r="5429" spans="13:18">
      <c r="M5429" s="22"/>
      <c r="P5429" s="22"/>
      <c r="Q5429" s="22"/>
      <c r="R5429" s="22"/>
    </row>
    <row r="5430" spans="13:18">
      <c r="M5430" s="22"/>
      <c r="P5430" s="22"/>
      <c r="Q5430" s="22"/>
      <c r="R5430" s="22"/>
    </row>
    <row r="5431" spans="13:18">
      <c r="M5431" s="22"/>
      <c r="P5431" s="22"/>
      <c r="Q5431" s="22"/>
      <c r="R5431" s="22"/>
    </row>
    <row r="5432" spans="13:18">
      <c r="M5432" s="22"/>
      <c r="P5432" s="22"/>
      <c r="Q5432" s="22"/>
      <c r="R5432" s="22"/>
    </row>
    <row r="5433" spans="13:18">
      <c r="M5433" s="22"/>
      <c r="P5433" s="22"/>
      <c r="Q5433" s="22"/>
      <c r="R5433" s="22"/>
    </row>
    <row r="5434" spans="13:18">
      <c r="M5434" s="22"/>
      <c r="P5434" s="22"/>
      <c r="Q5434" s="22"/>
      <c r="R5434" s="22"/>
    </row>
    <row r="5435" spans="13:18">
      <c r="M5435" s="22"/>
      <c r="P5435" s="22"/>
      <c r="Q5435" s="22"/>
      <c r="R5435" s="22"/>
    </row>
    <row r="5436" spans="13:18">
      <c r="M5436" s="22"/>
      <c r="P5436" s="22"/>
      <c r="Q5436" s="22"/>
      <c r="R5436" s="22"/>
    </row>
    <row r="5437" spans="13:18">
      <c r="M5437" s="22"/>
      <c r="P5437" s="22"/>
      <c r="Q5437" s="22"/>
      <c r="R5437" s="22"/>
    </row>
    <row r="5438" spans="13:18">
      <c r="M5438" s="22"/>
      <c r="P5438" s="22"/>
      <c r="Q5438" s="22"/>
      <c r="R5438" s="22"/>
    </row>
    <row r="5439" spans="13:18">
      <c r="M5439" s="22"/>
      <c r="P5439" s="22"/>
      <c r="Q5439" s="22"/>
      <c r="R5439" s="22"/>
    </row>
    <row r="5440" spans="13:18">
      <c r="M5440" s="22"/>
      <c r="P5440" s="22"/>
      <c r="Q5440" s="22"/>
      <c r="R5440" s="22"/>
    </row>
    <row r="5441" spans="13:18">
      <c r="M5441" s="22"/>
      <c r="P5441" s="22"/>
      <c r="Q5441" s="22"/>
      <c r="R5441" s="22"/>
    </row>
    <row r="5442" spans="13:18">
      <c r="M5442" s="22"/>
      <c r="P5442" s="22"/>
      <c r="Q5442" s="22"/>
      <c r="R5442" s="22"/>
    </row>
    <row r="5443" spans="13:18">
      <c r="M5443" s="22"/>
      <c r="P5443" s="22"/>
      <c r="Q5443" s="22"/>
      <c r="R5443" s="22"/>
    </row>
    <row r="5444" spans="13:18">
      <c r="M5444" s="22"/>
      <c r="P5444" s="22"/>
      <c r="Q5444" s="22"/>
      <c r="R5444" s="22"/>
    </row>
    <row r="5445" spans="13:18">
      <c r="M5445" s="22"/>
      <c r="P5445" s="22"/>
      <c r="Q5445" s="22"/>
      <c r="R5445" s="22"/>
    </row>
    <row r="5446" spans="13:18">
      <c r="M5446" s="22"/>
      <c r="P5446" s="22"/>
      <c r="Q5446" s="22"/>
      <c r="R5446" s="22"/>
    </row>
    <row r="5447" spans="13:18">
      <c r="M5447" s="22"/>
      <c r="P5447" s="22"/>
      <c r="Q5447" s="22"/>
      <c r="R5447" s="22"/>
    </row>
    <row r="5448" spans="13:18">
      <c r="M5448" s="22"/>
      <c r="P5448" s="22"/>
      <c r="Q5448" s="22"/>
      <c r="R5448" s="22"/>
    </row>
    <row r="5449" spans="13:18">
      <c r="M5449" s="22"/>
      <c r="P5449" s="22"/>
      <c r="Q5449" s="22"/>
      <c r="R5449" s="22"/>
    </row>
    <row r="5450" spans="13:18">
      <c r="M5450" s="22"/>
      <c r="P5450" s="22"/>
      <c r="Q5450" s="22"/>
      <c r="R5450" s="22"/>
    </row>
    <row r="5451" spans="13:18">
      <c r="M5451" s="22"/>
      <c r="P5451" s="22"/>
      <c r="Q5451" s="22"/>
      <c r="R5451" s="22"/>
    </row>
    <row r="5452" spans="13:18">
      <c r="M5452" s="22"/>
      <c r="P5452" s="22"/>
      <c r="Q5452" s="22"/>
      <c r="R5452" s="22"/>
    </row>
    <row r="5453" spans="13:18">
      <c r="M5453" s="22"/>
      <c r="P5453" s="22"/>
      <c r="Q5453" s="22"/>
      <c r="R5453" s="22"/>
    </row>
    <row r="5454" spans="13:18">
      <c r="M5454" s="22"/>
      <c r="P5454" s="22"/>
      <c r="Q5454" s="22"/>
      <c r="R5454" s="22"/>
    </row>
    <row r="5455" spans="13:18">
      <c r="M5455" s="22"/>
      <c r="P5455" s="22"/>
      <c r="Q5455" s="22"/>
      <c r="R5455" s="22"/>
    </row>
    <row r="5456" spans="13:18">
      <c r="M5456" s="22"/>
      <c r="P5456" s="22"/>
      <c r="Q5456" s="22"/>
      <c r="R5456" s="22"/>
    </row>
    <row r="5457" spans="13:18">
      <c r="M5457" s="22"/>
      <c r="P5457" s="22"/>
      <c r="Q5457" s="22"/>
      <c r="R5457" s="22"/>
    </row>
    <row r="5458" spans="13:18">
      <c r="M5458" s="22"/>
      <c r="P5458" s="22"/>
      <c r="Q5458" s="22"/>
      <c r="R5458" s="22"/>
    </row>
    <row r="5459" spans="13:18">
      <c r="M5459" s="22"/>
      <c r="P5459" s="22"/>
      <c r="Q5459" s="22"/>
      <c r="R5459" s="22"/>
    </row>
    <row r="5460" spans="13:18">
      <c r="M5460" s="22"/>
      <c r="P5460" s="22"/>
      <c r="Q5460" s="22"/>
      <c r="R5460" s="22"/>
    </row>
    <row r="5461" spans="13:18">
      <c r="M5461" s="22"/>
      <c r="P5461" s="22"/>
      <c r="Q5461" s="22"/>
      <c r="R5461" s="22"/>
    </row>
    <row r="5462" spans="13:18">
      <c r="M5462" s="22"/>
      <c r="P5462" s="22"/>
      <c r="Q5462" s="22"/>
      <c r="R5462" s="22"/>
    </row>
    <row r="5463" spans="13:18">
      <c r="M5463" s="22"/>
      <c r="P5463" s="22"/>
      <c r="Q5463" s="22"/>
      <c r="R5463" s="22"/>
    </row>
    <row r="5464" spans="13:18">
      <c r="M5464" s="22"/>
      <c r="P5464" s="22"/>
      <c r="Q5464" s="22"/>
      <c r="R5464" s="22"/>
    </row>
    <row r="5465" spans="13:18">
      <c r="M5465" s="22"/>
      <c r="P5465" s="22"/>
      <c r="Q5465" s="22"/>
      <c r="R5465" s="22"/>
    </row>
    <row r="5466" spans="13:18">
      <c r="M5466" s="22"/>
      <c r="P5466" s="22"/>
      <c r="Q5466" s="22"/>
      <c r="R5466" s="22"/>
    </row>
    <row r="5467" spans="13:18">
      <c r="M5467" s="22"/>
      <c r="P5467" s="22"/>
      <c r="Q5467" s="22"/>
      <c r="R5467" s="22"/>
    </row>
    <row r="5468" spans="13:18">
      <c r="M5468" s="22"/>
      <c r="P5468" s="22"/>
      <c r="Q5468" s="22"/>
      <c r="R5468" s="22"/>
    </row>
    <row r="5469" spans="13:18">
      <c r="M5469" s="22"/>
      <c r="P5469" s="22"/>
      <c r="Q5469" s="22"/>
      <c r="R5469" s="22"/>
    </row>
    <row r="5470" spans="13:18">
      <c r="M5470" s="22"/>
      <c r="P5470" s="22"/>
      <c r="Q5470" s="22"/>
      <c r="R5470" s="22"/>
    </row>
    <row r="5471" spans="13:18">
      <c r="M5471" s="22"/>
      <c r="P5471" s="22"/>
      <c r="Q5471" s="22"/>
      <c r="R5471" s="22"/>
    </row>
    <row r="5472" spans="13:18">
      <c r="M5472" s="22"/>
      <c r="P5472" s="22"/>
      <c r="Q5472" s="22"/>
      <c r="R5472" s="22"/>
    </row>
    <row r="5473" spans="13:18">
      <c r="M5473" s="22"/>
      <c r="P5473" s="22"/>
      <c r="Q5473" s="22"/>
      <c r="R5473" s="22"/>
    </row>
    <row r="5474" spans="13:18">
      <c r="M5474" s="22"/>
      <c r="P5474" s="22"/>
      <c r="Q5474" s="22"/>
      <c r="R5474" s="22"/>
    </row>
    <row r="5475" spans="13:18">
      <c r="M5475" s="22"/>
      <c r="P5475" s="22"/>
      <c r="Q5475" s="22"/>
      <c r="R5475" s="22"/>
    </row>
    <row r="5476" spans="13:18">
      <c r="M5476" s="22"/>
      <c r="P5476" s="22"/>
      <c r="Q5476" s="22"/>
      <c r="R5476" s="22"/>
    </row>
    <row r="5477" spans="13:18">
      <c r="M5477" s="22"/>
      <c r="P5477" s="22"/>
      <c r="Q5477" s="22"/>
      <c r="R5477" s="22"/>
    </row>
    <row r="5478" spans="13:18">
      <c r="M5478" s="22"/>
      <c r="P5478" s="22"/>
      <c r="Q5478" s="22"/>
      <c r="R5478" s="22"/>
    </row>
    <row r="5479" spans="13:18">
      <c r="M5479" s="22"/>
      <c r="P5479" s="22"/>
      <c r="Q5479" s="22"/>
      <c r="R5479" s="22"/>
    </row>
    <row r="5480" spans="13:18">
      <c r="M5480" s="22"/>
      <c r="P5480" s="22"/>
      <c r="Q5480" s="22"/>
      <c r="R5480" s="22"/>
    </row>
    <row r="5481" spans="13:18">
      <c r="M5481" s="22"/>
      <c r="P5481" s="22"/>
      <c r="Q5481" s="22"/>
      <c r="R5481" s="22"/>
    </row>
    <row r="5482" spans="13:18">
      <c r="M5482" s="22"/>
      <c r="P5482" s="22"/>
      <c r="Q5482" s="22"/>
      <c r="R5482" s="22"/>
    </row>
    <row r="5483" spans="13:18">
      <c r="M5483" s="22"/>
      <c r="P5483" s="22"/>
      <c r="Q5483" s="22"/>
      <c r="R5483" s="22"/>
    </row>
    <row r="5484" spans="13:18">
      <c r="M5484" s="22"/>
      <c r="P5484" s="22"/>
      <c r="Q5484" s="22"/>
      <c r="R5484" s="22"/>
    </row>
    <row r="5485" spans="13:18">
      <c r="M5485" s="22"/>
      <c r="P5485" s="22"/>
      <c r="Q5485" s="22"/>
      <c r="R5485" s="22"/>
    </row>
    <row r="5486" spans="13:18">
      <c r="M5486" s="22"/>
      <c r="P5486" s="22"/>
      <c r="Q5486" s="22"/>
      <c r="R5486" s="22"/>
    </row>
    <row r="5487" spans="13:18">
      <c r="M5487" s="22"/>
      <c r="P5487" s="22"/>
      <c r="Q5487" s="22"/>
      <c r="R5487" s="22"/>
    </row>
    <row r="5488" spans="13:18">
      <c r="M5488" s="22"/>
      <c r="P5488" s="22"/>
      <c r="Q5488" s="22"/>
      <c r="R5488" s="22"/>
    </row>
    <row r="5489" spans="13:18">
      <c r="M5489" s="22"/>
      <c r="P5489" s="22"/>
      <c r="Q5489" s="22"/>
      <c r="R5489" s="22"/>
    </row>
    <row r="5490" spans="13:18">
      <c r="M5490" s="22"/>
      <c r="P5490" s="22"/>
      <c r="Q5490" s="22"/>
      <c r="R5490" s="22"/>
    </row>
    <row r="5491" spans="13:18">
      <c r="M5491" s="22"/>
      <c r="P5491" s="22"/>
      <c r="Q5491" s="22"/>
      <c r="R5491" s="22"/>
    </row>
    <row r="5492" spans="13:18">
      <c r="M5492" s="22"/>
      <c r="P5492" s="22"/>
      <c r="Q5492" s="22"/>
      <c r="R5492" s="22"/>
    </row>
    <row r="5493" spans="13:18">
      <c r="M5493" s="22"/>
      <c r="P5493" s="22"/>
      <c r="Q5493" s="22"/>
      <c r="R5493" s="22"/>
    </row>
    <row r="5494" spans="13:18">
      <c r="M5494" s="22"/>
      <c r="P5494" s="22"/>
      <c r="Q5494" s="22"/>
      <c r="R5494" s="22"/>
    </row>
    <row r="5495" spans="13:18">
      <c r="M5495" s="22"/>
      <c r="P5495" s="22"/>
      <c r="Q5495" s="22"/>
      <c r="R5495" s="22"/>
    </row>
    <row r="5496" spans="13:18">
      <c r="M5496" s="22"/>
      <c r="P5496" s="22"/>
      <c r="Q5496" s="22"/>
      <c r="R5496" s="22"/>
    </row>
    <row r="5497" spans="13:18">
      <c r="M5497" s="22"/>
      <c r="P5497" s="22"/>
      <c r="Q5497" s="22"/>
      <c r="R5497" s="22"/>
    </row>
    <row r="5498" spans="13:18">
      <c r="M5498" s="22"/>
      <c r="P5498" s="22"/>
      <c r="Q5498" s="22"/>
      <c r="R5498" s="22"/>
    </row>
    <row r="5499" spans="13:18">
      <c r="M5499" s="22"/>
      <c r="P5499" s="22"/>
      <c r="Q5499" s="22"/>
      <c r="R5499" s="22"/>
    </row>
    <row r="5500" spans="13:18">
      <c r="M5500" s="22"/>
      <c r="P5500" s="22"/>
      <c r="Q5500" s="22"/>
      <c r="R5500" s="22"/>
    </row>
    <row r="5501" spans="13:18">
      <c r="M5501" s="22"/>
      <c r="P5501" s="22"/>
      <c r="Q5501" s="22"/>
      <c r="R5501" s="22"/>
    </row>
    <row r="5502" spans="13:18">
      <c r="M5502" s="22"/>
      <c r="P5502" s="22"/>
      <c r="Q5502" s="22"/>
      <c r="R5502" s="22"/>
    </row>
    <row r="5503" spans="13:18">
      <c r="M5503" s="22"/>
      <c r="P5503" s="22"/>
      <c r="Q5503" s="22"/>
      <c r="R5503" s="22"/>
    </row>
    <row r="5504" spans="13:18">
      <c r="M5504" s="22"/>
      <c r="P5504" s="22"/>
      <c r="Q5504" s="22"/>
      <c r="R5504" s="22"/>
    </row>
    <row r="5505" spans="13:18">
      <c r="M5505" s="22"/>
      <c r="P5505" s="22"/>
      <c r="Q5505" s="22"/>
      <c r="R5505" s="22"/>
    </row>
    <row r="5506" spans="13:18">
      <c r="M5506" s="22"/>
      <c r="P5506" s="22"/>
      <c r="Q5506" s="22"/>
      <c r="R5506" s="22"/>
    </row>
    <row r="5507" spans="13:18">
      <c r="M5507" s="22"/>
      <c r="P5507" s="22"/>
      <c r="Q5507" s="22"/>
      <c r="R5507" s="22"/>
    </row>
    <row r="5508" spans="13:18">
      <c r="M5508" s="22"/>
      <c r="P5508" s="22"/>
      <c r="Q5508" s="22"/>
      <c r="R5508" s="22"/>
    </row>
    <row r="5509" spans="13:18">
      <c r="M5509" s="22"/>
      <c r="P5509" s="22"/>
      <c r="Q5509" s="22"/>
      <c r="R5509" s="22"/>
    </row>
    <row r="5510" spans="13:18">
      <c r="M5510" s="22"/>
      <c r="P5510" s="22"/>
      <c r="Q5510" s="22"/>
      <c r="R5510" s="22"/>
    </row>
    <row r="5511" spans="13:18">
      <c r="M5511" s="22"/>
      <c r="P5511" s="22"/>
      <c r="Q5511" s="22"/>
      <c r="R5511" s="22"/>
    </row>
    <row r="5512" spans="13:18">
      <c r="M5512" s="22"/>
      <c r="P5512" s="22"/>
      <c r="Q5512" s="22"/>
      <c r="R5512" s="22"/>
    </row>
    <row r="5513" spans="13:18">
      <c r="M5513" s="22"/>
      <c r="P5513" s="22"/>
      <c r="Q5513" s="22"/>
      <c r="R5513" s="22"/>
    </row>
    <row r="5514" spans="13:18">
      <c r="M5514" s="22"/>
      <c r="P5514" s="22"/>
      <c r="Q5514" s="22"/>
      <c r="R5514" s="22"/>
    </row>
    <row r="5515" spans="13:18">
      <c r="M5515" s="22"/>
      <c r="P5515" s="22"/>
      <c r="Q5515" s="22"/>
      <c r="R5515" s="22"/>
    </row>
    <row r="5516" spans="13:18">
      <c r="M5516" s="22"/>
      <c r="P5516" s="22"/>
      <c r="Q5516" s="22"/>
      <c r="R5516" s="22"/>
    </row>
    <row r="5517" spans="13:18">
      <c r="M5517" s="22"/>
      <c r="P5517" s="22"/>
      <c r="Q5517" s="22"/>
      <c r="R5517" s="22"/>
    </row>
    <row r="5518" spans="13:18">
      <c r="M5518" s="22"/>
      <c r="P5518" s="22"/>
      <c r="Q5518" s="22"/>
      <c r="R5518" s="22"/>
    </row>
    <row r="5519" spans="13:18">
      <c r="M5519" s="22"/>
      <c r="P5519" s="22"/>
      <c r="Q5519" s="22"/>
      <c r="R5519" s="22"/>
    </row>
    <row r="5520" spans="13:18">
      <c r="M5520" s="22"/>
      <c r="P5520" s="22"/>
      <c r="Q5520" s="22"/>
      <c r="R5520" s="22"/>
    </row>
    <row r="5521" spans="13:18">
      <c r="M5521" s="22"/>
      <c r="P5521" s="22"/>
      <c r="Q5521" s="22"/>
      <c r="R5521" s="22"/>
    </row>
    <row r="5522" spans="13:18">
      <c r="M5522" s="22"/>
      <c r="P5522" s="22"/>
      <c r="Q5522" s="22"/>
      <c r="R5522" s="22"/>
    </row>
    <row r="5523" spans="13:18">
      <c r="M5523" s="22"/>
      <c r="P5523" s="22"/>
      <c r="Q5523" s="22"/>
      <c r="R5523" s="22"/>
    </row>
    <row r="5524" spans="13:18">
      <c r="M5524" s="22"/>
      <c r="P5524" s="22"/>
      <c r="Q5524" s="22"/>
      <c r="R5524" s="22"/>
    </row>
    <row r="5525" spans="13:18">
      <c r="M5525" s="22"/>
      <c r="P5525" s="22"/>
      <c r="Q5525" s="22"/>
      <c r="R5525" s="22"/>
    </row>
    <row r="5526" spans="13:18">
      <c r="M5526" s="22"/>
      <c r="P5526" s="22"/>
      <c r="Q5526" s="22"/>
      <c r="R5526" s="22"/>
    </row>
    <row r="5527" spans="13:18">
      <c r="M5527" s="22"/>
      <c r="P5527" s="22"/>
      <c r="Q5527" s="22"/>
      <c r="R5527" s="22"/>
    </row>
    <row r="5528" spans="13:18">
      <c r="M5528" s="22"/>
      <c r="P5528" s="22"/>
      <c r="Q5528" s="22"/>
      <c r="R5528" s="22"/>
    </row>
    <row r="5529" spans="13:18">
      <c r="M5529" s="22"/>
      <c r="P5529" s="22"/>
      <c r="Q5529" s="22"/>
      <c r="R5529" s="22"/>
    </row>
    <row r="5530" spans="13:18">
      <c r="M5530" s="22"/>
      <c r="P5530" s="22"/>
      <c r="Q5530" s="22"/>
      <c r="R5530" s="22"/>
    </row>
    <row r="5531" spans="13:18">
      <c r="M5531" s="22"/>
      <c r="P5531" s="22"/>
      <c r="Q5531" s="22"/>
      <c r="R5531" s="22"/>
    </row>
    <row r="5532" spans="13:18">
      <c r="M5532" s="22"/>
      <c r="P5532" s="22"/>
      <c r="Q5532" s="22"/>
      <c r="R5532" s="22"/>
    </row>
    <row r="5533" spans="13:18">
      <c r="M5533" s="22"/>
      <c r="P5533" s="22"/>
      <c r="Q5533" s="22"/>
      <c r="R5533" s="22"/>
    </row>
    <row r="5534" spans="13:18">
      <c r="M5534" s="22"/>
      <c r="P5534" s="22"/>
      <c r="Q5534" s="22"/>
      <c r="R5534" s="22"/>
    </row>
    <row r="5535" spans="13:18">
      <c r="M5535" s="22"/>
      <c r="P5535" s="22"/>
      <c r="Q5535" s="22"/>
      <c r="R5535" s="22"/>
    </row>
    <row r="5536" spans="13:18">
      <c r="M5536" s="22"/>
      <c r="P5536" s="22"/>
      <c r="Q5536" s="22"/>
      <c r="R5536" s="22"/>
    </row>
    <row r="5537" spans="13:18">
      <c r="M5537" s="22"/>
      <c r="P5537" s="22"/>
      <c r="Q5537" s="22"/>
      <c r="R5537" s="22"/>
    </row>
    <row r="5538" spans="13:18">
      <c r="M5538" s="22"/>
      <c r="P5538" s="22"/>
      <c r="Q5538" s="22"/>
      <c r="R5538" s="22"/>
    </row>
    <row r="5539" spans="13:18">
      <c r="M5539" s="22"/>
      <c r="P5539" s="22"/>
      <c r="Q5539" s="22"/>
      <c r="R5539" s="22"/>
    </row>
    <row r="5540" spans="13:18">
      <c r="M5540" s="22"/>
      <c r="P5540" s="22"/>
      <c r="Q5540" s="22"/>
      <c r="R5540" s="22"/>
    </row>
    <row r="5541" spans="13:18">
      <c r="M5541" s="22"/>
      <c r="P5541" s="22"/>
      <c r="Q5541" s="22"/>
      <c r="R5541" s="22"/>
    </row>
    <row r="5542" spans="13:18">
      <c r="M5542" s="22"/>
      <c r="P5542" s="22"/>
      <c r="Q5542" s="22"/>
      <c r="R5542" s="22"/>
    </row>
    <row r="5543" spans="13:18">
      <c r="M5543" s="22"/>
      <c r="P5543" s="22"/>
      <c r="Q5543" s="22"/>
      <c r="R5543" s="22"/>
    </row>
    <row r="5544" spans="13:18">
      <c r="M5544" s="22"/>
      <c r="P5544" s="22"/>
      <c r="Q5544" s="22"/>
      <c r="R5544" s="22"/>
    </row>
    <row r="5545" spans="13:18">
      <c r="M5545" s="22"/>
      <c r="P5545" s="22"/>
      <c r="Q5545" s="22"/>
      <c r="R5545" s="22"/>
    </row>
    <row r="5546" spans="13:18">
      <c r="M5546" s="22"/>
      <c r="P5546" s="22"/>
      <c r="Q5546" s="22"/>
      <c r="R5546" s="22"/>
    </row>
    <row r="5547" spans="13:18">
      <c r="M5547" s="22"/>
      <c r="P5547" s="22"/>
      <c r="Q5547" s="22"/>
      <c r="R5547" s="22"/>
    </row>
    <row r="5548" spans="13:18">
      <c r="M5548" s="22"/>
      <c r="P5548" s="22"/>
      <c r="Q5548" s="22"/>
      <c r="R5548" s="22"/>
    </row>
    <row r="5549" spans="13:18">
      <c r="M5549" s="22"/>
      <c r="P5549" s="22"/>
      <c r="Q5549" s="22"/>
      <c r="R5549" s="22"/>
    </row>
    <row r="5550" spans="13:18">
      <c r="M5550" s="22"/>
      <c r="P5550" s="22"/>
      <c r="Q5550" s="22"/>
      <c r="R5550" s="22"/>
    </row>
    <row r="5551" spans="13:18">
      <c r="M5551" s="22"/>
      <c r="P5551" s="22"/>
      <c r="Q5551" s="22"/>
      <c r="R5551" s="22"/>
    </row>
    <row r="5552" spans="13:18">
      <c r="M5552" s="22"/>
      <c r="P5552" s="22"/>
      <c r="Q5552" s="22"/>
      <c r="R5552" s="22"/>
    </row>
    <row r="5553" spans="13:18">
      <c r="M5553" s="22"/>
      <c r="P5553" s="22"/>
      <c r="Q5553" s="22"/>
      <c r="R5553" s="22"/>
    </row>
    <row r="5554" spans="13:18">
      <c r="M5554" s="22"/>
      <c r="P5554" s="22"/>
      <c r="Q5554" s="22"/>
      <c r="R5554" s="22"/>
    </row>
    <row r="5555" spans="13:18">
      <c r="M5555" s="22"/>
      <c r="P5555" s="22"/>
      <c r="Q5555" s="22"/>
      <c r="R5555" s="22"/>
    </row>
    <row r="5556" spans="13:18">
      <c r="M5556" s="22"/>
      <c r="P5556" s="22"/>
      <c r="Q5556" s="22"/>
      <c r="R5556" s="22"/>
    </row>
    <row r="5557" spans="13:18">
      <c r="M5557" s="22"/>
      <c r="P5557" s="22"/>
      <c r="Q5557" s="22"/>
      <c r="R5557" s="22"/>
    </row>
    <row r="5558" spans="13:18">
      <c r="M5558" s="22"/>
      <c r="P5558" s="22"/>
      <c r="Q5558" s="22"/>
      <c r="R5558" s="22"/>
    </row>
    <row r="5559" spans="13:18">
      <c r="M5559" s="22"/>
      <c r="P5559" s="22"/>
      <c r="Q5559" s="22"/>
      <c r="R5559" s="22"/>
    </row>
    <row r="5560" spans="13:18">
      <c r="M5560" s="22"/>
      <c r="P5560" s="22"/>
      <c r="Q5560" s="22"/>
      <c r="R5560" s="22"/>
    </row>
    <row r="5561" spans="13:18">
      <c r="M5561" s="22"/>
      <c r="P5561" s="22"/>
      <c r="Q5561" s="22"/>
      <c r="R5561" s="22"/>
    </row>
    <row r="5562" spans="13:18">
      <c r="M5562" s="22"/>
      <c r="P5562" s="22"/>
      <c r="Q5562" s="22"/>
      <c r="R5562" s="22"/>
    </row>
    <row r="5563" spans="13:18">
      <c r="M5563" s="22"/>
      <c r="P5563" s="22"/>
      <c r="Q5563" s="22"/>
      <c r="R5563" s="22"/>
    </row>
    <row r="5564" spans="13:18">
      <c r="M5564" s="22"/>
      <c r="P5564" s="22"/>
      <c r="Q5564" s="22"/>
      <c r="R5564" s="22"/>
    </row>
    <row r="5565" spans="13:18">
      <c r="M5565" s="22"/>
      <c r="P5565" s="22"/>
      <c r="Q5565" s="22"/>
      <c r="R5565" s="22"/>
    </row>
    <row r="5566" spans="13:18">
      <c r="M5566" s="22"/>
      <c r="P5566" s="22"/>
      <c r="Q5566" s="22"/>
      <c r="R5566" s="22"/>
    </row>
    <row r="5567" spans="13:18">
      <c r="M5567" s="22"/>
      <c r="P5567" s="22"/>
      <c r="Q5567" s="22"/>
      <c r="R5567" s="22"/>
    </row>
    <row r="5568" spans="13:18">
      <c r="M5568" s="22"/>
      <c r="P5568" s="22"/>
      <c r="Q5568" s="22"/>
      <c r="R5568" s="22"/>
    </row>
    <row r="5569" spans="13:18">
      <c r="M5569" s="22"/>
      <c r="P5569" s="22"/>
      <c r="Q5569" s="22"/>
      <c r="R5569" s="22"/>
    </row>
    <row r="5570" spans="13:18">
      <c r="M5570" s="22"/>
      <c r="P5570" s="22"/>
      <c r="Q5570" s="22"/>
      <c r="R5570" s="22"/>
    </row>
    <row r="5571" spans="13:18">
      <c r="M5571" s="22"/>
      <c r="P5571" s="22"/>
      <c r="Q5571" s="22"/>
      <c r="R5571" s="22"/>
    </row>
    <row r="5572" spans="13:18">
      <c r="M5572" s="22"/>
      <c r="P5572" s="22"/>
      <c r="Q5572" s="22"/>
      <c r="R5572" s="22"/>
    </row>
    <row r="5573" spans="13:18">
      <c r="M5573" s="22"/>
      <c r="P5573" s="22"/>
      <c r="Q5573" s="22"/>
      <c r="R5573" s="22"/>
    </row>
    <row r="5574" spans="13:18">
      <c r="M5574" s="22"/>
      <c r="P5574" s="22"/>
      <c r="Q5574" s="22"/>
      <c r="R5574" s="22"/>
    </row>
    <row r="5575" spans="13:18">
      <c r="M5575" s="22"/>
      <c r="P5575" s="22"/>
      <c r="Q5575" s="22"/>
      <c r="R5575" s="22"/>
    </row>
    <row r="5576" spans="13:18">
      <c r="M5576" s="22"/>
      <c r="P5576" s="22"/>
      <c r="Q5576" s="22"/>
      <c r="R5576" s="22"/>
    </row>
    <row r="5577" spans="13:18">
      <c r="M5577" s="22"/>
      <c r="P5577" s="22"/>
      <c r="Q5577" s="22"/>
      <c r="R5577" s="22"/>
    </row>
    <row r="5578" spans="13:18">
      <c r="M5578" s="22"/>
      <c r="P5578" s="22"/>
      <c r="Q5578" s="22"/>
      <c r="R5578" s="22"/>
    </row>
    <row r="5579" spans="13:18">
      <c r="M5579" s="22"/>
      <c r="P5579" s="22"/>
      <c r="Q5579" s="22"/>
      <c r="R5579" s="22"/>
    </row>
    <row r="5580" spans="13:18">
      <c r="M5580" s="22"/>
      <c r="P5580" s="22"/>
      <c r="Q5580" s="22"/>
      <c r="R5580" s="22"/>
    </row>
    <row r="5581" spans="13:18">
      <c r="M5581" s="22"/>
      <c r="P5581" s="22"/>
      <c r="Q5581" s="22"/>
      <c r="R5581" s="22"/>
    </row>
    <row r="5582" spans="13:18">
      <c r="M5582" s="22"/>
      <c r="P5582" s="22"/>
      <c r="Q5582" s="22"/>
      <c r="R5582" s="22"/>
    </row>
    <row r="5583" spans="13:18">
      <c r="M5583" s="22"/>
      <c r="P5583" s="22"/>
      <c r="Q5583" s="22"/>
      <c r="R5583" s="22"/>
    </row>
    <row r="5584" spans="13:18">
      <c r="M5584" s="22"/>
      <c r="P5584" s="22"/>
      <c r="Q5584" s="22"/>
      <c r="R5584" s="22"/>
    </row>
    <row r="5585" spans="13:18">
      <c r="M5585" s="22"/>
      <c r="P5585" s="22"/>
      <c r="Q5585" s="22"/>
      <c r="R5585" s="22"/>
    </row>
    <row r="5586" spans="13:18">
      <c r="M5586" s="22"/>
      <c r="P5586" s="22"/>
      <c r="Q5586" s="22"/>
      <c r="R5586" s="22"/>
    </row>
    <row r="5587" spans="13:18">
      <c r="M5587" s="22"/>
      <c r="P5587" s="22"/>
      <c r="Q5587" s="22"/>
      <c r="R5587" s="22"/>
    </row>
    <row r="5588" spans="13:18">
      <c r="M5588" s="22"/>
      <c r="P5588" s="22"/>
      <c r="Q5588" s="22"/>
      <c r="R5588" s="22"/>
    </row>
    <row r="5589" spans="13:18">
      <c r="M5589" s="22"/>
      <c r="P5589" s="22"/>
      <c r="Q5589" s="22"/>
      <c r="R5589" s="22"/>
    </row>
    <row r="5590" spans="13:18">
      <c r="M5590" s="22"/>
      <c r="P5590" s="22"/>
      <c r="Q5590" s="22"/>
      <c r="R5590" s="22"/>
    </row>
    <row r="5591" spans="13:18">
      <c r="M5591" s="22"/>
      <c r="P5591" s="22"/>
      <c r="Q5591" s="22"/>
      <c r="R5591" s="22"/>
    </row>
    <row r="5592" spans="13:18">
      <c r="M5592" s="22"/>
      <c r="P5592" s="22"/>
      <c r="Q5592" s="22"/>
      <c r="R5592" s="22"/>
    </row>
    <row r="5593" spans="13:18">
      <c r="M5593" s="22"/>
      <c r="P5593" s="22"/>
      <c r="Q5593" s="22"/>
      <c r="R5593" s="22"/>
    </row>
    <row r="5594" spans="13:18">
      <c r="M5594" s="22"/>
      <c r="P5594" s="22"/>
      <c r="Q5594" s="22"/>
      <c r="R5594" s="22"/>
    </row>
    <row r="5595" spans="13:18">
      <c r="M5595" s="22"/>
      <c r="P5595" s="22"/>
      <c r="Q5595" s="22"/>
      <c r="R5595" s="22"/>
    </row>
    <row r="5596" spans="13:18">
      <c r="M5596" s="22"/>
      <c r="P5596" s="22"/>
      <c r="Q5596" s="22"/>
      <c r="R5596" s="22"/>
    </row>
    <row r="5597" spans="13:18">
      <c r="M5597" s="22"/>
      <c r="P5597" s="22"/>
      <c r="Q5597" s="22"/>
      <c r="R5597" s="22"/>
    </row>
    <row r="5598" spans="13:18">
      <c r="M5598" s="22"/>
      <c r="P5598" s="22"/>
      <c r="Q5598" s="22"/>
      <c r="R5598" s="22"/>
    </row>
    <row r="5599" spans="13:18">
      <c r="M5599" s="22"/>
      <c r="P5599" s="22"/>
      <c r="Q5599" s="22"/>
      <c r="R5599" s="22"/>
    </row>
    <row r="5600" spans="13:18">
      <c r="M5600" s="22"/>
      <c r="P5600" s="22"/>
      <c r="Q5600" s="22"/>
      <c r="R5600" s="22"/>
    </row>
    <row r="5601" spans="13:18">
      <c r="M5601" s="22"/>
      <c r="P5601" s="22"/>
      <c r="Q5601" s="22"/>
      <c r="R5601" s="22"/>
    </row>
    <row r="5602" spans="13:18">
      <c r="M5602" s="22"/>
      <c r="P5602" s="22"/>
      <c r="Q5602" s="22"/>
      <c r="R5602" s="22"/>
    </row>
    <row r="5603" spans="13:18">
      <c r="M5603" s="22"/>
      <c r="P5603" s="22"/>
      <c r="Q5603" s="22"/>
      <c r="R5603" s="22"/>
    </row>
    <row r="5604" spans="13:18">
      <c r="M5604" s="22"/>
      <c r="P5604" s="22"/>
      <c r="Q5604" s="22"/>
      <c r="R5604" s="22"/>
    </row>
    <row r="5605" spans="13:18">
      <c r="M5605" s="22"/>
      <c r="P5605" s="22"/>
      <c r="Q5605" s="22"/>
      <c r="R5605" s="22"/>
    </row>
    <row r="5606" spans="13:18">
      <c r="M5606" s="22"/>
      <c r="P5606" s="22"/>
      <c r="Q5606" s="22"/>
      <c r="R5606" s="22"/>
    </row>
    <row r="5607" spans="13:18">
      <c r="M5607" s="22"/>
      <c r="P5607" s="22"/>
      <c r="Q5607" s="22"/>
      <c r="R5607" s="22"/>
    </row>
    <row r="5608" spans="13:18">
      <c r="M5608" s="22"/>
      <c r="P5608" s="22"/>
      <c r="Q5608" s="22"/>
      <c r="R5608" s="22"/>
    </row>
    <row r="5609" spans="13:18">
      <c r="M5609" s="22"/>
      <c r="P5609" s="22"/>
      <c r="Q5609" s="22"/>
      <c r="R5609" s="22"/>
    </row>
    <row r="5610" spans="13:18">
      <c r="M5610" s="22"/>
      <c r="P5610" s="22"/>
      <c r="Q5610" s="22"/>
      <c r="R5610" s="22"/>
    </row>
    <row r="5611" spans="13:18">
      <c r="M5611" s="22"/>
      <c r="P5611" s="22"/>
      <c r="Q5611" s="22"/>
      <c r="R5611" s="22"/>
    </row>
    <row r="5612" spans="13:18">
      <c r="M5612" s="22"/>
      <c r="P5612" s="22"/>
      <c r="Q5612" s="22"/>
      <c r="R5612" s="22"/>
    </row>
    <row r="5613" spans="13:18">
      <c r="M5613" s="22"/>
      <c r="P5613" s="22"/>
      <c r="Q5613" s="22"/>
      <c r="R5613" s="22"/>
    </row>
    <row r="5614" spans="13:18">
      <c r="M5614" s="22"/>
      <c r="P5614" s="22"/>
      <c r="Q5614" s="22"/>
      <c r="R5614" s="22"/>
    </row>
    <row r="5615" spans="13:18">
      <c r="M5615" s="22"/>
      <c r="P5615" s="22"/>
      <c r="Q5615" s="22"/>
      <c r="R5615" s="22"/>
    </row>
    <row r="5616" spans="13:18">
      <c r="M5616" s="22"/>
      <c r="P5616" s="22"/>
      <c r="Q5616" s="22"/>
      <c r="R5616" s="22"/>
    </row>
    <row r="5617" spans="13:18">
      <c r="M5617" s="22"/>
      <c r="P5617" s="22"/>
      <c r="Q5617" s="22"/>
      <c r="R5617" s="22"/>
    </row>
    <row r="5618" spans="13:18">
      <c r="M5618" s="22"/>
      <c r="P5618" s="22"/>
      <c r="Q5618" s="22"/>
      <c r="R5618" s="22"/>
    </row>
    <row r="5619" spans="13:18">
      <c r="M5619" s="22"/>
      <c r="P5619" s="22"/>
      <c r="Q5619" s="22"/>
      <c r="R5619" s="22"/>
    </row>
    <row r="5620" spans="13:18">
      <c r="M5620" s="22"/>
      <c r="P5620" s="22"/>
      <c r="Q5620" s="22"/>
      <c r="R5620" s="22"/>
    </row>
    <row r="5621" spans="13:18">
      <c r="M5621" s="22"/>
      <c r="P5621" s="22"/>
      <c r="Q5621" s="22"/>
      <c r="R5621" s="22"/>
    </row>
    <row r="5622" spans="13:18">
      <c r="M5622" s="22"/>
      <c r="P5622" s="22"/>
      <c r="Q5622" s="22"/>
      <c r="R5622" s="22"/>
    </row>
    <row r="5623" spans="13:18">
      <c r="M5623" s="22"/>
      <c r="P5623" s="22"/>
      <c r="Q5623" s="22"/>
      <c r="R5623" s="22"/>
    </row>
    <row r="5624" spans="13:18">
      <c r="M5624" s="22"/>
      <c r="P5624" s="22"/>
      <c r="Q5624" s="22"/>
      <c r="R5624" s="22"/>
    </row>
    <row r="5625" spans="13:18">
      <c r="M5625" s="22"/>
      <c r="P5625" s="22"/>
      <c r="Q5625" s="22"/>
      <c r="R5625" s="22"/>
    </row>
    <row r="5626" spans="13:18">
      <c r="M5626" s="22"/>
      <c r="P5626" s="22"/>
      <c r="Q5626" s="22"/>
      <c r="R5626" s="22"/>
    </row>
    <row r="5627" spans="13:18">
      <c r="M5627" s="22"/>
      <c r="P5627" s="22"/>
      <c r="Q5627" s="22"/>
      <c r="R5627" s="22"/>
    </row>
    <row r="5628" spans="13:18">
      <c r="M5628" s="22"/>
      <c r="P5628" s="22"/>
      <c r="Q5628" s="22"/>
      <c r="R5628" s="22"/>
    </row>
    <row r="5629" spans="13:18">
      <c r="M5629" s="22"/>
      <c r="P5629" s="22"/>
      <c r="Q5629" s="22"/>
      <c r="R5629" s="22"/>
    </row>
    <row r="5630" spans="13:18">
      <c r="M5630" s="22"/>
      <c r="P5630" s="22"/>
      <c r="Q5630" s="22"/>
      <c r="R5630" s="22"/>
    </row>
    <row r="5631" spans="13:18">
      <c r="M5631" s="22"/>
      <c r="P5631" s="22"/>
      <c r="Q5631" s="22"/>
      <c r="R5631" s="22"/>
    </row>
    <row r="5632" spans="13:18">
      <c r="M5632" s="22"/>
      <c r="P5632" s="22"/>
      <c r="Q5632" s="22"/>
      <c r="R5632" s="22"/>
    </row>
    <row r="5633" spans="13:18">
      <c r="M5633" s="22"/>
      <c r="P5633" s="22"/>
      <c r="Q5633" s="22"/>
      <c r="R5633" s="22"/>
    </row>
    <row r="5634" spans="13:18">
      <c r="M5634" s="22"/>
      <c r="P5634" s="22"/>
      <c r="Q5634" s="22"/>
      <c r="R5634" s="22"/>
    </row>
    <row r="5635" spans="13:18">
      <c r="M5635" s="22"/>
      <c r="P5635" s="22"/>
      <c r="Q5635" s="22"/>
      <c r="R5635" s="22"/>
    </row>
    <row r="5636" spans="13:18">
      <c r="M5636" s="22"/>
      <c r="P5636" s="22"/>
      <c r="Q5636" s="22"/>
      <c r="R5636" s="22"/>
    </row>
    <row r="5637" spans="13:18">
      <c r="M5637" s="22"/>
      <c r="P5637" s="22"/>
      <c r="Q5637" s="22"/>
      <c r="R5637" s="22"/>
    </row>
    <row r="5638" spans="13:18">
      <c r="M5638" s="22"/>
      <c r="P5638" s="22"/>
      <c r="Q5638" s="22"/>
      <c r="R5638" s="22"/>
    </row>
    <row r="5639" spans="13:18">
      <c r="M5639" s="22"/>
      <c r="P5639" s="22"/>
      <c r="Q5639" s="22"/>
      <c r="R5639" s="22"/>
    </row>
    <row r="5640" spans="13:18">
      <c r="M5640" s="22"/>
      <c r="P5640" s="22"/>
      <c r="Q5640" s="22"/>
      <c r="R5640" s="22"/>
    </row>
    <row r="5641" spans="13:18">
      <c r="M5641" s="22"/>
      <c r="P5641" s="22"/>
      <c r="Q5641" s="22"/>
      <c r="R5641" s="22"/>
    </row>
    <row r="5642" spans="13:18">
      <c r="M5642" s="22"/>
      <c r="P5642" s="22"/>
      <c r="Q5642" s="22"/>
      <c r="R5642" s="22"/>
    </row>
    <row r="5643" spans="13:18">
      <c r="M5643" s="22"/>
      <c r="P5643" s="22"/>
      <c r="Q5643" s="22"/>
      <c r="R5643" s="22"/>
    </row>
    <row r="5644" spans="13:18">
      <c r="M5644" s="22"/>
      <c r="P5644" s="22"/>
      <c r="Q5644" s="22"/>
      <c r="R5644" s="22"/>
    </row>
    <row r="5645" spans="13:18">
      <c r="M5645" s="22"/>
      <c r="P5645" s="22"/>
      <c r="Q5645" s="22"/>
      <c r="R5645" s="22"/>
    </row>
    <row r="5646" spans="13:18">
      <c r="M5646" s="22"/>
      <c r="P5646" s="22"/>
      <c r="Q5646" s="22"/>
      <c r="R5646" s="22"/>
    </row>
    <row r="5647" spans="13:18">
      <c r="M5647" s="22"/>
      <c r="P5647" s="22"/>
      <c r="Q5647" s="22"/>
      <c r="R5647" s="22"/>
    </row>
    <row r="5648" spans="13:18">
      <c r="M5648" s="22"/>
      <c r="P5648" s="22"/>
      <c r="Q5648" s="22"/>
      <c r="R5648" s="22"/>
    </row>
    <row r="5649" spans="13:18">
      <c r="M5649" s="22"/>
      <c r="P5649" s="22"/>
      <c r="Q5649" s="22"/>
      <c r="R5649" s="22"/>
    </row>
    <row r="5650" spans="13:18">
      <c r="M5650" s="22"/>
      <c r="P5650" s="22"/>
      <c r="Q5650" s="22"/>
      <c r="R5650" s="22"/>
    </row>
    <row r="5651" spans="13:18">
      <c r="M5651" s="22"/>
      <c r="P5651" s="22"/>
      <c r="Q5651" s="22"/>
      <c r="R5651" s="22"/>
    </row>
    <row r="5652" spans="13:18">
      <c r="M5652" s="22"/>
      <c r="P5652" s="22"/>
      <c r="Q5652" s="22"/>
      <c r="R5652" s="22"/>
    </row>
    <row r="5653" spans="13:18">
      <c r="M5653" s="22"/>
      <c r="P5653" s="22"/>
      <c r="Q5653" s="22"/>
      <c r="R5653" s="22"/>
    </row>
    <row r="5654" spans="13:18">
      <c r="M5654" s="22"/>
      <c r="P5654" s="22"/>
      <c r="Q5654" s="22"/>
      <c r="R5654" s="22"/>
    </row>
    <row r="5655" spans="13:18">
      <c r="M5655" s="22"/>
      <c r="P5655" s="22"/>
      <c r="Q5655" s="22"/>
      <c r="R5655" s="22"/>
    </row>
    <row r="5656" spans="13:18">
      <c r="M5656" s="22"/>
      <c r="P5656" s="22"/>
      <c r="Q5656" s="22"/>
      <c r="R5656" s="22"/>
    </row>
    <row r="5657" spans="13:18">
      <c r="M5657" s="22"/>
      <c r="P5657" s="22"/>
      <c r="Q5657" s="22"/>
      <c r="R5657" s="22"/>
    </row>
    <row r="5658" spans="13:18">
      <c r="M5658" s="22"/>
      <c r="P5658" s="22"/>
      <c r="Q5658" s="22"/>
      <c r="R5658" s="22"/>
    </row>
    <row r="5659" spans="13:18">
      <c r="M5659" s="22"/>
      <c r="P5659" s="22"/>
      <c r="Q5659" s="22"/>
      <c r="R5659" s="22"/>
    </row>
    <row r="5660" spans="13:18">
      <c r="M5660" s="22"/>
      <c r="P5660" s="22"/>
      <c r="Q5660" s="22"/>
      <c r="R5660" s="22"/>
    </row>
    <row r="5661" spans="13:18">
      <c r="M5661" s="22"/>
      <c r="P5661" s="22"/>
      <c r="Q5661" s="22"/>
      <c r="R5661" s="22"/>
    </row>
    <row r="5662" spans="13:18">
      <c r="M5662" s="22"/>
      <c r="P5662" s="22"/>
      <c r="Q5662" s="22"/>
      <c r="R5662" s="22"/>
    </row>
    <row r="5663" spans="13:18">
      <c r="M5663" s="22"/>
      <c r="P5663" s="22"/>
      <c r="Q5663" s="22"/>
      <c r="R5663" s="22"/>
    </row>
    <row r="5664" spans="13:18">
      <c r="M5664" s="22"/>
      <c r="P5664" s="22"/>
      <c r="Q5664" s="22"/>
      <c r="R5664" s="22"/>
    </row>
    <row r="5665" spans="13:18">
      <c r="M5665" s="22"/>
      <c r="P5665" s="22"/>
      <c r="Q5665" s="22"/>
      <c r="R5665" s="22"/>
    </row>
    <row r="5666" spans="13:18">
      <c r="M5666" s="22"/>
      <c r="P5666" s="22"/>
      <c r="Q5666" s="22"/>
      <c r="R5666" s="22"/>
    </row>
    <row r="5667" spans="13:18">
      <c r="M5667" s="22"/>
      <c r="P5667" s="22"/>
      <c r="Q5667" s="22"/>
      <c r="R5667" s="22"/>
    </row>
    <row r="5668" spans="13:18">
      <c r="M5668" s="22"/>
      <c r="P5668" s="22"/>
      <c r="Q5668" s="22"/>
      <c r="R5668" s="22"/>
    </row>
    <row r="5669" spans="13:18">
      <c r="M5669" s="22"/>
      <c r="P5669" s="22"/>
      <c r="Q5669" s="22"/>
      <c r="R5669" s="22"/>
    </row>
    <row r="5670" spans="13:18">
      <c r="M5670" s="22"/>
      <c r="P5670" s="22"/>
      <c r="Q5670" s="22"/>
      <c r="R5670" s="22"/>
    </row>
    <row r="5671" spans="13:18">
      <c r="M5671" s="22"/>
      <c r="P5671" s="22"/>
      <c r="Q5671" s="22"/>
      <c r="R5671" s="22"/>
    </row>
    <row r="5672" spans="13:18">
      <c r="M5672" s="22"/>
      <c r="P5672" s="22"/>
      <c r="Q5672" s="22"/>
      <c r="R5672" s="22"/>
    </row>
    <row r="5673" spans="13:18">
      <c r="M5673" s="22"/>
      <c r="P5673" s="22"/>
      <c r="Q5673" s="22"/>
      <c r="R5673" s="22"/>
    </row>
    <row r="5674" spans="13:18">
      <c r="M5674" s="22"/>
      <c r="P5674" s="22"/>
      <c r="Q5674" s="22"/>
      <c r="R5674" s="22"/>
    </row>
    <row r="5675" spans="13:18">
      <c r="M5675" s="22"/>
      <c r="P5675" s="22"/>
      <c r="Q5675" s="22"/>
      <c r="R5675" s="22"/>
    </row>
    <row r="5676" spans="13:18">
      <c r="M5676" s="22"/>
      <c r="P5676" s="22"/>
      <c r="Q5676" s="22"/>
      <c r="R5676" s="22"/>
    </row>
    <row r="5677" spans="13:18">
      <c r="M5677" s="22"/>
      <c r="P5677" s="22"/>
      <c r="Q5677" s="22"/>
      <c r="R5677" s="22"/>
    </row>
    <row r="5678" spans="13:18">
      <c r="M5678" s="22"/>
      <c r="P5678" s="22"/>
      <c r="Q5678" s="22"/>
      <c r="R5678" s="22"/>
    </row>
    <row r="5679" spans="13:18">
      <c r="M5679" s="22"/>
      <c r="P5679" s="22"/>
      <c r="Q5679" s="22"/>
      <c r="R5679" s="22"/>
    </row>
    <row r="5680" spans="13:18">
      <c r="M5680" s="22"/>
      <c r="P5680" s="22"/>
      <c r="Q5680" s="22"/>
      <c r="R5680" s="22"/>
    </row>
    <row r="5681" spans="13:18">
      <c r="M5681" s="22"/>
      <c r="P5681" s="22"/>
      <c r="Q5681" s="22"/>
      <c r="R5681" s="22"/>
    </row>
    <row r="5682" spans="13:18">
      <c r="M5682" s="22"/>
      <c r="P5682" s="22"/>
      <c r="Q5682" s="22"/>
      <c r="R5682" s="22"/>
    </row>
    <row r="5683" spans="13:18">
      <c r="M5683" s="22"/>
      <c r="P5683" s="22"/>
      <c r="Q5683" s="22"/>
      <c r="R5683" s="22"/>
    </row>
    <row r="5684" spans="13:18">
      <c r="M5684" s="22"/>
      <c r="P5684" s="22"/>
      <c r="Q5684" s="22"/>
      <c r="R5684" s="22"/>
    </row>
    <row r="5685" spans="13:18">
      <c r="M5685" s="22"/>
      <c r="P5685" s="22"/>
      <c r="Q5685" s="22"/>
      <c r="R5685" s="22"/>
    </row>
    <row r="5686" spans="13:18">
      <c r="M5686" s="22"/>
      <c r="P5686" s="22"/>
      <c r="Q5686" s="22"/>
      <c r="R5686" s="22"/>
    </row>
    <row r="5687" spans="13:18">
      <c r="M5687" s="22"/>
      <c r="P5687" s="22"/>
      <c r="Q5687" s="22"/>
      <c r="R5687" s="22"/>
    </row>
    <row r="5688" spans="13:18">
      <c r="M5688" s="22"/>
      <c r="P5688" s="22"/>
      <c r="Q5688" s="22"/>
      <c r="R5688" s="22"/>
    </row>
    <row r="5689" spans="13:18">
      <c r="M5689" s="22"/>
      <c r="P5689" s="22"/>
      <c r="Q5689" s="22"/>
      <c r="R5689" s="22"/>
    </row>
    <row r="5690" spans="13:18">
      <c r="M5690" s="22"/>
      <c r="P5690" s="22"/>
      <c r="Q5690" s="22"/>
      <c r="R5690" s="22"/>
    </row>
    <row r="5691" spans="13:18">
      <c r="M5691" s="22"/>
      <c r="P5691" s="22"/>
      <c r="Q5691" s="22"/>
      <c r="R5691" s="22"/>
    </row>
    <row r="5692" spans="13:18">
      <c r="M5692" s="22"/>
      <c r="P5692" s="22"/>
      <c r="Q5692" s="22"/>
      <c r="R5692" s="22"/>
    </row>
    <row r="5693" spans="13:18">
      <c r="M5693" s="22"/>
      <c r="P5693" s="22"/>
      <c r="Q5693" s="22"/>
      <c r="R5693" s="22"/>
    </row>
    <row r="5694" spans="13:18">
      <c r="M5694" s="22"/>
      <c r="P5694" s="22"/>
      <c r="Q5694" s="22"/>
      <c r="R5694" s="22"/>
    </row>
    <row r="5695" spans="13:18">
      <c r="M5695" s="22"/>
      <c r="P5695" s="22"/>
      <c r="Q5695" s="22"/>
      <c r="R5695" s="22"/>
    </row>
    <row r="5696" spans="13:18">
      <c r="M5696" s="22"/>
      <c r="P5696" s="22"/>
      <c r="Q5696" s="22"/>
      <c r="R5696" s="22"/>
    </row>
    <row r="5697" spans="13:18">
      <c r="M5697" s="22"/>
      <c r="P5697" s="22"/>
      <c r="Q5697" s="22"/>
      <c r="R5697" s="22"/>
    </row>
    <row r="5698" spans="13:18">
      <c r="M5698" s="22"/>
      <c r="P5698" s="22"/>
      <c r="Q5698" s="22"/>
      <c r="R5698" s="22"/>
    </row>
    <row r="5699" spans="13:18">
      <c r="M5699" s="22"/>
      <c r="P5699" s="22"/>
      <c r="Q5699" s="22"/>
      <c r="R5699" s="22"/>
    </row>
    <row r="5700" spans="13:18">
      <c r="M5700" s="22"/>
      <c r="P5700" s="22"/>
      <c r="Q5700" s="22"/>
      <c r="R5700" s="22"/>
    </row>
    <row r="5701" spans="13:18">
      <c r="M5701" s="22"/>
      <c r="P5701" s="22"/>
      <c r="Q5701" s="22"/>
      <c r="R5701" s="22"/>
    </row>
    <row r="5702" spans="13:18">
      <c r="M5702" s="22"/>
      <c r="P5702" s="22"/>
      <c r="Q5702" s="22"/>
      <c r="R5702" s="22"/>
    </row>
    <row r="5703" spans="13:18">
      <c r="M5703" s="22"/>
      <c r="P5703" s="22"/>
      <c r="Q5703" s="22"/>
      <c r="R5703" s="22"/>
    </row>
    <row r="5704" spans="13:18">
      <c r="M5704" s="22"/>
      <c r="P5704" s="22"/>
      <c r="Q5704" s="22"/>
      <c r="R5704" s="22"/>
    </row>
    <row r="5705" spans="13:18">
      <c r="M5705" s="22"/>
      <c r="P5705" s="22"/>
      <c r="Q5705" s="22"/>
      <c r="R5705" s="22"/>
    </row>
    <row r="5706" spans="13:18">
      <c r="M5706" s="22"/>
      <c r="P5706" s="22"/>
      <c r="Q5706" s="22"/>
      <c r="R5706" s="22"/>
    </row>
    <row r="5707" spans="13:18">
      <c r="M5707" s="22"/>
      <c r="P5707" s="22"/>
      <c r="Q5707" s="22"/>
      <c r="R5707" s="22"/>
    </row>
    <row r="5708" spans="13:18">
      <c r="M5708" s="22"/>
      <c r="P5708" s="22"/>
      <c r="Q5708" s="22"/>
      <c r="R5708" s="22"/>
    </row>
    <row r="5709" spans="13:18">
      <c r="M5709" s="22"/>
      <c r="P5709" s="22"/>
      <c r="Q5709" s="22"/>
      <c r="R5709" s="22"/>
    </row>
    <row r="5710" spans="13:18">
      <c r="M5710" s="22"/>
      <c r="P5710" s="22"/>
      <c r="Q5710" s="22"/>
      <c r="R5710" s="22"/>
    </row>
    <row r="5711" spans="13:18">
      <c r="M5711" s="22"/>
      <c r="P5711" s="22"/>
      <c r="Q5711" s="22"/>
      <c r="R5711" s="22"/>
    </row>
    <row r="5712" spans="13:18">
      <c r="M5712" s="22"/>
      <c r="P5712" s="22"/>
      <c r="Q5712" s="22"/>
      <c r="R5712" s="22"/>
    </row>
    <row r="5713" spans="13:18">
      <c r="M5713" s="22"/>
      <c r="P5713" s="22"/>
      <c r="Q5713" s="22"/>
      <c r="R5713" s="22"/>
    </row>
    <row r="5714" spans="13:18">
      <c r="M5714" s="22"/>
      <c r="P5714" s="22"/>
      <c r="Q5714" s="22"/>
      <c r="R5714" s="22"/>
    </row>
    <row r="5715" spans="13:18">
      <c r="M5715" s="22"/>
      <c r="P5715" s="22"/>
      <c r="Q5715" s="22"/>
      <c r="R5715" s="22"/>
    </row>
    <row r="5716" spans="13:18">
      <c r="M5716" s="22"/>
      <c r="P5716" s="22"/>
      <c r="Q5716" s="22"/>
      <c r="R5716" s="22"/>
    </row>
    <row r="5717" spans="13:18">
      <c r="M5717" s="22"/>
      <c r="P5717" s="22"/>
      <c r="Q5717" s="22"/>
      <c r="R5717" s="22"/>
    </row>
    <row r="5718" spans="13:18">
      <c r="M5718" s="22"/>
      <c r="P5718" s="22"/>
      <c r="Q5718" s="22"/>
      <c r="R5718" s="22"/>
    </row>
    <row r="5719" spans="13:18">
      <c r="M5719" s="22"/>
      <c r="P5719" s="22"/>
      <c r="Q5719" s="22"/>
      <c r="R5719" s="22"/>
    </row>
    <row r="5720" spans="13:18">
      <c r="M5720" s="22"/>
      <c r="P5720" s="22"/>
      <c r="Q5720" s="22"/>
      <c r="R5720" s="22"/>
    </row>
    <row r="5721" spans="13:18">
      <c r="M5721" s="22"/>
      <c r="P5721" s="22"/>
      <c r="Q5721" s="22"/>
      <c r="R5721" s="22"/>
    </row>
    <row r="5722" spans="13:18">
      <c r="M5722" s="22"/>
      <c r="P5722" s="22"/>
      <c r="Q5722" s="22"/>
      <c r="R5722" s="22"/>
    </row>
    <row r="5723" spans="13:18">
      <c r="M5723" s="22"/>
      <c r="P5723" s="22"/>
      <c r="Q5723" s="22"/>
      <c r="R5723" s="22"/>
    </row>
    <row r="5724" spans="13:18">
      <c r="M5724" s="22"/>
      <c r="P5724" s="22"/>
      <c r="Q5724" s="22"/>
      <c r="R5724" s="22"/>
    </row>
    <row r="5725" spans="13:18">
      <c r="M5725" s="22"/>
      <c r="P5725" s="22"/>
      <c r="Q5725" s="22"/>
      <c r="R5725" s="22"/>
    </row>
    <row r="5726" spans="13:18">
      <c r="M5726" s="22"/>
      <c r="P5726" s="22"/>
      <c r="Q5726" s="22"/>
      <c r="R5726" s="22"/>
    </row>
    <row r="5727" spans="13:18">
      <c r="M5727" s="22"/>
      <c r="P5727" s="22"/>
      <c r="Q5727" s="22"/>
      <c r="R5727" s="22"/>
    </row>
    <row r="5728" spans="13:18">
      <c r="M5728" s="22"/>
      <c r="P5728" s="22"/>
      <c r="Q5728" s="22"/>
      <c r="R5728" s="22"/>
    </row>
    <row r="5729" spans="13:18">
      <c r="M5729" s="22"/>
      <c r="P5729" s="22"/>
      <c r="Q5729" s="22"/>
      <c r="R5729" s="22"/>
    </row>
    <row r="5730" spans="13:18">
      <c r="M5730" s="22"/>
      <c r="P5730" s="22"/>
      <c r="Q5730" s="22"/>
      <c r="R5730" s="22"/>
    </row>
    <row r="5731" spans="13:18">
      <c r="M5731" s="22"/>
      <c r="P5731" s="22"/>
      <c r="Q5731" s="22"/>
      <c r="R5731" s="22"/>
    </row>
    <row r="5732" spans="13:18">
      <c r="M5732" s="22"/>
      <c r="P5732" s="22"/>
      <c r="Q5732" s="22"/>
      <c r="R5732" s="22"/>
    </row>
    <row r="5733" spans="13:18">
      <c r="M5733" s="22"/>
      <c r="P5733" s="22"/>
      <c r="Q5733" s="22"/>
      <c r="R5733" s="22"/>
    </row>
    <row r="5734" spans="13:18">
      <c r="M5734" s="22"/>
      <c r="P5734" s="22"/>
      <c r="Q5734" s="22"/>
      <c r="R5734" s="22"/>
    </row>
    <row r="5735" spans="13:18">
      <c r="M5735" s="22"/>
      <c r="P5735" s="22"/>
      <c r="Q5735" s="22"/>
      <c r="R5735" s="22"/>
    </row>
    <row r="5736" spans="13:18">
      <c r="M5736" s="22"/>
      <c r="P5736" s="22"/>
      <c r="Q5736" s="22"/>
      <c r="R5736" s="22"/>
    </row>
    <row r="5737" spans="13:18">
      <c r="M5737" s="22"/>
      <c r="P5737" s="22"/>
      <c r="Q5737" s="22"/>
      <c r="R5737" s="22"/>
    </row>
    <row r="5738" spans="13:18">
      <c r="M5738" s="22"/>
      <c r="P5738" s="22"/>
      <c r="Q5738" s="22"/>
      <c r="R5738" s="22"/>
    </row>
    <row r="5739" spans="13:18">
      <c r="M5739" s="22"/>
      <c r="P5739" s="22"/>
      <c r="Q5739" s="22"/>
      <c r="R5739" s="22"/>
    </row>
    <row r="5740" spans="13:18">
      <c r="M5740" s="22"/>
      <c r="P5740" s="22"/>
      <c r="Q5740" s="22"/>
      <c r="R5740" s="22"/>
    </row>
    <row r="5741" spans="13:18">
      <c r="M5741" s="22"/>
      <c r="P5741" s="22"/>
      <c r="Q5741" s="22"/>
      <c r="R5741" s="22"/>
    </row>
    <row r="5742" spans="13:18">
      <c r="M5742" s="22"/>
      <c r="P5742" s="22"/>
      <c r="Q5742" s="22"/>
      <c r="R5742" s="22"/>
    </row>
    <row r="5743" spans="13:18">
      <c r="M5743" s="22"/>
      <c r="P5743" s="22"/>
      <c r="Q5743" s="22"/>
      <c r="R5743" s="22"/>
    </row>
    <row r="5744" spans="13:18">
      <c r="M5744" s="22"/>
      <c r="P5744" s="22"/>
      <c r="Q5744" s="22"/>
      <c r="R5744" s="22"/>
    </row>
    <row r="5745" spans="13:18">
      <c r="M5745" s="22"/>
      <c r="P5745" s="22"/>
      <c r="Q5745" s="22"/>
      <c r="R5745" s="22"/>
    </row>
    <row r="5746" spans="13:18">
      <c r="M5746" s="22"/>
      <c r="P5746" s="22"/>
      <c r="Q5746" s="22"/>
      <c r="R5746" s="22"/>
    </row>
    <row r="5747" spans="13:18">
      <c r="M5747" s="22"/>
      <c r="P5747" s="22"/>
      <c r="Q5747" s="22"/>
      <c r="R5747" s="22"/>
    </row>
    <row r="5748" spans="13:18">
      <c r="M5748" s="22"/>
      <c r="P5748" s="22"/>
      <c r="Q5748" s="22"/>
      <c r="R5748" s="22"/>
    </row>
    <row r="5749" spans="13:18">
      <c r="M5749" s="22"/>
      <c r="P5749" s="22"/>
      <c r="Q5749" s="22"/>
      <c r="R5749" s="22"/>
    </row>
    <row r="5750" spans="13:18">
      <c r="M5750" s="22"/>
      <c r="P5750" s="22"/>
      <c r="Q5750" s="22"/>
      <c r="R5750" s="22"/>
    </row>
    <row r="5751" spans="13:18">
      <c r="M5751" s="22"/>
      <c r="P5751" s="22"/>
      <c r="Q5751" s="22"/>
      <c r="R5751" s="22"/>
    </row>
    <row r="5752" spans="13:18">
      <c r="M5752" s="22"/>
      <c r="P5752" s="22"/>
      <c r="Q5752" s="22"/>
      <c r="R5752" s="22"/>
    </row>
    <row r="5753" spans="13:18">
      <c r="M5753" s="22"/>
      <c r="P5753" s="22"/>
      <c r="Q5753" s="22"/>
      <c r="R5753" s="22"/>
    </row>
    <row r="5754" spans="13:18">
      <c r="M5754" s="22"/>
      <c r="P5754" s="22"/>
      <c r="Q5754" s="22"/>
      <c r="R5754" s="22"/>
    </row>
    <row r="5755" spans="13:18">
      <c r="M5755" s="22"/>
      <c r="P5755" s="22"/>
      <c r="Q5755" s="22"/>
      <c r="R5755" s="22"/>
    </row>
    <row r="5756" spans="13:18">
      <c r="M5756" s="22"/>
      <c r="P5756" s="22"/>
      <c r="Q5756" s="22"/>
      <c r="R5756" s="22"/>
    </row>
    <row r="5757" spans="13:18">
      <c r="M5757" s="22"/>
      <c r="P5757" s="22"/>
      <c r="Q5757" s="22"/>
      <c r="R5757" s="22"/>
    </row>
    <row r="5758" spans="13:18">
      <c r="M5758" s="22"/>
      <c r="P5758" s="22"/>
      <c r="Q5758" s="22"/>
      <c r="R5758" s="22"/>
    </row>
    <row r="5759" spans="13:18">
      <c r="M5759" s="22"/>
      <c r="P5759" s="22"/>
      <c r="Q5759" s="22"/>
      <c r="R5759" s="22"/>
    </row>
    <row r="5760" spans="13:18">
      <c r="M5760" s="22"/>
      <c r="P5760" s="22"/>
      <c r="Q5760" s="22"/>
      <c r="R5760" s="22"/>
    </row>
    <row r="5761" spans="13:18">
      <c r="M5761" s="22"/>
      <c r="P5761" s="22"/>
      <c r="Q5761" s="22"/>
      <c r="R5761" s="22"/>
    </row>
    <row r="5762" spans="13:18">
      <c r="M5762" s="22"/>
      <c r="P5762" s="22"/>
      <c r="Q5762" s="22"/>
      <c r="R5762" s="22"/>
    </row>
    <row r="5763" spans="13:18">
      <c r="M5763" s="22"/>
      <c r="P5763" s="22"/>
      <c r="Q5763" s="22"/>
      <c r="R5763" s="22"/>
    </row>
    <row r="5764" spans="13:18">
      <c r="M5764" s="22"/>
      <c r="P5764" s="22"/>
      <c r="Q5764" s="22"/>
      <c r="R5764" s="22"/>
    </row>
    <row r="5765" spans="13:18">
      <c r="M5765" s="22"/>
      <c r="P5765" s="22"/>
      <c r="Q5765" s="22"/>
      <c r="R5765" s="22"/>
    </row>
    <row r="5766" spans="13:18">
      <c r="M5766" s="22"/>
      <c r="P5766" s="22"/>
      <c r="Q5766" s="22"/>
      <c r="R5766" s="22"/>
    </row>
    <row r="5767" spans="13:18">
      <c r="M5767" s="22"/>
      <c r="P5767" s="22"/>
      <c r="Q5767" s="22"/>
      <c r="R5767" s="22"/>
    </row>
    <row r="5768" spans="13:18">
      <c r="M5768" s="22"/>
      <c r="P5768" s="22"/>
      <c r="Q5768" s="22"/>
      <c r="R5768" s="22"/>
    </row>
    <row r="5769" spans="13:18">
      <c r="M5769" s="22"/>
      <c r="P5769" s="22"/>
      <c r="Q5769" s="22"/>
      <c r="R5769" s="22"/>
    </row>
    <row r="5770" spans="13:18">
      <c r="M5770" s="22"/>
      <c r="P5770" s="22"/>
      <c r="Q5770" s="22"/>
      <c r="R5770" s="22"/>
    </row>
    <row r="5771" spans="13:18">
      <c r="M5771" s="22"/>
      <c r="P5771" s="22"/>
      <c r="Q5771" s="22"/>
      <c r="R5771" s="22"/>
    </row>
    <row r="5772" spans="13:18">
      <c r="M5772" s="22"/>
      <c r="P5772" s="22"/>
      <c r="Q5772" s="22"/>
      <c r="R5772" s="22"/>
    </row>
    <row r="5773" spans="13:18">
      <c r="M5773" s="22"/>
      <c r="P5773" s="22"/>
      <c r="Q5773" s="22"/>
      <c r="R5773" s="22"/>
    </row>
    <row r="5774" spans="13:18">
      <c r="M5774" s="22"/>
      <c r="P5774" s="22"/>
      <c r="Q5774" s="22"/>
      <c r="R5774" s="22"/>
    </row>
    <row r="5775" spans="13:18">
      <c r="M5775" s="22"/>
      <c r="P5775" s="22"/>
      <c r="Q5775" s="22"/>
      <c r="R5775" s="22"/>
    </row>
    <row r="5776" spans="13:18">
      <c r="M5776" s="22"/>
      <c r="P5776" s="22"/>
      <c r="Q5776" s="22"/>
      <c r="R5776" s="22"/>
    </row>
    <row r="5777" spans="13:18">
      <c r="M5777" s="22"/>
      <c r="P5777" s="22"/>
      <c r="Q5777" s="22"/>
      <c r="R5777" s="22"/>
    </row>
    <row r="5778" spans="13:18">
      <c r="M5778" s="22"/>
      <c r="P5778" s="22"/>
      <c r="Q5778" s="22"/>
      <c r="R5778" s="22"/>
    </row>
    <row r="5779" spans="13:18">
      <c r="M5779" s="22"/>
      <c r="P5779" s="22"/>
      <c r="Q5779" s="22"/>
      <c r="R5779" s="22"/>
    </row>
    <row r="5780" spans="13:18">
      <c r="M5780" s="22"/>
      <c r="P5780" s="22"/>
      <c r="Q5780" s="22"/>
      <c r="R5780" s="22"/>
    </row>
    <row r="5781" spans="13:18">
      <c r="M5781" s="22"/>
      <c r="P5781" s="22"/>
      <c r="Q5781" s="22"/>
      <c r="R5781" s="22"/>
    </row>
    <row r="5782" spans="13:18">
      <c r="M5782" s="22"/>
      <c r="P5782" s="22"/>
      <c r="Q5782" s="22"/>
      <c r="R5782" s="22"/>
    </row>
    <row r="5783" spans="13:18">
      <c r="M5783" s="22"/>
      <c r="P5783" s="22"/>
      <c r="Q5783" s="22"/>
      <c r="R5783" s="22"/>
    </row>
    <row r="5784" spans="13:18">
      <c r="M5784" s="22"/>
      <c r="P5784" s="22"/>
      <c r="Q5784" s="22"/>
      <c r="R5784" s="22"/>
    </row>
    <row r="5785" spans="13:18">
      <c r="M5785" s="22"/>
      <c r="P5785" s="22"/>
      <c r="Q5785" s="22"/>
      <c r="R5785" s="22"/>
    </row>
    <row r="5786" spans="13:18">
      <c r="M5786" s="22"/>
      <c r="P5786" s="22"/>
      <c r="Q5786" s="22"/>
      <c r="R5786" s="22"/>
    </row>
    <row r="5787" spans="13:18">
      <c r="M5787" s="22"/>
      <c r="P5787" s="22"/>
      <c r="Q5787" s="22"/>
      <c r="R5787" s="22"/>
    </row>
    <row r="5788" spans="13:18">
      <c r="M5788" s="22"/>
      <c r="P5788" s="22"/>
      <c r="Q5788" s="22"/>
      <c r="R5788" s="22"/>
    </row>
    <row r="5789" spans="13:18">
      <c r="M5789" s="22"/>
      <c r="P5789" s="22"/>
      <c r="Q5789" s="22"/>
      <c r="R5789" s="22"/>
    </row>
    <row r="5790" spans="13:18">
      <c r="M5790" s="22"/>
      <c r="P5790" s="22"/>
      <c r="Q5790" s="22"/>
      <c r="R5790" s="22"/>
    </row>
    <row r="5791" spans="13:18">
      <c r="M5791" s="22"/>
      <c r="P5791" s="22"/>
      <c r="Q5791" s="22"/>
      <c r="R5791" s="22"/>
    </row>
    <row r="5792" spans="13:18">
      <c r="M5792" s="22"/>
      <c r="P5792" s="22"/>
      <c r="Q5792" s="22"/>
      <c r="R5792" s="22"/>
    </row>
    <row r="5793" spans="13:18">
      <c r="M5793" s="22"/>
      <c r="P5793" s="22"/>
      <c r="Q5793" s="22"/>
      <c r="R5793" s="22"/>
    </row>
    <row r="5794" spans="13:18">
      <c r="M5794" s="22"/>
      <c r="P5794" s="22"/>
      <c r="Q5794" s="22"/>
      <c r="R5794" s="22"/>
    </row>
    <row r="5795" spans="13:18">
      <c r="M5795" s="22"/>
      <c r="P5795" s="22"/>
      <c r="Q5795" s="22"/>
      <c r="R5795" s="22"/>
    </row>
    <row r="5796" spans="13:18">
      <c r="M5796" s="22"/>
      <c r="P5796" s="22"/>
      <c r="Q5796" s="22"/>
      <c r="R5796" s="22"/>
    </row>
    <row r="5797" spans="13:18">
      <c r="M5797" s="22"/>
      <c r="P5797" s="22"/>
      <c r="Q5797" s="22"/>
      <c r="R5797" s="22"/>
    </row>
    <row r="5798" spans="13:18">
      <c r="M5798" s="22"/>
      <c r="P5798" s="22"/>
      <c r="Q5798" s="22"/>
      <c r="R5798" s="22"/>
    </row>
    <row r="5799" spans="13:18">
      <c r="M5799" s="22"/>
      <c r="P5799" s="22"/>
      <c r="Q5799" s="22"/>
      <c r="R5799" s="22"/>
    </row>
    <row r="5800" spans="13:18">
      <c r="M5800" s="22"/>
      <c r="P5800" s="22"/>
      <c r="Q5800" s="22"/>
      <c r="R5800" s="22"/>
    </row>
    <row r="5801" spans="13:18">
      <c r="M5801" s="22"/>
      <c r="P5801" s="22"/>
      <c r="Q5801" s="22"/>
      <c r="R5801" s="22"/>
    </row>
    <row r="5802" spans="13:18">
      <c r="M5802" s="22"/>
      <c r="P5802" s="22"/>
      <c r="Q5802" s="22"/>
      <c r="R5802" s="22"/>
    </row>
    <row r="5803" spans="13:18">
      <c r="M5803" s="22"/>
      <c r="P5803" s="22"/>
      <c r="Q5803" s="22"/>
      <c r="R5803" s="22"/>
    </row>
    <row r="5804" spans="13:18">
      <c r="M5804" s="22"/>
      <c r="P5804" s="22"/>
      <c r="Q5804" s="22"/>
      <c r="R5804" s="22"/>
    </row>
    <row r="5805" spans="13:18">
      <c r="M5805" s="22"/>
      <c r="P5805" s="22"/>
      <c r="Q5805" s="22"/>
      <c r="R5805" s="22"/>
    </row>
    <row r="5806" spans="13:18">
      <c r="M5806" s="22"/>
      <c r="P5806" s="22"/>
      <c r="Q5806" s="22"/>
      <c r="R5806" s="22"/>
    </row>
    <row r="5807" spans="13:18">
      <c r="M5807" s="22"/>
      <c r="P5807" s="22"/>
      <c r="Q5807" s="22"/>
      <c r="R5807" s="22"/>
    </row>
    <row r="5808" spans="13:18">
      <c r="M5808" s="22"/>
      <c r="P5808" s="22"/>
      <c r="Q5808" s="22"/>
      <c r="R5808" s="22"/>
    </row>
  </sheetData>
  <sortState ref="A79:AB83">
    <sortCondition descending="1" ref="W79:W83"/>
    <sortCondition ref="A79:A83"/>
  </sortState>
  <mergeCells count="9">
    <mergeCell ref="D90:E90"/>
    <mergeCell ref="U3:V3"/>
    <mergeCell ref="L4:M4"/>
    <mergeCell ref="D75:E75"/>
    <mergeCell ref="O4:P4"/>
    <mergeCell ref="D30:E30"/>
    <mergeCell ref="D47:E47"/>
    <mergeCell ref="D62:E62"/>
    <mergeCell ref="G3:G6"/>
  </mergeCells>
  <phoneticPr fontId="20" type="noConversion"/>
  <printOptions horizontalCentered="1"/>
  <pageMargins left="0" right="0" top="0.5" bottom="0.75" header="0" footer="0"/>
  <pageSetup scale="80" fitToWidth="7" fitToHeight="7" orientation="landscape" r:id="rId1"/>
  <headerFooter alignWithMargins="0">
    <oddHeader>&amp;R&amp;"Arial,Bold"&amp;20Attachment  C</oddHeader>
    <oddFooter>&amp;LRevenue Fund Projects Report: 
 End of September, 2009
&amp;CPage &amp;P of &amp;N&amp;R&amp;D</oddFooter>
  </headerFooter>
  <rowBreaks count="1" manualBreakCount="1">
    <brk id="30" max="22" man="1"/>
  </rowBreaks>
  <ignoredErrors>
    <ignoredError sqref="D69:E78 D84:E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September 30 Capital</vt:lpstr>
      <vt:lpstr>September 30 HEAPR</vt:lpstr>
      <vt:lpstr>September 30 Revenue Fund</vt:lpstr>
      <vt:lpstr>'September 30 Capital'!Print_Area</vt:lpstr>
      <vt:lpstr>'September 30 HEAPR'!Print_Area</vt:lpstr>
      <vt:lpstr>'September 30 Revenue Fund'!Print_Area</vt:lpstr>
      <vt:lpstr>SUMMARY!Print_Area</vt:lpstr>
      <vt:lpstr>'September 30 Capital'!Print_Titles</vt:lpstr>
      <vt:lpstr>'September 30 HEAPR'!Print_Titles</vt:lpstr>
      <vt:lpstr>'September 30 Revenue Fund'!Print_Titles</vt:lpstr>
    </vt:vector>
  </TitlesOfParts>
  <Company>MnSCU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Robshaw</dc:creator>
  <cp:lastModifiedBy>hanonka</cp:lastModifiedBy>
  <cp:lastPrinted>2009-10-21T16:21:08Z</cp:lastPrinted>
  <dcterms:created xsi:type="dcterms:W3CDTF">1999-04-10T12:48:06Z</dcterms:created>
  <dcterms:modified xsi:type="dcterms:W3CDTF">2009-10-30T19:44:04Z</dcterms:modified>
</cp:coreProperties>
</file>