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7\"/>
    </mc:Choice>
  </mc:AlternateContent>
  <bookViews>
    <workbookView xWindow="345" yWindow="-135" windowWidth="11340" windowHeight="6270"/>
  </bookViews>
  <sheets>
    <sheet name="Master Expend Table" sheetId="43" r:id="rId1"/>
    <sheet name="System" sheetId="38" r:id="rId2"/>
    <sheet name="ALEX TC" sheetId="1" r:id="rId3"/>
    <sheet name="ARCCATC" sheetId="48" r:id="rId4"/>
    <sheet name="ANOKARAM CC" sheetId="11" r:id="rId5"/>
    <sheet name="ANOKA TC" sheetId="12" r:id="rId6"/>
    <sheet name="BSU &amp; TC" sheetId="44" r:id="rId7"/>
    <sheet name="BEMIDJI SU" sheetId="37" r:id="rId8"/>
    <sheet name="NTC-Bemidji" sheetId="45" r:id="rId9"/>
    <sheet name="CENTRAL LAKES" sheetId="36" r:id="rId10"/>
    <sheet name="CENTURY" sheetId="35" r:id="rId11"/>
    <sheet name="Sheet2" sheetId="49" r:id="rId12"/>
    <sheet name="DAKCTY TC" sheetId="34" r:id="rId13"/>
    <sheet name="INVER HILLS" sheetId="29" r:id="rId14"/>
    <sheet name="FDL CC" sheetId="32" r:id="rId15"/>
    <sheet name="HENN TC" sheetId="31" r:id="rId16"/>
    <sheet name="LAKE SUPERIOR" sheetId="27" r:id="rId17"/>
    <sheet name="METRO SU" sheetId="25" r:id="rId18"/>
    <sheet name="MPLS COLLEGE" sheetId="24" r:id="rId19"/>
    <sheet name="MN SC-SOUTHEAST" sheetId="23" r:id="rId20"/>
    <sheet name="MINNESOTA STATE COLLEGE" sheetId="46" r:id="rId21"/>
    <sheet name="MSU MOORHEAD" sheetId="20" r:id="rId22"/>
    <sheet name="MSU MANKATO" sheetId="22" r:id="rId23"/>
    <sheet name="MN WEST" sheetId="21" r:id="rId24"/>
    <sheet name="NORMANDALE" sheetId="19" r:id="rId25"/>
    <sheet name="NO HENN CC" sheetId="18" r:id="rId26"/>
    <sheet name="NHED" sheetId="39" r:id="rId27"/>
    <sheet name="HIBBING" sheetId="30" r:id="rId28"/>
    <sheet name="ITASCA CC" sheetId="28" r:id="rId29"/>
    <sheet name="MESABI RANGE" sheetId="40" r:id="rId30"/>
    <sheet name="RAINY RIVER" sheetId="14" r:id="rId31"/>
    <sheet name="VERMILION" sheetId="41" r:id="rId32"/>
    <sheet name="NORTHLAND" sheetId="17" r:id="rId33"/>
    <sheet name="PINE TC" sheetId="15" r:id="rId34"/>
    <sheet name="RIDGEWATER" sheetId="13" r:id="rId35"/>
    <sheet name="RIVERLAND" sheetId="10" r:id="rId36"/>
    <sheet name="ROCHESTER" sheetId="9" r:id="rId37"/>
    <sheet name="SAINT PAUL" sheetId="4" r:id="rId38"/>
    <sheet name="SOUTH CENTRAL" sheetId="8" r:id="rId39"/>
    <sheet name="SOUTHWEST MN SU" sheetId="7" r:id="rId40"/>
    <sheet name="ST CLOUD SU" sheetId="6" r:id="rId41"/>
    <sheet name="ST CLOUD TCC" sheetId="5" r:id="rId42"/>
    <sheet name="WINONA SU" sheetId="2" r:id="rId43"/>
    <sheet name="Sheet1" sheetId="47" r:id="rId44"/>
    <sheet name="Indirect Combine" sheetId="50" r:id="rId45"/>
    <sheet name="Indirect SPlit" sheetId="51" r:id="rId46"/>
  </sheets>
  <calcPr calcId="162913"/>
</workbook>
</file>

<file path=xl/calcChain.xml><?xml version="1.0" encoding="utf-8"?>
<calcChain xmlns="http://schemas.openxmlformats.org/spreadsheetml/2006/main">
  <c r="D15" i="47" l="1"/>
  <c r="C15" i="47"/>
  <c r="I31" i="43" l="1"/>
  <c r="B29" i="49" l="1"/>
  <c r="C9" i="49"/>
  <c r="A1" i="49"/>
  <c r="J15" i="43"/>
  <c r="J9" i="49" s="1"/>
  <c r="I15" i="43"/>
  <c r="I9" i="49" s="1"/>
  <c r="H15" i="43"/>
  <c r="H9" i="49" s="1"/>
  <c r="G15" i="43"/>
  <c r="G9" i="49" s="1"/>
  <c r="E15" i="43"/>
  <c r="E9" i="49" s="1"/>
  <c r="D15" i="43"/>
  <c r="D9" i="49" s="1"/>
  <c r="C15" i="43"/>
  <c r="B15" i="43"/>
  <c r="B9" i="49" s="1"/>
  <c r="K9" i="49" l="1"/>
  <c r="J11" i="49"/>
  <c r="J12" i="49" s="1"/>
  <c r="J15" i="49" s="1"/>
  <c r="J18" i="49" s="1"/>
  <c r="J22" i="49" s="1"/>
  <c r="B27" i="49"/>
  <c r="B29" i="48"/>
  <c r="A1" i="48"/>
  <c r="J7" i="43"/>
  <c r="I7" i="43"/>
  <c r="H7" i="43"/>
  <c r="G7" i="43"/>
  <c r="E7" i="43"/>
  <c r="D7" i="43"/>
  <c r="C7" i="43"/>
  <c r="B7" i="43"/>
  <c r="B11" i="49" l="1"/>
  <c r="I9" i="48"/>
  <c r="B9" i="48"/>
  <c r="B27" i="48" s="1"/>
  <c r="G9" i="48"/>
  <c r="J9" i="48"/>
  <c r="J11" i="48" s="1"/>
  <c r="C9" i="48"/>
  <c r="D9" i="48"/>
  <c r="E9" i="48"/>
  <c r="H9" i="48"/>
  <c r="D11" i="49"/>
  <c r="D12" i="49" s="1"/>
  <c r="B12" i="49"/>
  <c r="C11" i="49"/>
  <c r="C12" i="49" s="1"/>
  <c r="E11" i="49"/>
  <c r="E12" i="49" s="1"/>
  <c r="I11" i="49"/>
  <c r="I12" i="49" s="1"/>
  <c r="H11" i="49"/>
  <c r="H12" i="49" s="1"/>
  <c r="G11" i="49"/>
  <c r="G12" i="49" s="1"/>
  <c r="K7" i="43"/>
  <c r="K25" i="43"/>
  <c r="K9" i="48" l="1"/>
  <c r="B11" i="48" s="1"/>
  <c r="B12" i="48" s="1"/>
  <c r="K12" i="49"/>
  <c r="I14" i="49"/>
  <c r="I15" i="49" s="1"/>
  <c r="I18" i="49" s="1"/>
  <c r="I22" i="49" s="1"/>
  <c r="D11" i="48"/>
  <c r="D12" i="48" s="1"/>
  <c r="C11" i="48"/>
  <c r="C12" i="48" s="1"/>
  <c r="I11" i="48"/>
  <c r="I12" i="48" s="1"/>
  <c r="I14" i="48" s="1"/>
  <c r="C14" i="48" s="1"/>
  <c r="J12" i="48"/>
  <c r="J15" i="48" s="1"/>
  <c r="J18" i="48" s="1"/>
  <c r="J22" i="48" s="1"/>
  <c r="H11" i="48"/>
  <c r="H12" i="48" s="1"/>
  <c r="B9" i="45"/>
  <c r="B27" i="45" s="1"/>
  <c r="C9" i="45"/>
  <c r="D9" i="45"/>
  <c r="E9" i="45"/>
  <c r="G9" i="45"/>
  <c r="H9" i="45"/>
  <c r="I9" i="45"/>
  <c r="J9" i="45"/>
  <c r="J11" i="45" s="1"/>
  <c r="B10" i="43"/>
  <c r="B9" i="37"/>
  <c r="B27" i="37" s="1"/>
  <c r="C9" i="37"/>
  <c r="D9" i="37"/>
  <c r="E9" i="37"/>
  <c r="G9" i="37"/>
  <c r="H9" i="37"/>
  <c r="I9" i="37"/>
  <c r="J9" i="37"/>
  <c r="J11" i="37" s="1"/>
  <c r="J12" i="37" s="1"/>
  <c r="J15" i="37" s="1"/>
  <c r="J18" i="37" s="1"/>
  <c r="J22" i="37" s="1"/>
  <c r="I9" i="2"/>
  <c r="G9" i="2"/>
  <c r="I9" i="5"/>
  <c r="G9" i="5"/>
  <c r="I9" i="6"/>
  <c r="G9" i="6"/>
  <c r="I9" i="7"/>
  <c r="G9" i="7"/>
  <c r="I9" i="8"/>
  <c r="G9" i="8"/>
  <c r="I9" i="4"/>
  <c r="G9" i="4"/>
  <c r="I9" i="9"/>
  <c r="G9" i="9"/>
  <c r="I9" i="10"/>
  <c r="G9" i="10"/>
  <c r="I9" i="13"/>
  <c r="G9" i="13"/>
  <c r="I9" i="15"/>
  <c r="G9" i="15"/>
  <c r="I9" i="17"/>
  <c r="G9" i="17"/>
  <c r="I9" i="41"/>
  <c r="G9" i="41"/>
  <c r="I9" i="14"/>
  <c r="G9" i="14"/>
  <c r="I9" i="40"/>
  <c r="G9" i="40"/>
  <c r="I9" i="28"/>
  <c r="G9" i="28"/>
  <c r="I9" i="30"/>
  <c r="G9" i="30"/>
  <c r="I9" i="18"/>
  <c r="G9" i="18"/>
  <c r="I9" i="19"/>
  <c r="G9" i="19"/>
  <c r="I9" i="21"/>
  <c r="G9" i="21"/>
  <c r="I9" i="22"/>
  <c r="G9" i="22"/>
  <c r="I9" i="20"/>
  <c r="G9" i="20"/>
  <c r="I9" i="46"/>
  <c r="G9" i="46"/>
  <c r="I9" i="23"/>
  <c r="G9" i="23"/>
  <c r="I9" i="24"/>
  <c r="G9" i="24"/>
  <c r="I9" i="25"/>
  <c r="G9" i="25"/>
  <c r="I9" i="27"/>
  <c r="G9" i="27"/>
  <c r="I9" i="29"/>
  <c r="G9" i="29"/>
  <c r="I9" i="31"/>
  <c r="G9" i="31"/>
  <c r="I9" i="32"/>
  <c r="G9" i="32"/>
  <c r="I9" i="34"/>
  <c r="G9" i="34"/>
  <c r="I9" i="35"/>
  <c r="G9" i="35"/>
  <c r="I9" i="36"/>
  <c r="G9" i="36"/>
  <c r="I9" i="12"/>
  <c r="G9" i="12"/>
  <c r="I9" i="11"/>
  <c r="G9" i="11"/>
  <c r="I9" i="1"/>
  <c r="G9" i="1"/>
  <c r="G10" i="43"/>
  <c r="G31" i="43"/>
  <c r="I10" i="43"/>
  <c r="E10" i="43"/>
  <c r="D10" i="43"/>
  <c r="C10" i="43"/>
  <c r="J10" i="43"/>
  <c r="H10" i="43"/>
  <c r="K6" i="43"/>
  <c r="K8" i="43"/>
  <c r="K9" i="43"/>
  <c r="K11" i="43"/>
  <c r="K12" i="43"/>
  <c r="K13" i="43"/>
  <c r="K14" i="43"/>
  <c r="K16" i="43"/>
  <c r="K18" i="43"/>
  <c r="K19" i="43"/>
  <c r="K17" i="43"/>
  <c r="K20" i="43"/>
  <c r="K21" i="43"/>
  <c r="K22" i="43"/>
  <c r="K23" i="43"/>
  <c r="K24" i="43"/>
  <c r="K26" i="43"/>
  <c r="K27" i="43"/>
  <c r="K28" i="43"/>
  <c r="K29" i="43"/>
  <c r="K30" i="43"/>
  <c r="B31" i="43"/>
  <c r="C31" i="43"/>
  <c r="C9" i="39" s="1"/>
  <c r="D31" i="43"/>
  <c r="E31" i="43"/>
  <c r="H31" i="43"/>
  <c r="J31" i="43"/>
  <c r="J9" i="39" s="1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K48" i="43"/>
  <c r="B29" i="39"/>
  <c r="B29" i="44"/>
  <c r="J9" i="46"/>
  <c r="J11" i="46" s="1"/>
  <c r="H9" i="46"/>
  <c r="E9" i="46"/>
  <c r="D9" i="46"/>
  <c r="C9" i="46"/>
  <c r="B9" i="46"/>
  <c r="A1" i="46"/>
  <c r="A1" i="45"/>
  <c r="A1" i="44"/>
  <c r="J9" i="2"/>
  <c r="J11" i="2" s="1"/>
  <c r="J12" i="2" s="1"/>
  <c r="J15" i="2" s="1"/>
  <c r="J18" i="2" s="1"/>
  <c r="J22" i="2" s="1"/>
  <c r="H9" i="2"/>
  <c r="E9" i="2"/>
  <c r="D9" i="2"/>
  <c r="C9" i="2"/>
  <c r="B9" i="2"/>
  <c r="B27" i="2" s="1"/>
  <c r="J9" i="5"/>
  <c r="J11" i="5" s="1"/>
  <c r="J12" i="5" s="1"/>
  <c r="J15" i="5" s="1"/>
  <c r="J18" i="5" s="1"/>
  <c r="J22" i="5" s="1"/>
  <c r="H9" i="5"/>
  <c r="E9" i="5"/>
  <c r="D9" i="5"/>
  <c r="C9" i="5"/>
  <c r="B9" i="5"/>
  <c r="B27" i="5" s="1"/>
  <c r="J9" i="6"/>
  <c r="J11" i="6" s="1"/>
  <c r="J12" i="6" s="1"/>
  <c r="J15" i="6" s="1"/>
  <c r="J18" i="6" s="1"/>
  <c r="J22" i="6" s="1"/>
  <c r="H9" i="6"/>
  <c r="E9" i="6"/>
  <c r="D9" i="6"/>
  <c r="C9" i="6"/>
  <c r="B9" i="6"/>
  <c r="B27" i="6" s="1"/>
  <c r="J9" i="7"/>
  <c r="J11" i="7" s="1"/>
  <c r="J12" i="7" s="1"/>
  <c r="J15" i="7" s="1"/>
  <c r="J18" i="7" s="1"/>
  <c r="J22" i="7" s="1"/>
  <c r="H9" i="7"/>
  <c r="E9" i="7"/>
  <c r="D9" i="7"/>
  <c r="C9" i="7"/>
  <c r="B9" i="7"/>
  <c r="B27" i="7" s="1"/>
  <c r="J9" i="8"/>
  <c r="J11" i="8" s="1"/>
  <c r="J12" i="8" s="1"/>
  <c r="J15" i="8" s="1"/>
  <c r="J18" i="8" s="1"/>
  <c r="J22" i="8" s="1"/>
  <c r="H9" i="8"/>
  <c r="E9" i="8"/>
  <c r="D9" i="8"/>
  <c r="C9" i="8"/>
  <c r="B9" i="8"/>
  <c r="B27" i="8" s="1"/>
  <c r="J9" i="4"/>
  <c r="J11" i="4" s="1"/>
  <c r="J12" i="4" s="1"/>
  <c r="J15" i="4" s="1"/>
  <c r="J18" i="4" s="1"/>
  <c r="J22" i="4" s="1"/>
  <c r="H9" i="4"/>
  <c r="E9" i="4"/>
  <c r="D9" i="4"/>
  <c r="C9" i="4"/>
  <c r="B9" i="4"/>
  <c r="B27" i="4" s="1"/>
  <c r="J9" i="9"/>
  <c r="J11" i="9" s="1"/>
  <c r="J12" i="9" s="1"/>
  <c r="J15" i="9" s="1"/>
  <c r="J18" i="9" s="1"/>
  <c r="J22" i="9" s="1"/>
  <c r="H9" i="9"/>
  <c r="E9" i="9"/>
  <c r="D9" i="9"/>
  <c r="C9" i="9"/>
  <c r="B9" i="9"/>
  <c r="B27" i="9" s="1"/>
  <c r="J9" i="10"/>
  <c r="J11" i="10" s="1"/>
  <c r="J12" i="10" s="1"/>
  <c r="J15" i="10" s="1"/>
  <c r="J18" i="10" s="1"/>
  <c r="J22" i="10" s="1"/>
  <c r="H9" i="10"/>
  <c r="E9" i="10"/>
  <c r="D9" i="10"/>
  <c r="C9" i="10"/>
  <c r="B9" i="10"/>
  <c r="B27" i="10" s="1"/>
  <c r="J9" i="13"/>
  <c r="J11" i="13" s="1"/>
  <c r="J12" i="13" s="1"/>
  <c r="J15" i="13" s="1"/>
  <c r="J18" i="13" s="1"/>
  <c r="J22" i="13" s="1"/>
  <c r="H9" i="13"/>
  <c r="E9" i="13"/>
  <c r="D9" i="13"/>
  <c r="C9" i="13"/>
  <c r="B9" i="13"/>
  <c r="B27" i="13" s="1"/>
  <c r="J9" i="15"/>
  <c r="J11" i="15" s="1"/>
  <c r="J12" i="15" s="1"/>
  <c r="J15" i="15" s="1"/>
  <c r="J18" i="15" s="1"/>
  <c r="J22" i="15" s="1"/>
  <c r="H9" i="15"/>
  <c r="E9" i="15"/>
  <c r="D9" i="15"/>
  <c r="C9" i="15"/>
  <c r="B9" i="15"/>
  <c r="B27" i="15" s="1"/>
  <c r="J9" i="17"/>
  <c r="J11" i="17" s="1"/>
  <c r="J12" i="17" s="1"/>
  <c r="J15" i="17" s="1"/>
  <c r="J18" i="17" s="1"/>
  <c r="J22" i="17" s="1"/>
  <c r="H9" i="17"/>
  <c r="E9" i="17"/>
  <c r="D9" i="17"/>
  <c r="C9" i="17"/>
  <c r="B9" i="17"/>
  <c r="B27" i="17" s="1"/>
  <c r="J9" i="41"/>
  <c r="J11" i="41" s="1"/>
  <c r="H9" i="41"/>
  <c r="E9" i="41"/>
  <c r="D9" i="41"/>
  <c r="C9" i="41"/>
  <c r="B9" i="41"/>
  <c r="B27" i="41" s="1"/>
  <c r="J9" i="14"/>
  <c r="H9" i="14"/>
  <c r="E9" i="14"/>
  <c r="D9" i="14"/>
  <c r="C9" i="14"/>
  <c r="B9" i="14"/>
  <c r="B27" i="14" s="1"/>
  <c r="J9" i="40"/>
  <c r="H9" i="40"/>
  <c r="E9" i="40"/>
  <c r="D9" i="40"/>
  <c r="C9" i="40"/>
  <c r="B9" i="40"/>
  <c r="B27" i="40" s="1"/>
  <c r="J9" i="28"/>
  <c r="H9" i="28"/>
  <c r="E9" i="28"/>
  <c r="D9" i="28"/>
  <c r="C9" i="28"/>
  <c r="B9" i="28"/>
  <c r="B27" i="28" s="1"/>
  <c r="J9" i="30"/>
  <c r="J11" i="30" s="1"/>
  <c r="J12" i="30" s="1"/>
  <c r="J15" i="30" s="1"/>
  <c r="J18" i="30" s="1"/>
  <c r="J22" i="30" s="1"/>
  <c r="H9" i="30"/>
  <c r="E9" i="30"/>
  <c r="D9" i="30"/>
  <c r="C9" i="30"/>
  <c r="B9" i="30"/>
  <c r="B27" i="30" s="1"/>
  <c r="J9" i="18"/>
  <c r="J11" i="18" s="1"/>
  <c r="J12" i="18" s="1"/>
  <c r="J15" i="18" s="1"/>
  <c r="J18" i="18" s="1"/>
  <c r="J22" i="18" s="1"/>
  <c r="H9" i="18"/>
  <c r="E9" i="18"/>
  <c r="D9" i="18"/>
  <c r="C9" i="18"/>
  <c r="B9" i="18"/>
  <c r="J9" i="19"/>
  <c r="J11" i="19" s="1"/>
  <c r="H9" i="19"/>
  <c r="E9" i="19"/>
  <c r="D9" i="19"/>
  <c r="C9" i="19"/>
  <c r="B9" i="19"/>
  <c r="B27" i="19" s="1"/>
  <c r="J9" i="21"/>
  <c r="J11" i="21" s="1"/>
  <c r="J12" i="21" s="1"/>
  <c r="J15" i="21" s="1"/>
  <c r="J18" i="21" s="1"/>
  <c r="J22" i="21" s="1"/>
  <c r="H9" i="21"/>
  <c r="E9" i="21"/>
  <c r="D9" i="21"/>
  <c r="C9" i="21"/>
  <c r="B9" i="21"/>
  <c r="B27" i="21" s="1"/>
  <c r="J9" i="22"/>
  <c r="J11" i="22" s="1"/>
  <c r="J12" i="22" s="1"/>
  <c r="J15" i="22" s="1"/>
  <c r="J18" i="22" s="1"/>
  <c r="J22" i="22" s="1"/>
  <c r="H9" i="22"/>
  <c r="E9" i="22"/>
  <c r="D9" i="22"/>
  <c r="C9" i="22"/>
  <c r="B9" i="22"/>
  <c r="J9" i="20"/>
  <c r="J11" i="20" s="1"/>
  <c r="J12" i="20" s="1"/>
  <c r="J15" i="20" s="1"/>
  <c r="J18" i="20" s="1"/>
  <c r="J22" i="20" s="1"/>
  <c r="H9" i="20"/>
  <c r="E9" i="20"/>
  <c r="D9" i="20"/>
  <c r="C9" i="20"/>
  <c r="B9" i="20"/>
  <c r="B27" i="20" s="1"/>
  <c r="J9" i="23"/>
  <c r="J11" i="23" s="1"/>
  <c r="J12" i="23" s="1"/>
  <c r="J15" i="23" s="1"/>
  <c r="J18" i="23" s="1"/>
  <c r="J22" i="23" s="1"/>
  <c r="H9" i="23"/>
  <c r="E9" i="23"/>
  <c r="D9" i="23"/>
  <c r="C9" i="23"/>
  <c r="B9" i="23"/>
  <c r="J9" i="24"/>
  <c r="J11" i="24" s="1"/>
  <c r="J12" i="24" s="1"/>
  <c r="J15" i="24" s="1"/>
  <c r="J18" i="24" s="1"/>
  <c r="J22" i="24" s="1"/>
  <c r="H9" i="24"/>
  <c r="E9" i="24"/>
  <c r="D9" i="24"/>
  <c r="C9" i="24"/>
  <c r="B9" i="24"/>
  <c r="J9" i="25"/>
  <c r="J11" i="25" s="1"/>
  <c r="J12" i="25" s="1"/>
  <c r="J15" i="25" s="1"/>
  <c r="J18" i="25" s="1"/>
  <c r="J22" i="25" s="1"/>
  <c r="H9" i="25"/>
  <c r="E9" i="25"/>
  <c r="D9" i="25"/>
  <c r="C9" i="25"/>
  <c r="B9" i="25"/>
  <c r="B27" i="25" s="1"/>
  <c r="J9" i="27"/>
  <c r="J11" i="27" s="1"/>
  <c r="J12" i="27" s="1"/>
  <c r="J15" i="27" s="1"/>
  <c r="J18" i="27" s="1"/>
  <c r="J22" i="27" s="1"/>
  <c r="H9" i="27"/>
  <c r="E9" i="27"/>
  <c r="D9" i="27"/>
  <c r="C9" i="27"/>
  <c r="B9" i="27"/>
  <c r="J9" i="29"/>
  <c r="J11" i="29" s="1"/>
  <c r="J12" i="29" s="1"/>
  <c r="J15" i="29" s="1"/>
  <c r="J18" i="29" s="1"/>
  <c r="J22" i="29" s="1"/>
  <c r="H9" i="29"/>
  <c r="E9" i="29"/>
  <c r="D9" i="29"/>
  <c r="C9" i="29"/>
  <c r="B9" i="29"/>
  <c r="J9" i="31"/>
  <c r="H9" i="31"/>
  <c r="E9" i="31"/>
  <c r="D9" i="31"/>
  <c r="C9" i="31"/>
  <c r="B9" i="31"/>
  <c r="B27" i="31" s="1"/>
  <c r="J9" i="32"/>
  <c r="J11" i="32" s="1"/>
  <c r="H9" i="32"/>
  <c r="E9" i="32"/>
  <c r="D9" i="32"/>
  <c r="C9" i="32"/>
  <c r="B9" i="32"/>
  <c r="B27" i="32" s="1"/>
  <c r="J9" i="34"/>
  <c r="J11" i="34" s="1"/>
  <c r="H9" i="34"/>
  <c r="E9" i="34"/>
  <c r="D9" i="34"/>
  <c r="C9" i="34"/>
  <c r="B9" i="34"/>
  <c r="B27" i="34" s="1"/>
  <c r="J9" i="35"/>
  <c r="J11" i="35" s="1"/>
  <c r="H9" i="35"/>
  <c r="E9" i="35"/>
  <c r="D9" i="35"/>
  <c r="C9" i="35"/>
  <c r="B9" i="35"/>
  <c r="B27" i="35" s="1"/>
  <c r="J9" i="36"/>
  <c r="J11" i="36" s="1"/>
  <c r="H9" i="36"/>
  <c r="E9" i="36"/>
  <c r="D9" i="36"/>
  <c r="C9" i="36"/>
  <c r="B9" i="36"/>
  <c r="B27" i="36" s="1"/>
  <c r="J9" i="12"/>
  <c r="J11" i="12" s="1"/>
  <c r="H9" i="12"/>
  <c r="E9" i="12"/>
  <c r="D9" i="12"/>
  <c r="C9" i="12"/>
  <c r="B9" i="12"/>
  <c r="B27" i="12" s="1"/>
  <c r="J9" i="11"/>
  <c r="J11" i="11" s="1"/>
  <c r="J12" i="11" s="1"/>
  <c r="J15" i="11" s="1"/>
  <c r="J18" i="11" s="1"/>
  <c r="J22" i="11" s="1"/>
  <c r="H9" i="11"/>
  <c r="E9" i="11"/>
  <c r="D9" i="11"/>
  <c r="C9" i="11"/>
  <c r="B9" i="11"/>
  <c r="B27" i="11" s="1"/>
  <c r="C9" i="1"/>
  <c r="J9" i="1"/>
  <c r="J11" i="1" s="1"/>
  <c r="H9" i="1"/>
  <c r="E9" i="1"/>
  <c r="D9" i="1"/>
  <c r="B9" i="1"/>
  <c r="A1" i="1"/>
  <c r="A1" i="2"/>
  <c r="A1" i="4"/>
  <c r="A1" i="5"/>
  <c r="A1" i="6"/>
  <c r="A1" i="7"/>
  <c r="A1" i="8"/>
  <c r="A1" i="9"/>
  <c r="A1" i="10"/>
  <c r="A1" i="13"/>
  <c r="A1" i="15"/>
  <c r="A1" i="17"/>
  <c r="A1" i="41"/>
  <c r="A1" i="14"/>
  <c r="A1" i="40"/>
  <c r="A1" i="28"/>
  <c r="A1" i="39"/>
  <c r="A1" i="18"/>
  <c r="A1" i="19"/>
  <c r="A1" i="21"/>
  <c r="A1" i="22"/>
  <c r="A1" i="20"/>
  <c r="A1" i="23"/>
  <c r="A1" i="24"/>
  <c r="A1" i="25"/>
  <c r="A1" i="27"/>
  <c r="A1" i="29"/>
  <c r="A1" i="30"/>
  <c r="A1" i="31"/>
  <c r="A1" i="32"/>
  <c r="A1" i="34"/>
  <c r="A1" i="35"/>
  <c r="A1" i="36"/>
  <c r="A1" i="37"/>
  <c r="A1" i="11"/>
  <c r="A1" i="12"/>
  <c r="D50" i="43" l="1"/>
  <c r="C50" i="43"/>
  <c r="C9" i="38" s="1"/>
  <c r="G11" i="48"/>
  <c r="G12" i="48" s="1"/>
  <c r="E11" i="48"/>
  <c r="E12" i="48" s="1"/>
  <c r="E50" i="43"/>
  <c r="E9" i="38" s="1"/>
  <c r="I50" i="43"/>
  <c r="I9" i="38" s="1"/>
  <c r="B50" i="43"/>
  <c r="B9" i="38" s="1"/>
  <c r="B27" i="38" s="1"/>
  <c r="K15" i="43"/>
  <c r="H50" i="43"/>
  <c r="H9" i="38" s="1"/>
  <c r="G50" i="43"/>
  <c r="G9" i="38" s="1"/>
  <c r="J50" i="43"/>
  <c r="J9" i="38" s="1"/>
  <c r="J11" i="38" s="1"/>
  <c r="J12" i="38" s="1"/>
  <c r="J15" i="38" s="1"/>
  <c r="J18" i="38" s="1"/>
  <c r="J22" i="38" s="1"/>
  <c r="D14" i="49"/>
  <c r="D15" i="49" s="1"/>
  <c r="E14" i="49"/>
  <c r="E15" i="49" s="1"/>
  <c r="B14" i="49"/>
  <c r="B15" i="49" s="1"/>
  <c r="G14" i="49"/>
  <c r="G15" i="49" s="1"/>
  <c r="C14" i="49"/>
  <c r="C15" i="49" s="1"/>
  <c r="H14" i="49"/>
  <c r="H15" i="49" s="1"/>
  <c r="C15" i="48"/>
  <c r="J11" i="39"/>
  <c r="J12" i="39" s="1"/>
  <c r="J15" i="39" s="1"/>
  <c r="J18" i="39" s="1"/>
  <c r="J22" i="39" s="1"/>
  <c r="D14" i="48"/>
  <c r="D15" i="48" s="1"/>
  <c r="B14" i="48"/>
  <c r="B15" i="48" s="1"/>
  <c r="H14" i="48"/>
  <c r="H15" i="48" s="1"/>
  <c r="I15" i="48"/>
  <c r="I18" i="48" s="1"/>
  <c r="I22" i="48" s="1"/>
  <c r="K12" i="48"/>
  <c r="E14" i="48"/>
  <c r="G14" i="48"/>
  <c r="J12" i="45"/>
  <c r="J15" i="45" s="1"/>
  <c r="J18" i="45" s="1"/>
  <c r="J22" i="45" s="1"/>
  <c r="J12" i="12"/>
  <c r="J15" i="12" s="1"/>
  <c r="J18" i="12" s="1"/>
  <c r="J22" i="12" s="1"/>
  <c r="I9" i="39"/>
  <c r="K9" i="28"/>
  <c r="H9" i="39"/>
  <c r="G9" i="39"/>
  <c r="D9" i="39"/>
  <c r="B9" i="39"/>
  <c r="B27" i="39" s="1"/>
  <c r="K9" i="45"/>
  <c r="I11" i="45" s="1"/>
  <c r="I12" i="45" s="1"/>
  <c r="J9" i="44"/>
  <c r="J11" i="44" s="1"/>
  <c r="J12" i="44" s="1"/>
  <c r="J15" i="44" s="1"/>
  <c r="J18" i="44" s="1"/>
  <c r="J22" i="44" s="1"/>
  <c r="I9" i="44"/>
  <c r="H9" i="44"/>
  <c r="G9" i="44"/>
  <c r="E9" i="44"/>
  <c r="D9" i="44"/>
  <c r="C9" i="44"/>
  <c r="B9" i="44"/>
  <c r="B27" i="44" s="1"/>
  <c r="K9" i="5"/>
  <c r="C11" i="5" s="1"/>
  <c r="C12" i="5" s="1"/>
  <c r="K9" i="34"/>
  <c r="H11" i="34" s="1"/>
  <c r="H12" i="34" s="1"/>
  <c r="K9" i="10"/>
  <c r="D11" i="10" s="1"/>
  <c r="D12" i="10" s="1"/>
  <c r="K9" i="7"/>
  <c r="B11" i="7" s="1"/>
  <c r="B12" i="7" s="1"/>
  <c r="K9" i="2"/>
  <c r="C11" i="2" s="1"/>
  <c r="C12" i="2" s="1"/>
  <c r="K9" i="14"/>
  <c r="K10" i="43"/>
  <c r="J12" i="32"/>
  <c r="J15" i="32" s="1"/>
  <c r="J18" i="32" s="1"/>
  <c r="J22" i="32" s="1"/>
  <c r="K9" i="12"/>
  <c r="B11" i="12" s="1"/>
  <c r="B12" i="12" s="1"/>
  <c r="J12" i="19"/>
  <c r="J15" i="19" s="1"/>
  <c r="J18" i="19" s="1"/>
  <c r="J22" i="19" s="1"/>
  <c r="K31" i="43"/>
  <c r="E9" i="39"/>
  <c r="J12" i="46"/>
  <c r="J15" i="46" s="1"/>
  <c r="J18" i="46" s="1"/>
  <c r="J22" i="46" s="1"/>
  <c r="D9" i="38"/>
  <c r="K9" i="36"/>
  <c r="G11" i="36" s="1"/>
  <c r="G12" i="36" s="1"/>
  <c r="K9" i="32"/>
  <c r="G11" i="32" s="1"/>
  <c r="G12" i="32" s="1"/>
  <c r="K9" i="17"/>
  <c r="K9" i="9"/>
  <c r="K9" i="4"/>
  <c r="H11" i="4" s="1"/>
  <c r="H12" i="4" s="1"/>
  <c r="K9" i="6"/>
  <c r="K9" i="29"/>
  <c r="D11" i="29" s="1"/>
  <c r="D12" i="29" s="1"/>
  <c r="B27" i="29"/>
  <c r="K9" i="27"/>
  <c r="D11" i="27" s="1"/>
  <c r="D12" i="27" s="1"/>
  <c r="B27" i="27"/>
  <c r="K9" i="25"/>
  <c r="B11" i="25" s="1"/>
  <c r="B12" i="25" s="1"/>
  <c r="B27" i="24"/>
  <c r="K9" i="24"/>
  <c r="B11" i="24" s="1"/>
  <c r="B12" i="24" s="1"/>
  <c r="B27" i="23"/>
  <c r="K9" i="23"/>
  <c r="G11" i="23" s="1"/>
  <c r="G12" i="23" s="1"/>
  <c r="K9" i="20"/>
  <c r="B11" i="20" s="1"/>
  <c r="B12" i="20" s="1"/>
  <c r="K9" i="22"/>
  <c r="B11" i="22" s="1"/>
  <c r="B12" i="22" s="1"/>
  <c r="B27" i="22"/>
  <c r="K9" i="21"/>
  <c r="B11" i="21" s="1"/>
  <c r="B12" i="21" s="1"/>
  <c r="K9" i="19"/>
  <c r="B11" i="19" s="1"/>
  <c r="B12" i="19" s="1"/>
  <c r="B27" i="18"/>
  <c r="K9" i="18"/>
  <c r="K9" i="30"/>
  <c r="C11" i="30" s="1"/>
  <c r="C12" i="30" s="1"/>
  <c r="J11" i="28"/>
  <c r="J12" i="28" s="1"/>
  <c r="J15" i="28" s="1"/>
  <c r="J18" i="28" s="1"/>
  <c r="J22" i="28" s="1"/>
  <c r="K9" i="40"/>
  <c r="J11" i="40"/>
  <c r="J12" i="40" s="1"/>
  <c r="J15" i="40" s="1"/>
  <c r="J18" i="40" s="1"/>
  <c r="J22" i="40" s="1"/>
  <c r="J11" i="14"/>
  <c r="K9" i="41"/>
  <c r="C11" i="41" s="1"/>
  <c r="C12" i="41" s="1"/>
  <c r="B27" i="46"/>
  <c r="K9" i="46"/>
  <c r="J12" i="41"/>
  <c r="J15" i="41" s="1"/>
  <c r="J18" i="41" s="1"/>
  <c r="J22" i="41" s="1"/>
  <c r="K9" i="1"/>
  <c r="B27" i="1"/>
  <c r="K9" i="11"/>
  <c r="K9" i="35"/>
  <c r="J11" i="31"/>
  <c r="J12" i="31" s="1"/>
  <c r="J15" i="31" s="1"/>
  <c r="J18" i="31" s="1"/>
  <c r="J22" i="31" s="1"/>
  <c r="J12" i="1"/>
  <c r="J15" i="1" s="1"/>
  <c r="J18" i="1" s="1"/>
  <c r="J22" i="1" s="1"/>
  <c r="J12" i="36"/>
  <c r="J15" i="36" s="1"/>
  <c r="J18" i="36" s="1"/>
  <c r="J22" i="36" s="1"/>
  <c r="J12" i="35"/>
  <c r="J15" i="35" s="1"/>
  <c r="J18" i="35" s="1"/>
  <c r="J22" i="35" s="1"/>
  <c r="J12" i="34"/>
  <c r="J15" i="34" s="1"/>
  <c r="J18" i="34" s="1"/>
  <c r="J22" i="34" s="1"/>
  <c r="K9" i="31"/>
  <c r="K9" i="15"/>
  <c r="H11" i="15" s="1"/>
  <c r="H12" i="15" s="1"/>
  <c r="K9" i="13"/>
  <c r="K9" i="8"/>
  <c r="K9" i="37"/>
  <c r="D11" i="37" s="1"/>
  <c r="D12" i="37" s="1"/>
  <c r="G15" i="48" l="1"/>
  <c r="E15" i="48"/>
  <c r="K50" i="43"/>
  <c r="K15" i="49"/>
  <c r="H17" i="49"/>
  <c r="H18" i="49" s="1"/>
  <c r="H22" i="49" s="1"/>
  <c r="E11" i="10"/>
  <c r="E12" i="10" s="1"/>
  <c r="H11" i="7"/>
  <c r="H12" i="7" s="1"/>
  <c r="H11" i="45"/>
  <c r="H12" i="45" s="1"/>
  <c r="H17" i="48"/>
  <c r="H18" i="48" s="1"/>
  <c r="H22" i="48" s="1"/>
  <c r="K15" i="48"/>
  <c r="H11" i="10"/>
  <c r="H12" i="10" s="1"/>
  <c r="I11" i="5"/>
  <c r="I12" i="5" s="1"/>
  <c r="I14" i="5" s="1"/>
  <c r="C14" i="5" s="1"/>
  <c r="C15" i="5" s="1"/>
  <c r="D11" i="45"/>
  <c r="D12" i="45" s="1"/>
  <c r="G11" i="45"/>
  <c r="G12" i="45" s="1"/>
  <c r="B11" i="45"/>
  <c r="B12" i="45" s="1"/>
  <c r="E11" i="45"/>
  <c r="E12" i="45" s="1"/>
  <c r="G11" i="2"/>
  <c r="G12" i="2" s="1"/>
  <c r="B11" i="2"/>
  <c r="B12" i="2" s="1"/>
  <c r="E11" i="5"/>
  <c r="E12" i="5" s="1"/>
  <c r="B11" i="5"/>
  <c r="B12" i="5" s="1"/>
  <c r="H11" i="5"/>
  <c r="H12" i="5" s="1"/>
  <c r="E11" i="7"/>
  <c r="E12" i="7" s="1"/>
  <c r="D11" i="7"/>
  <c r="D12" i="7" s="1"/>
  <c r="I11" i="7"/>
  <c r="I12" i="7" s="1"/>
  <c r="I14" i="7" s="1"/>
  <c r="C11" i="7"/>
  <c r="C12" i="7" s="1"/>
  <c r="G11" i="7"/>
  <c r="G12" i="7" s="1"/>
  <c r="K9" i="39"/>
  <c r="D11" i="39" s="1"/>
  <c r="D12" i="39" s="1"/>
  <c r="C11" i="34"/>
  <c r="C12" i="34" s="1"/>
  <c r="D11" i="34"/>
  <c r="D12" i="34" s="1"/>
  <c r="E11" i="34"/>
  <c r="E12" i="34" s="1"/>
  <c r="C11" i="45"/>
  <c r="C12" i="45" s="1"/>
  <c r="K9" i="44"/>
  <c r="D11" i="44" s="1"/>
  <c r="D12" i="44" s="1"/>
  <c r="C11" i="12"/>
  <c r="C12" i="12" s="1"/>
  <c r="E11" i="12"/>
  <c r="E12" i="12" s="1"/>
  <c r="G11" i="12"/>
  <c r="G12" i="12" s="1"/>
  <c r="G11" i="5"/>
  <c r="G12" i="5" s="1"/>
  <c r="D11" i="5"/>
  <c r="D12" i="5" s="1"/>
  <c r="G11" i="10"/>
  <c r="G12" i="10" s="1"/>
  <c r="B11" i="10"/>
  <c r="B12" i="10" s="1"/>
  <c r="C11" i="32"/>
  <c r="C12" i="32" s="1"/>
  <c r="B11" i="34"/>
  <c r="B12" i="34" s="1"/>
  <c r="G11" i="34"/>
  <c r="G12" i="34" s="1"/>
  <c r="I11" i="34"/>
  <c r="I12" i="34" s="1"/>
  <c r="I14" i="34" s="1"/>
  <c r="D11" i="12"/>
  <c r="D12" i="12" s="1"/>
  <c r="I11" i="12"/>
  <c r="I12" i="12" s="1"/>
  <c r="I14" i="12" s="1"/>
  <c r="H11" i="25"/>
  <c r="H12" i="25" s="1"/>
  <c r="I11" i="14"/>
  <c r="I12" i="14" s="1"/>
  <c r="I14" i="14" s="1"/>
  <c r="C11" i="10"/>
  <c r="C12" i="10" s="1"/>
  <c r="I11" i="10"/>
  <c r="I12" i="10" s="1"/>
  <c r="I14" i="10" s="1"/>
  <c r="I11" i="2"/>
  <c r="I12" i="2" s="1"/>
  <c r="I14" i="2" s="1"/>
  <c r="B14" i="2" s="1"/>
  <c r="H11" i="2"/>
  <c r="H12" i="2" s="1"/>
  <c r="D11" i="2"/>
  <c r="D12" i="2" s="1"/>
  <c r="E11" i="2"/>
  <c r="E12" i="2" s="1"/>
  <c r="H11" i="22"/>
  <c r="H12" i="22" s="1"/>
  <c r="B11" i="29"/>
  <c r="B12" i="29" s="1"/>
  <c r="H11" i="29"/>
  <c r="H12" i="29" s="1"/>
  <c r="H11" i="12"/>
  <c r="H12" i="12" s="1"/>
  <c r="E11" i="30"/>
  <c r="E12" i="30" s="1"/>
  <c r="D11" i="19"/>
  <c r="D12" i="19" s="1"/>
  <c r="H11" i="20"/>
  <c r="H12" i="20" s="1"/>
  <c r="D11" i="20"/>
  <c r="D12" i="20" s="1"/>
  <c r="D11" i="23"/>
  <c r="D12" i="23" s="1"/>
  <c r="D11" i="24"/>
  <c r="D12" i="24" s="1"/>
  <c r="D11" i="25"/>
  <c r="D12" i="25" s="1"/>
  <c r="E11" i="32"/>
  <c r="E12" i="32" s="1"/>
  <c r="E11" i="36"/>
  <c r="E12" i="36" s="1"/>
  <c r="K9" i="38"/>
  <c r="D11" i="38" s="1"/>
  <c r="D12" i="38" s="1"/>
  <c r="C11" i="36"/>
  <c r="C12" i="36" s="1"/>
  <c r="G11" i="37"/>
  <c r="G12" i="37" s="1"/>
  <c r="C11" i="13"/>
  <c r="C12" i="13" s="1"/>
  <c r="H11" i="13"/>
  <c r="H12" i="13" s="1"/>
  <c r="D11" i="13"/>
  <c r="D12" i="13" s="1"/>
  <c r="E11" i="13"/>
  <c r="E12" i="13" s="1"/>
  <c r="B11" i="13"/>
  <c r="B12" i="13" s="1"/>
  <c r="I11" i="13"/>
  <c r="I12" i="13" s="1"/>
  <c r="E11" i="11"/>
  <c r="E12" i="11" s="1"/>
  <c r="I11" i="11"/>
  <c r="I12" i="11" s="1"/>
  <c r="D11" i="11"/>
  <c r="D12" i="11" s="1"/>
  <c r="H11" i="11"/>
  <c r="H12" i="11" s="1"/>
  <c r="C11" i="11"/>
  <c r="C12" i="11" s="1"/>
  <c r="C11" i="37"/>
  <c r="C12" i="37" s="1"/>
  <c r="E11" i="37"/>
  <c r="E12" i="37" s="1"/>
  <c r="H11" i="37"/>
  <c r="H12" i="37" s="1"/>
  <c r="B11" i="37"/>
  <c r="B12" i="37" s="1"/>
  <c r="I11" i="15"/>
  <c r="I12" i="15" s="1"/>
  <c r="D11" i="15"/>
  <c r="D12" i="15" s="1"/>
  <c r="B11" i="15"/>
  <c r="B12" i="15" s="1"/>
  <c r="E11" i="15"/>
  <c r="E12" i="15" s="1"/>
  <c r="C11" i="15"/>
  <c r="C12" i="15" s="1"/>
  <c r="G11" i="46"/>
  <c r="G12" i="46" s="1"/>
  <c r="H11" i="46"/>
  <c r="H12" i="46" s="1"/>
  <c r="D11" i="46"/>
  <c r="D12" i="46" s="1"/>
  <c r="I11" i="46"/>
  <c r="I12" i="46" s="1"/>
  <c r="E11" i="46"/>
  <c r="E12" i="46" s="1"/>
  <c r="C11" i="46"/>
  <c r="C12" i="46" s="1"/>
  <c r="B11" i="46"/>
  <c r="B12" i="46" s="1"/>
  <c r="B11" i="40"/>
  <c r="B12" i="40" s="1"/>
  <c r="I11" i="40"/>
  <c r="I12" i="40" s="1"/>
  <c r="G11" i="40"/>
  <c r="G12" i="40" s="1"/>
  <c r="D11" i="40"/>
  <c r="D12" i="40" s="1"/>
  <c r="H11" i="40"/>
  <c r="H12" i="40" s="1"/>
  <c r="E11" i="40"/>
  <c r="E12" i="40" s="1"/>
  <c r="C11" i="40"/>
  <c r="C12" i="40" s="1"/>
  <c r="B11" i="28"/>
  <c r="B12" i="28" s="1"/>
  <c r="D11" i="28"/>
  <c r="D12" i="28" s="1"/>
  <c r="I11" i="30"/>
  <c r="I12" i="30" s="1"/>
  <c r="D11" i="30"/>
  <c r="D12" i="30" s="1"/>
  <c r="H11" i="30"/>
  <c r="H12" i="30" s="1"/>
  <c r="B11" i="30"/>
  <c r="B12" i="30" s="1"/>
  <c r="E11" i="18"/>
  <c r="E12" i="18" s="1"/>
  <c r="H11" i="18"/>
  <c r="H12" i="18" s="1"/>
  <c r="B11" i="18"/>
  <c r="B12" i="18" s="1"/>
  <c r="C11" i="18"/>
  <c r="C12" i="18" s="1"/>
  <c r="I11" i="18"/>
  <c r="I12" i="18" s="1"/>
  <c r="D11" i="18"/>
  <c r="D12" i="18" s="1"/>
  <c r="C11" i="21"/>
  <c r="C12" i="21" s="1"/>
  <c r="I11" i="21"/>
  <c r="I12" i="21" s="1"/>
  <c r="E11" i="21"/>
  <c r="E12" i="21" s="1"/>
  <c r="D11" i="21"/>
  <c r="D12" i="21" s="1"/>
  <c r="H11" i="21"/>
  <c r="H12" i="21" s="1"/>
  <c r="I11" i="20"/>
  <c r="I12" i="20" s="1"/>
  <c r="C11" i="20"/>
  <c r="C12" i="20" s="1"/>
  <c r="E11" i="20"/>
  <c r="E12" i="20" s="1"/>
  <c r="E11" i="25"/>
  <c r="E12" i="25" s="1"/>
  <c r="I11" i="25"/>
  <c r="I12" i="25" s="1"/>
  <c r="C11" i="25"/>
  <c r="C12" i="25" s="1"/>
  <c r="C11" i="29"/>
  <c r="C12" i="29" s="1"/>
  <c r="I11" i="29"/>
  <c r="I12" i="29" s="1"/>
  <c r="E11" i="29"/>
  <c r="E12" i="29" s="1"/>
  <c r="B11" i="6"/>
  <c r="B12" i="6" s="1"/>
  <c r="C11" i="6"/>
  <c r="C12" i="6" s="1"/>
  <c r="G11" i="6"/>
  <c r="G12" i="6" s="1"/>
  <c r="I11" i="6"/>
  <c r="I12" i="6" s="1"/>
  <c r="D11" i="6"/>
  <c r="D12" i="6" s="1"/>
  <c r="H11" i="6"/>
  <c r="H12" i="6" s="1"/>
  <c r="E11" i="6"/>
  <c r="E12" i="6" s="1"/>
  <c r="H11" i="17"/>
  <c r="H12" i="17" s="1"/>
  <c r="E11" i="17"/>
  <c r="E12" i="17" s="1"/>
  <c r="C11" i="17"/>
  <c r="C12" i="17" s="1"/>
  <c r="B11" i="17"/>
  <c r="B12" i="17" s="1"/>
  <c r="I11" i="17"/>
  <c r="I12" i="17" s="1"/>
  <c r="D11" i="17"/>
  <c r="D12" i="17" s="1"/>
  <c r="G11" i="17"/>
  <c r="G12" i="17" s="1"/>
  <c r="B11" i="36"/>
  <c r="B12" i="36" s="1"/>
  <c r="I11" i="36"/>
  <c r="I12" i="36" s="1"/>
  <c r="H11" i="36"/>
  <c r="H12" i="36" s="1"/>
  <c r="D11" i="36"/>
  <c r="D12" i="36" s="1"/>
  <c r="I14" i="45"/>
  <c r="I15" i="45" s="1"/>
  <c r="I18" i="45" s="1"/>
  <c r="I22" i="45" s="1"/>
  <c r="C11" i="35"/>
  <c r="C12" i="35" s="1"/>
  <c r="B11" i="11"/>
  <c r="B12" i="11" s="1"/>
  <c r="I11" i="37"/>
  <c r="I12" i="37" s="1"/>
  <c r="E11" i="41"/>
  <c r="E12" i="41" s="1"/>
  <c r="H11" i="23"/>
  <c r="H12" i="23" s="1"/>
  <c r="H11" i="24"/>
  <c r="H12" i="24" s="1"/>
  <c r="J12" i="14"/>
  <c r="J15" i="14" s="1"/>
  <c r="J18" i="14" s="1"/>
  <c r="J22" i="14" s="1"/>
  <c r="E11" i="28"/>
  <c r="E12" i="28" s="1"/>
  <c r="C11" i="28"/>
  <c r="C12" i="28" s="1"/>
  <c r="D11" i="22"/>
  <c r="D12" i="22" s="1"/>
  <c r="B11" i="27"/>
  <c r="B12" i="27" s="1"/>
  <c r="H11" i="28"/>
  <c r="H12" i="28" s="1"/>
  <c r="H11" i="14"/>
  <c r="H12" i="14" s="1"/>
  <c r="G11" i="15"/>
  <c r="G12" i="15" s="1"/>
  <c r="G11" i="11"/>
  <c r="G12" i="11" s="1"/>
  <c r="G11" i="18"/>
  <c r="G12" i="18" s="1"/>
  <c r="G11" i="21"/>
  <c r="G12" i="21" s="1"/>
  <c r="G11" i="25"/>
  <c r="G12" i="25" s="1"/>
  <c r="G11" i="29"/>
  <c r="G12" i="29" s="1"/>
  <c r="E11" i="8"/>
  <c r="E12" i="8" s="1"/>
  <c r="C11" i="8"/>
  <c r="C12" i="8" s="1"/>
  <c r="H11" i="8"/>
  <c r="H12" i="8" s="1"/>
  <c r="D11" i="8"/>
  <c r="D12" i="8" s="1"/>
  <c r="I11" i="8"/>
  <c r="I12" i="8" s="1"/>
  <c r="G11" i="8"/>
  <c r="G12" i="8" s="1"/>
  <c r="B11" i="8"/>
  <c r="B12" i="8" s="1"/>
  <c r="D11" i="31"/>
  <c r="D12" i="31" s="1"/>
  <c r="E11" i="31"/>
  <c r="E12" i="31" s="1"/>
  <c r="C11" i="31"/>
  <c r="C12" i="31" s="1"/>
  <c r="G11" i="31"/>
  <c r="G12" i="31" s="1"/>
  <c r="I11" i="31"/>
  <c r="I12" i="31" s="1"/>
  <c r="B11" i="31"/>
  <c r="B12" i="31" s="1"/>
  <c r="H11" i="31"/>
  <c r="H12" i="31" s="1"/>
  <c r="B11" i="35"/>
  <c r="B12" i="35" s="1"/>
  <c r="D11" i="35"/>
  <c r="D12" i="35" s="1"/>
  <c r="H11" i="35"/>
  <c r="H12" i="35" s="1"/>
  <c r="I11" i="35"/>
  <c r="I12" i="35" s="1"/>
  <c r="E11" i="35"/>
  <c r="E12" i="35" s="1"/>
  <c r="G11" i="1"/>
  <c r="G12" i="1" s="1"/>
  <c r="I11" i="1"/>
  <c r="I12" i="1" s="1"/>
  <c r="C11" i="1"/>
  <c r="C12" i="1" s="1"/>
  <c r="D11" i="1"/>
  <c r="D12" i="1" s="1"/>
  <c r="H11" i="1"/>
  <c r="H12" i="1" s="1"/>
  <c r="B11" i="1"/>
  <c r="B12" i="1" s="1"/>
  <c r="E11" i="1"/>
  <c r="E12" i="1" s="1"/>
  <c r="B11" i="41"/>
  <c r="B12" i="41" s="1"/>
  <c r="H11" i="41"/>
  <c r="H12" i="41" s="1"/>
  <c r="D11" i="41"/>
  <c r="D12" i="41" s="1"/>
  <c r="I11" i="41"/>
  <c r="I12" i="41" s="1"/>
  <c r="G11" i="41"/>
  <c r="G12" i="41" s="1"/>
  <c r="C11" i="14"/>
  <c r="C12" i="14" s="1"/>
  <c r="E11" i="14"/>
  <c r="E12" i="14" s="1"/>
  <c r="I11" i="19"/>
  <c r="I12" i="19" s="1"/>
  <c r="H11" i="19"/>
  <c r="H12" i="19" s="1"/>
  <c r="E11" i="19"/>
  <c r="E12" i="19" s="1"/>
  <c r="C11" i="19"/>
  <c r="C12" i="19" s="1"/>
  <c r="I11" i="22"/>
  <c r="I12" i="22" s="1"/>
  <c r="E11" i="22"/>
  <c r="E12" i="22" s="1"/>
  <c r="C11" i="22"/>
  <c r="C12" i="22" s="1"/>
  <c r="E11" i="23"/>
  <c r="E12" i="23" s="1"/>
  <c r="C11" i="23"/>
  <c r="C12" i="23" s="1"/>
  <c r="B11" i="23"/>
  <c r="B12" i="23" s="1"/>
  <c r="I11" i="23"/>
  <c r="I12" i="23" s="1"/>
  <c r="I11" i="24"/>
  <c r="I12" i="24" s="1"/>
  <c r="E11" i="24"/>
  <c r="E12" i="24" s="1"/>
  <c r="C11" i="24"/>
  <c r="C12" i="24" s="1"/>
  <c r="G11" i="24"/>
  <c r="G12" i="24" s="1"/>
  <c r="I11" i="27"/>
  <c r="I12" i="27" s="1"/>
  <c r="G11" i="27"/>
  <c r="G12" i="27" s="1"/>
  <c r="E11" i="27"/>
  <c r="E12" i="27" s="1"/>
  <c r="H11" i="27"/>
  <c r="H12" i="27" s="1"/>
  <c r="C11" i="27"/>
  <c r="C12" i="27" s="1"/>
  <c r="I11" i="4"/>
  <c r="I12" i="4" s="1"/>
  <c r="C11" i="4"/>
  <c r="C12" i="4" s="1"/>
  <c r="E11" i="4"/>
  <c r="E12" i="4" s="1"/>
  <c r="B11" i="4"/>
  <c r="B12" i="4" s="1"/>
  <c r="G11" i="4"/>
  <c r="G12" i="4" s="1"/>
  <c r="D11" i="4"/>
  <c r="D12" i="4" s="1"/>
  <c r="B11" i="9"/>
  <c r="B12" i="9" s="1"/>
  <c r="E11" i="9"/>
  <c r="E12" i="9" s="1"/>
  <c r="I11" i="9"/>
  <c r="I12" i="9" s="1"/>
  <c r="G11" i="9"/>
  <c r="G12" i="9" s="1"/>
  <c r="D11" i="9"/>
  <c r="D12" i="9" s="1"/>
  <c r="C11" i="9"/>
  <c r="C12" i="9" s="1"/>
  <c r="H11" i="9"/>
  <c r="H12" i="9" s="1"/>
  <c r="D11" i="32"/>
  <c r="D12" i="32" s="1"/>
  <c r="H11" i="32"/>
  <c r="H12" i="32" s="1"/>
  <c r="B11" i="32"/>
  <c r="B12" i="32" s="1"/>
  <c r="I11" i="32"/>
  <c r="I12" i="32" s="1"/>
  <c r="I11" i="28"/>
  <c r="I12" i="28" s="1"/>
  <c r="D11" i="14"/>
  <c r="D12" i="14" s="1"/>
  <c r="B11" i="14"/>
  <c r="B12" i="14" s="1"/>
  <c r="G11" i="13"/>
  <c r="G12" i="13" s="1"/>
  <c r="G11" i="22"/>
  <c r="G12" i="22" s="1"/>
  <c r="G11" i="30"/>
  <c r="G12" i="30" s="1"/>
  <c r="G11" i="19"/>
  <c r="G12" i="19" s="1"/>
  <c r="G11" i="20"/>
  <c r="G12" i="20" s="1"/>
  <c r="G11" i="35"/>
  <c r="G12" i="35" s="1"/>
  <c r="G11" i="14"/>
  <c r="G12" i="14" s="1"/>
  <c r="G11" i="28"/>
  <c r="G12" i="28" s="1"/>
  <c r="C17" i="49" l="1"/>
  <c r="C18" i="49" s="1"/>
  <c r="D17" i="49"/>
  <c r="D18" i="49" s="1"/>
  <c r="G17" i="49"/>
  <c r="G18" i="49" s="1"/>
  <c r="G20" i="49" s="1"/>
  <c r="E17" i="49"/>
  <c r="E18" i="49" s="1"/>
  <c r="B17" i="49"/>
  <c r="B18" i="49" s="1"/>
  <c r="G14" i="5"/>
  <c r="G15" i="5" s="1"/>
  <c r="B15" i="2"/>
  <c r="H14" i="5"/>
  <c r="H15" i="5" s="1"/>
  <c r="H17" i="5" s="1"/>
  <c r="D17" i="5" s="1"/>
  <c r="E14" i="5"/>
  <c r="E15" i="5" s="1"/>
  <c r="I15" i="5"/>
  <c r="I18" i="5" s="1"/>
  <c r="I22" i="5" s="1"/>
  <c r="B14" i="5"/>
  <c r="B15" i="5" s="1"/>
  <c r="K12" i="45"/>
  <c r="G11" i="44"/>
  <c r="G12" i="44" s="1"/>
  <c r="E17" i="48"/>
  <c r="E18" i="48" s="1"/>
  <c r="C17" i="48"/>
  <c r="C18" i="48" s="1"/>
  <c r="B17" i="48"/>
  <c r="B18" i="48" s="1"/>
  <c r="D17" i="48"/>
  <c r="D18" i="48" s="1"/>
  <c r="G17" i="48"/>
  <c r="G18" i="48" s="1"/>
  <c r="G20" i="48" s="1"/>
  <c r="D14" i="5"/>
  <c r="D15" i="5" s="1"/>
  <c r="H14" i="2"/>
  <c r="H15" i="2" s="1"/>
  <c r="H17" i="2" s="1"/>
  <c r="H18" i="2" s="1"/>
  <c r="H22" i="2" s="1"/>
  <c r="G14" i="2"/>
  <c r="G15" i="2" s="1"/>
  <c r="K12" i="5"/>
  <c r="K12" i="7"/>
  <c r="K12" i="10"/>
  <c r="G11" i="39"/>
  <c r="G12" i="39" s="1"/>
  <c r="E11" i="39"/>
  <c r="E12" i="39" s="1"/>
  <c r="C11" i="39"/>
  <c r="C12" i="39" s="1"/>
  <c r="I11" i="39"/>
  <c r="I12" i="39" s="1"/>
  <c r="I14" i="39" s="1"/>
  <c r="I15" i="39" s="1"/>
  <c r="I18" i="39" s="1"/>
  <c r="I22" i="39" s="1"/>
  <c r="B11" i="39"/>
  <c r="B12" i="39" s="1"/>
  <c r="H11" i="39"/>
  <c r="H12" i="39" s="1"/>
  <c r="C11" i="44"/>
  <c r="C12" i="44" s="1"/>
  <c r="H11" i="44"/>
  <c r="H12" i="44" s="1"/>
  <c r="B11" i="44"/>
  <c r="B12" i="44" s="1"/>
  <c r="I11" i="44"/>
  <c r="I12" i="44" s="1"/>
  <c r="I14" i="44" s="1"/>
  <c r="I15" i="44" s="1"/>
  <c r="I18" i="44" s="1"/>
  <c r="I22" i="44" s="1"/>
  <c r="E11" i="44"/>
  <c r="E12" i="44" s="1"/>
  <c r="K12" i="12"/>
  <c r="K12" i="34"/>
  <c r="D14" i="2"/>
  <c r="D15" i="2" s="1"/>
  <c r="I15" i="2"/>
  <c r="I18" i="2" s="1"/>
  <c r="I22" i="2" s="1"/>
  <c r="C14" i="2"/>
  <c r="C15" i="2" s="1"/>
  <c r="E14" i="2"/>
  <c r="E15" i="2" s="1"/>
  <c r="K12" i="2"/>
  <c r="K12" i="24"/>
  <c r="K12" i="19"/>
  <c r="K12" i="20"/>
  <c r="C11" i="38"/>
  <c r="C12" i="38" s="1"/>
  <c r="B11" i="38"/>
  <c r="B12" i="38" s="1"/>
  <c r="G11" i="38"/>
  <c r="G12" i="38" s="1"/>
  <c r="H11" i="38"/>
  <c r="H12" i="38" s="1"/>
  <c r="I11" i="38"/>
  <c r="I12" i="38" s="1"/>
  <c r="I14" i="38" s="1"/>
  <c r="C14" i="38" s="1"/>
  <c r="E11" i="38"/>
  <c r="E12" i="38" s="1"/>
  <c r="B14" i="12"/>
  <c r="B15" i="12" s="1"/>
  <c r="C14" i="12"/>
  <c r="C15" i="12" s="1"/>
  <c r="D14" i="12"/>
  <c r="D15" i="12" s="1"/>
  <c r="E14" i="12"/>
  <c r="E15" i="12" s="1"/>
  <c r="H14" i="12"/>
  <c r="H15" i="12" s="1"/>
  <c r="G14" i="12"/>
  <c r="G15" i="12" s="1"/>
  <c r="I14" i="32"/>
  <c r="I15" i="32" s="1"/>
  <c r="I18" i="32" s="1"/>
  <c r="I22" i="32" s="1"/>
  <c r="K12" i="32"/>
  <c r="K12" i="9"/>
  <c r="I14" i="4"/>
  <c r="I15" i="4" s="1"/>
  <c r="I18" i="4" s="1"/>
  <c r="I22" i="4" s="1"/>
  <c r="G14" i="7"/>
  <c r="G15" i="7" s="1"/>
  <c r="H14" i="7"/>
  <c r="H15" i="7" s="1"/>
  <c r="C14" i="7"/>
  <c r="C15" i="7" s="1"/>
  <c r="D14" i="7"/>
  <c r="D15" i="7" s="1"/>
  <c r="E14" i="7"/>
  <c r="E15" i="7" s="1"/>
  <c r="B14" i="7"/>
  <c r="B15" i="7" s="1"/>
  <c r="I14" i="27"/>
  <c r="I15" i="27" s="1"/>
  <c r="I18" i="27" s="1"/>
  <c r="I22" i="27" s="1"/>
  <c r="K12" i="23"/>
  <c r="I14" i="19"/>
  <c r="I15" i="19" s="1"/>
  <c r="I18" i="19" s="1"/>
  <c r="I22" i="19" s="1"/>
  <c r="K12" i="41"/>
  <c r="I14" i="35"/>
  <c r="I15" i="35" s="1"/>
  <c r="I18" i="35" s="1"/>
  <c r="I22" i="35" s="1"/>
  <c r="K12" i="31"/>
  <c r="K12" i="27"/>
  <c r="I14" i="37"/>
  <c r="I15" i="37" s="1"/>
  <c r="I18" i="37" s="1"/>
  <c r="I22" i="37" s="1"/>
  <c r="D14" i="10"/>
  <c r="D15" i="10" s="1"/>
  <c r="B14" i="10"/>
  <c r="B15" i="10" s="1"/>
  <c r="G14" i="10"/>
  <c r="G15" i="10" s="1"/>
  <c r="H14" i="10"/>
  <c r="H15" i="10" s="1"/>
  <c r="E14" i="10"/>
  <c r="E15" i="10" s="1"/>
  <c r="C14" i="10"/>
  <c r="C15" i="10" s="1"/>
  <c r="K12" i="36"/>
  <c r="I14" i="17"/>
  <c r="I15" i="17" s="1"/>
  <c r="I18" i="17" s="1"/>
  <c r="I22" i="17" s="1"/>
  <c r="K12" i="6"/>
  <c r="I14" i="25"/>
  <c r="I15" i="25" s="1"/>
  <c r="I18" i="25" s="1"/>
  <c r="I22" i="25" s="1"/>
  <c r="I14" i="20"/>
  <c r="I15" i="20" s="1"/>
  <c r="I18" i="20" s="1"/>
  <c r="I22" i="20" s="1"/>
  <c r="I14" i="21"/>
  <c r="I15" i="21" s="1"/>
  <c r="I18" i="21" s="1"/>
  <c r="I22" i="21" s="1"/>
  <c r="I14" i="18"/>
  <c r="I15" i="18" s="1"/>
  <c r="I18" i="18" s="1"/>
  <c r="I22" i="18" s="1"/>
  <c r="K12" i="18"/>
  <c r="K12" i="30"/>
  <c r="I14" i="30"/>
  <c r="I15" i="30" s="1"/>
  <c r="I18" i="30" s="1"/>
  <c r="I22" i="30" s="1"/>
  <c r="K12" i="28"/>
  <c r="K12" i="40"/>
  <c r="K12" i="46"/>
  <c r="K12" i="15"/>
  <c r="I14" i="15"/>
  <c r="I15" i="15" s="1"/>
  <c r="I18" i="15" s="1"/>
  <c r="I22" i="15" s="1"/>
  <c r="K12" i="37"/>
  <c r="I14" i="11"/>
  <c r="I15" i="11" s="1"/>
  <c r="I18" i="11" s="1"/>
  <c r="I22" i="11" s="1"/>
  <c r="K12" i="13"/>
  <c r="D14" i="14"/>
  <c r="D15" i="14" s="1"/>
  <c r="B14" i="14"/>
  <c r="B15" i="14" s="1"/>
  <c r="E14" i="14"/>
  <c r="E15" i="14" s="1"/>
  <c r="G14" i="14"/>
  <c r="G15" i="14" s="1"/>
  <c r="H14" i="14"/>
  <c r="H15" i="14" s="1"/>
  <c r="C14" i="14"/>
  <c r="C15" i="14" s="1"/>
  <c r="K12" i="29"/>
  <c r="G14" i="34"/>
  <c r="G15" i="34" s="1"/>
  <c r="E14" i="34"/>
  <c r="E15" i="34" s="1"/>
  <c r="C14" i="34"/>
  <c r="C15" i="34" s="1"/>
  <c r="H14" i="34"/>
  <c r="H15" i="34" s="1"/>
  <c r="B14" i="34"/>
  <c r="B15" i="34" s="1"/>
  <c r="D14" i="34"/>
  <c r="D15" i="34" s="1"/>
  <c r="I14" i="9"/>
  <c r="I15" i="9" s="1"/>
  <c r="I18" i="9" s="1"/>
  <c r="I22" i="9" s="1"/>
  <c r="K12" i="14"/>
  <c r="I14" i="28"/>
  <c r="I15" i="28" s="1"/>
  <c r="I18" i="28" s="1"/>
  <c r="I22" i="28" s="1"/>
  <c r="K12" i="4"/>
  <c r="I14" i="24"/>
  <c r="I15" i="24" s="1"/>
  <c r="I18" i="24" s="1"/>
  <c r="I22" i="24" s="1"/>
  <c r="I14" i="23"/>
  <c r="I15" i="23" s="1"/>
  <c r="I18" i="23" s="1"/>
  <c r="I22" i="23" s="1"/>
  <c r="I14" i="22"/>
  <c r="I15" i="22" s="1"/>
  <c r="I18" i="22" s="1"/>
  <c r="I22" i="22" s="1"/>
  <c r="I14" i="41"/>
  <c r="I15" i="41" s="1"/>
  <c r="I18" i="41" s="1"/>
  <c r="I22" i="41" s="1"/>
  <c r="K12" i="1"/>
  <c r="I14" i="1"/>
  <c r="I15" i="1" s="1"/>
  <c r="I18" i="1" s="1"/>
  <c r="I22" i="1" s="1"/>
  <c r="K12" i="35"/>
  <c r="I14" i="31"/>
  <c r="I15" i="31" s="1"/>
  <c r="I18" i="31" s="1"/>
  <c r="I22" i="31" s="1"/>
  <c r="K12" i="8"/>
  <c r="I14" i="8"/>
  <c r="I15" i="8" s="1"/>
  <c r="I18" i="8" s="1"/>
  <c r="I22" i="8" s="1"/>
  <c r="K12" i="11"/>
  <c r="D14" i="45"/>
  <c r="D15" i="45" s="1"/>
  <c r="H14" i="45"/>
  <c r="H15" i="45" s="1"/>
  <c r="G14" i="45"/>
  <c r="G15" i="45" s="1"/>
  <c r="B14" i="45"/>
  <c r="B15" i="45" s="1"/>
  <c r="C14" i="45"/>
  <c r="C15" i="45" s="1"/>
  <c r="E14" i="45"/>
  <c r="E15" i="45" s="1"/>
  <c r="I14" i="36"/>
  <c r="I15" i="36" s="1"/>
  <c r="I18" i="36" s="1"/>
  <c r="I22" i="36" s="1"/>
  <c r="K12" i="17"/>
  <c r="I14" i="6"/>
  <c r="I15" i="6" s="1"/>
  <c r="I18" i="6" s="1"/>
  <c r="I22" i="6" s="1"/>
  <c r="I14" i="29"/>
  <c r="I15" i="29" s="1"/>
  <c r="I18" i="29" s="1"/>
  <c r="I22" i="29" s="1"/>
  <c r="I14" i="40"/>
  <c r="I15" i="40" s="1"/>
  <c r="I18" i="40" s="1"/>
  <c r="I22" i="40" s="1"/>
  <c r="I14" i="46"/>
  <c r="I15" i="46" s="1"/>
  <c r="I18" i="46" s="1"/>
  <c r="I22" i="46" s="1"/>
  <c r="I14" i="13"/>
  <c r="I15" i="13" s="1"/>
  <c r="I18" i="13" s="1"/>
  <c r="I22" i="13" s="1"/>
  <c r="I15" i="12"/>
  <c r="I18" i="12" s="1"/>
  <c r="I22" i="12" s="1"/>
  <c r="I15" i="34"/>
  <c r="I18" i="34" s="1"/>
  <c r="I22" i="34" s="1"/>
  <c r="I15" i="7"/>
  <c r="I18" i="7" s="1"/>
  <c r="I22" i="7" s="1"/>
  <c r="I15" i="10"/>
  <c r="I18" i="10" s="1"/>
  <c r="I22" i="10" s="1"/>
  <c r="I15" i="14"/>
  <c r="I18" i="14" s="1"/>
  <c r="I22" i="14" s="1"/>
  <c r="K12" i="25"/>
  <c r="K12" i="22"/>
  <c r="K12" i="21"/>
  <c r="K18" i="49" l="1"/>
  <c r="G22" i="49"/>
  <c r="B20" i="49"/>
  <c r="C20" i="49"/>
  <c r="C22" i="49" s="1"/>
  <c r="D20" i="49"/>
  <c r="D22" i="49" s="1"/>
  <c r="E20" i="49"/>
  <c r="E22" i="49" s="1"/>
  <c r="G22" i="48"/>
  <c r="D20" i="48"/>
  <c r="D22" i="48" s="1"/>
  <c r="B20" i="48"/>
  <c r="C20" i="48"/>
  <c r="C22" i="48" s="1"/>
  <c r="E20" i="48"/>
  <c r="E22" i="48" s="1"/>
  <c r="K18" i="48"/>
  <c r="D18" i="5"/>
  <c r="K12" i="44"/>
  <c r="K15" i="2"/>
  <c r="B17" i="5"/>
  <c r="B18" i="5" s="1"/>
  <c r="H18" i="5"/>
  <c r="H22" i="5" s="1"/>
  <c r="E17" i="5"/>
  <c r="E18" i="5" s="1"/>
  <c r="C17" i="5"/>
  <c r="C18" i="5" s="1"/>
  <c r="G17" i="5"/>
  <c r="G18" i="5" s="1"/>
  <c r="G20" i="5" s="1"/>
  <c r="B20" i="5" s="1"/>
  <c r="K15" i="5"/>
  <c r="K12" i="39"/>
  <c r="B17" i="2"/>
  <c r="B18" i="2" s="1"/>
  <c r="E17" i="2"/>
  <c r="E18" i="2" s="1"/>
  <c r="D17" i="2"/>
  <c r="D18" i="2" s="1"/>
  <c r="C15" i="38"/>
  <c r="C17" i="2"/>
  <c r="C18" i="2" s="1"/>
  <c r="G17" i="2"/>
  <c r="G18" i="2" s="1"/>
  <c r="G20" i="2" s="1"/>
  <c r="D20" i="2" s="1"/>
  <c r="I15" i="38"/>
  <c r="I18" i="38" s="1"/>
  <c r="I22" i="38" s="1"/>
  <c r="D14" i="38"/>
  <c r="D15" i="38" s="1"/>
  <c r="G14" i="38"/>
  <c r="G15" i="38" s="1"/>
  <c r="B14" i="38"/>
  <c r="B15" i="38" s="1"/>
  <c r="K12" i="38"/>
  <c r="E14" i="38"/>
  <c r="E15" i="38" s="1"/>
  <c r="H14" i="38"/>
  <c r="H15" i="38" s="1"/>
  <c r="H17" i="38" s="1"/>
  <c r="H18" i="38" s="1"/>
  <c r="H22" i="38" s="1"/>
  <c r="H17" i="14"/>
  <c r="H18" i="14" s="1"/>
  <c r="H22" i="14" s="1"/>
  <c r="H17" i="45"/>
  <c r="H18" i="45" s="1"/>
  <c r="H22" i="45" s="1"/>
  <c r="E14" i="13"/>
  <c r="E15" i="13" s="1"/>
  <c r="H14" i="13"/>
  <c r="H15" i="13" s="1"/>
  <c r="B14" i="13"/>
  <c r="B15" i="13" s="1"/>
  <c r="C14" i="13"/>
  <c r="C15" i="13" s="1"/>
  <c r="G14" i="13"/>
  <c r="G15" i="13" s="1"/>
  <c r="D14" i="13"/>
  <c r="D15" i="13" s="1"/>
  <c r="D14" i="46"/>
  <c r="D15" i="46" s="1"/>
  <c r="C14" i="46"/>
  <c r="C15" i="46" s="1"/>
  <c r="H14" i="46"/>
  <c r="H15" i="46" s="1"/>
  <c r="B14" i="46"/>
  <c r="B15" i="46" s="1"/>
  <c r="G14" i="46"/>
  <c r="G15" i="46" s="1"/>
  <c r="E14" i="46"/>
  <c r="E15" i="46" s="1"/>
  <c r="B14" i="40"/>
  <c r="B15" i="40" s="1"/>
  <c r="D14" i="40"/>
  <c r="D15" i="40" s="1"/>
  <c r="G14" i="40"/>
  <c r="G15" i="40" s="1"/>
  <c r="C14" i="40"/>
  <c r="C15" i="40" s="1"/>
  <c r="E14" i="40"/>
  <c r="E15" i="40" s="1"/>
  <c r="H14" i="40"/>
  <c r="H15" i="40" s="1"/>
  <c r="B14" i="29"/>
  <c r="B15" i="29" s="1"/>
  <c r="D14" i="29"/>
  <c r="D15" i="29" s="1"/>
  <c r="H14" i="29"/>
  <c r="H15" i="29" s="1"/>
  <c r="C14" i="29"/>
  <c r="C15" i="29" s="1"/>
  <c r="G14" i="29"/>
  <c r="G15" i="29" s="1"/>
  <c r="E14" i="29"/>
  <c r="E15" i="29" s="1"/>
  <c r="D14" i="6"/>
  <c r="D15" i="6" s="1"/>
  <c r="E14" i="6"/>
  <c r="E15" i="6" s="1"/>
  <c r="G14" i="6"/>
  <c r="G15" i="6" s="1"/>
  <c r="B14" i="6"/>
  <c r="B15" i="6" s="1"/>
  <c r="C14" i="6"/>
  <c r="C15" i="6" s="1"/>
  <c r="H14" i="6"/>
  <c r="H15" i="6" s="1"/>
  <c r="H14" i="8"/>
  <c r="H15" i="8" s="1"/>
  <c r="B14" i="8"/>
  <c r="B15" i="8" s="1"/>
  <c r="C14" i="8"/>
  <c r="C15" i="8" s="1"/>
  <c r="D14" i="8"/>
  <c r="D15" i="8" s="1"/>
  <c r="E14" i="8"/>
  <c r="E15" i="8" s="1"/>
  <c r="G14" i="8"/>
  <c r="G15" i="8" s="1"/>
  <c r="G14" i="41"/>
  <c r="G15" i="41" s="1"/>
  <c r="B14" i="41"/>
  <c r="B15" i="41" s="1"/>
  <c r="D14" i="41"/>
  <c r="D15" i="41" s="1"/>
  <c r="H14" i="41"/>
  <c r="H15" i="41" s="1"/>
  <c r="C14" i="41"/>
  <c r="C15" i="41" s="1"/>
  <c r="E14" i="41"/>
  <c r="E15" i="41" s="1"/>
  <c r="B14" i="24"/>
  <c r="B15" i="24" s="1"/>
  <c r="C14" i="24"/>
  <c r="C15" i="24" s="1"/>
  <c r="D14" i="24"/>
  <c r="D15" i="24" s="1"/>
  <c r="E14" i="24"/>
  <c r="E15" i="24" s="1"/>
  <c r="G14" i="24"/>
  <c r="G15" i="24" s="1"/>
  <c r="H14" i="24"/>
  <c r="H15" i="24" s="1"/>
  <c r="H17" i="34"/>
  <c r="H18" i="34" s="1"/>
  <c r="H22" i="34" s="1"/>
  <c r="E14" i="11"/>
  <c r="E15" i="11" s="1"/>
  <c r="H14" i="11"/>
  <c r="H15" i="11" s="1"/>
  <c r="C14" i="11"/>
  <c r="C15" i="11" s="1"/>
  <c r="D14" i="11"/>
  <c r="D15" i="11" s="1"/>
  <c r="B14" i="11"/>
  <c r="B15" i="11" s="1"/>
  <c r="G14" i="11"/>
  <c r="G15" i="11" s="1"/>
  <c r="C14" i="15"/>
  <c r="C15" i="15" s="1"/>
  <c r="E14" i="15"/>
  <c r="E15" i="15" s="1"/>
  <c r="B14" i="15"/>
  <c r="B15" i="15" s="1"/>
  <c r="H14" i="15"/>
  <c r="H15" i="15" s="1"/>
  <c r="D14" i="15"/>
  <c r="D15" i="15" s="1"/>
  <c r="G14" i="15"/>
  <c r="G15" i="15" s="1"/>
  <c r="B14" i="39"/>
  <c r="B15" i="39" s="1"/>
  <c r="D14" i="39"/>
  <c r="D15" i="39" s="1"/>
  <c r="G14" i="39"/>
  <c r="G15" i="39" s="1"/>
  <c r="C14" i="39"/>
  <c r="C15" i="39" s="1"/>
  <c r="E14" i="39"/>
  <c r="E15" i="39" s="1"/>
  <c r="H14" i="39"/>
  <c r="H15" i="39" s="1"/>
  <c r="G14" i="20"/>
  <c r="G15" i="20" s="1"/>
  <c r="D14" i="20"/>
  <c r="D15" i="20" s="1"/>
  <c r="B14" i="20"/>
  <c r="B15" i="20" s="1"/>
  <c r="E14" i="20"/>
  <c r="E15" i="20" s="1"/>
  <c r="C14" i="20"/>
  <c r="C15" i="20" s="1"/>
  <c r="H14" i="20"/>
  <c r="H15" i="20" s="1"/>
  <c r="E14" i="25"/>
  <c r="E15" i="25" s="1"/>
  <c r="C14" i="25"/>
  <c r="C15" i="25" s="1"/>
  <c r="H14" i="25"/>
  <c r="H15" i="25" s="1"/>
  <c r="D14" i="25"/>
  <c r="D15" i="25" s="1"/>
  <c r="B14" i="25"/>
  <c r="B15" i="25" s="1"/>
  <c r="G14" i="25"/>
  <c r="G15" i="25" s="1"/>
  <c r="E14" i="44"/>
  <c r="E15" i="44" s="1"/>
  <c r="C14" i="44"/>
  <c r="C15" i="44" s="1"/>
  <c r="B14" i="44"/>
  <c r="B15" i="44" s="1"/>
  <c r="G14" i="44"/>
  <c r="G15" i="44" s="1"/>
  <c r="D14" i="44"/>
  <c r="D15" i="44" s="1"/>
  <c r="H14" i="44"/>
  <c r="H15" i="44" s="1"/>
  <c r="D14" i="17"/>
  <c r="D15" i="17" s="1"/>
  <c r="B14" i="17"/>
  <c r="B15" i="17" s="1"/>
  <c r="H14" i="17"/>
  <c r="H15" i="17" s="1"/>
  <c r="E14" i="17"/>
  <c r="E15" i="17" s="1"/>
  <c r="G14" i="17"/>
  <c r="G15" i="17" s="1"/>
  <c r="C14" i="17"/>
  <c r="C15" i="17" s="1"/>
  <c r="D14" i="35"/>
  <c r="D15" i="35" s="1"/>
  <c r="E14" i="35"/>
  <c r="E15" i="35" s="1"/>
  <c r="B14" i="35"/>
  <c r="B15" i="35" s="1"/>
  <c r="H14" i="35"/>
  <c r="H15" i="35" s="1"/>
  <c r="C14" i="35"/>
  <c r="C15" i="35" s="1"/>
  <c r="G14" i="35"/>
  <c r="G15" i="35" s="1"/>
  <c r="D14" i="27"/>
  <c r="D15" i="27" s="1"/>
  <c r="H14" i="27"/>
  <c r="H15" i="27" s="1"/>
  <c r="G14" i="27"/>
  <c r="G15" i="27" s="1"/>
  <c r="B14" i="27"/>
  <c r="B15" i="27" s="1"/>
  <c r="C14" i="27"/>
  <c r="C15" i="27" s="1"/>
  <c r="E14" i="27"/>
  <c r="E15" i="27" s="1"/>
  <c r="G14" i="4"/>
  <c r="G15" i="4" s="1"/>
  <c r="D14" i="4"/>
  <c r="D15" i="4" s="1"/>
  <c r="C14" i="4"/>
  <c r="C15" i="4" s="1"/>
  <c r="E14" i="4"/>
  <c r="E15" i="4" s="1"/>
  <c r="B14" i="4"/>
  <c r="B15" i="4" s="1"/>
  <c r="H14" i="4"/>
  <c r="H15" i="4" s="1"/>
  <c r="G14" i="32"/>
  <c r="G15" i="32" s="1"/>
  <c r="E14" i="32"/>
  <c r="E15" i="32" s="1"/>
  <c r="B14" i="32"/>
  <c r="B15" i="32" s="1"/>
  <c r="H14" i="32"/>
  <c r="H15" i="32" s="1"/>
  <c r="D14" i="32"/>
  <c r="D15" i="32" s="1"/>
  <c r="C14" i="32"/>
  <c r="C15" i="32" s="1"/>
  <c r="H17" i="12"/>
  <c r="H18" i="12" s="1"/>
  <c r="H22" i="12" s="1"/>
  <c r="K15" i="12"/>
  <c r="G14" i="36"/>
  <c r="G15" i="36" s="1"/>
  <c r="B14" i="36"/>
  <c r="B15" i="36" s="1"/>
  <c r="C14" i="36"/>
  <c r="C15" i="36" s="1"/>
  <c r="D14" i="36"/>
  <c r="D15" i="36" s="1"/>
  <c r="E14" i="36"/>
  <c r="E15" i="36" s="1"/>
  <c r="H14" i="36"/>
  <c r="H15" i="36" s="1"/>
  <c r="K15" i="45"/>
  <c r="G14" i="31"/>
  <c r="G15" i="31" s="1"/>
  <c r="E14" i="31"/>
  <c r="E15" i="31" s="1"/>
  <c r="B14" i="31"/>
  <c r="B15" i="31" s="1"/>
  <c r="H14" i="31"/>
  <c r="H15" i="31" s="1"/>
  <c r="C14" i="31"/>
  <c r="C15" i="31" s="1"/>
  <c r="D14" i="31"/>
  <c r="D15" i="31" s="1"/>
  <c r="C14" i="1"/>
  <c r="C15" i="1" s="1"/>
  <c r="E14" i="1"/>
  <c r="E15" i="1" s="1"/>
  <c r="H14" i="1"/>
  <c r="H15" i="1" s="1"/>
  <c r="D14" i="1"/>
  <c r="D15" i="1" s="1"/>
  <c r="G14" i="1"/>
  <c r="G15" i="1" s="1"/>
  <c r="B14" i="1"/>
  <c r="B15" i="1" s="1"/>
  <c r="B14" i="22"/>
  <c r="B15" i="22" s="1"/>
  <c r="H14" i="22"/>
  <c r="H15" i="22" s="1"/>
  <c r="D14" i="22"/>
  <c r="D15" i="22" s="1"/>
  <c r="C14" i="22"/>
  <c r="C15" i="22" s="1"/>
  <c r="G14" i="22"/>
  <c r="G15" i="22" s="1"/>
  <c r="E14" i="22"/>
  <c r="E15" i="22" s="1"/>
  <c r="G14" i="23"/>
  <c r="G15" i="23" s="1"/>
  <c r="D14" i="23"/>
  <c r="D15" i="23" s="1"/>
  <c r="H14" i="23"/>
  <c r="H15" i="23" s="1"/>
  <c r="B14" i="23"/>
  <c r="B15" i="23" s="1"/>
  <c r="E14" i="23"/>
  <c r="E15" i="23" s="1"/>
  <c r="C14" i="23"/>
  <c r="C15" i="23" s="1"/>
  <c r="D14" i="28"/>
  <c r="D15" i="28" s="1"/>
  <c r="C14" i="28"/>
  <c r="C15" i="28" s="1"/>
  <c r="E14" i="28"/>
  <c r="E15" i="28" s="1"/>
  <c r="G14" i="28"/>
  <c r="G15" i="28" s="1"/>
  <c r="B14" i="28"/>
  <c r="B15" i="28" s="1"/>
  <c r="H14" i="28"/>
  <c r="H15" i="28" s="1"/>
  <c r="K15" i="14"/>
  <c r="B14" i="9"/>
  <c r="B15" i="9" s="1"/>
  <c r="C14" i="9"/>
  <c r="C15" i="9" s="1"/>
  <c r="H14" i="9"/>
  <c r="H15" i="9" s="1"/>
  <c r="G14" i="9"/>
  <c r="G15" i="9" s="1"/>
  <c r="E14" i="9"/>
  <c r="E15" i="9" s="1"/>
  <c r="D14" i="9"/>
  <c r="D15" i="9" s="1"/>
  <c r="K15" i="34"/>
  <c r="B14" i="30"/>
  <c r="B15" i="30" s="1"/>
  <c r="H14" i="30"/>
  <c r="H15" i="30" s="1"/>
  <c r="D14" i="30"/>
  <c r="D15" i="30" s="1"/>
  <c r="C14" i="30"/>
  <c r="C15" i="30" s="1"/>
  <c r="E14" i="30"/>
  <c r="E15" i="30" s="1"/>
  <c r="G14" i="30"/>
  <c r="G15" i="30" s="1"/>
  <c r="H14" i="18"/>
  <c r="H15" i="18" s="1"/>
  <c r="C14" i="18"/>
  <c r="C15" i="18" s="1"/>
  <c r="E14" i="18"/>
  <c r="E15" i="18" s="1"/>
  <c r="G14" i="18"/>
  <c r="G15" i="18" s="1"/>
  <c r="B14" i="18"/>
  <c r="B15" i="18" s="1"/>
  <c r="D14" i="18"/>
  <c r="D15" i="18" s="1"/>
  <c r="D14" i="21"/>
  <c r="D15" i="21" s="1"/>
  <c r="C14" i="21"/>
  <c r="C15" i="21" s="1"/>
  <c r="H14" i="21"/>
  <c r="H15" i="21" s="1"/>
  <c r="B14" i="21"/>
  <c r="B15" i="21" s="1"/>
  <c r="E14" i="21"/>
  <c r="E15" i="21" s="1"/>
  <c r="G14" i="21"/>
  <c r="G15" i="21" s="1"/>
  <c r="H17" i="10"/>
  <c r="H18" i="10" s="1"/>
  <c r="H22" i="10" s="1"/>
  <c r="K15" i="10"/>
  <c r="E14" i="37"/>
  <c r="E15" i="37" s="1"/>
  <c r="C14" i="37"/>
  <c r="C15" i="37" s="1"/>
  <c r="H14" i="37"/>
  <c r="H15" i="37" s="1"/>
  <c r="D14" i="37"/>
  <c r="D15" i="37" s="1"/>
  <c r="B14" i="37"/>
  <c r="B15" i="37" s="1"/>
  <c r="G14" i="37"/>
  <c r="G15" i="37" s="1"/>
  <c r="B14" i="19"/>
  <c r="B15" i="19" s="1"/>
  <c r="C14" i="19"/>
  <c r="C15" i="19" s="1"/>
  <c r="G14" i="19"/>
  <c r="G15" i="19" s="1"/>
  <c r="D14" i="19"/>
  <c r="D15" i="19" s="1"/>
  <c r="E14" i="19"/>
  <c r="E15" i="19" s="1"/>
  <c r="H14" i="19"/>
  <c r="H15" i="19" s="1"/>
  <c r="K15" i="7"/>
  <c r="H17" i="7"/>
  <c r="H18" i="7" s="1"/>
  <c r="H22" i="7" s="1"/>
  <c r="B22" i="49" l="1"/>
  <c r="B28" i="49" s="1"/>
  <c r="B30" i="49" s="1"/>
  <c r="K20" i="49"/>
  <c r="K22" i="49" s="1"/>
  <c r="B22" i="48"/>
  <c r="B28" i="48" s="1"/>
  <c r="K20" i="48"/>
  <c r="K22" i="48" s="1"/>
  <c r="G22" i="5"/>
  <c r="B20" i="2"/>
  <c r="B22" i="2" s="1"/>
  <c r="B28" i="2" s="1"/>
  <c r="D20" i="5"/>
  <c r="D22" i="5" s="1"/>
  <c r="K18" i="5"/>
  <c r="C20" i="5"/>
  <c r="C22" i="5" s="1"/>
  <c r="E20" i="5"/>
  <c r="E22" i="5" s="1"/>
  <c r="D22" i="2"/>
  <c r="K18" i="2"/>
  <c r="G22" i="2"/>
  <c r="C20" i="2"/>
  <c r="C22" i="2" s="1"/>
  <c r="E20" i="2"/>
  <c r="E22" i="2" s="1"/>
  <c r="K15" i="38"/>
  <c r="K15" i="37"/>
  <c r="H17" i="37"/>
  <c r="H18" i="37" s="1"/>
  <c r="H22" i="37" s="1"/>
  <c r="B17" i="7"/>
  <c r="B18" i="7" s="1"/>
  <c r="C17" i="7"/>
  <c r="C18" i="7" s="1"/>
  <c r="D17" i="7"/>
  <c r="D18" i="7" s="1"/>
  <c r="E17" i="7"/>
  <c r="E18" i="7" s="1"/>
  <c r="G17" i="7"/>
  <c r="G18" i="7" s="1"/>
  <c r="G20" i="7" s="1"/>
  <c r="H17" i="19"/>
  <c r="H18" i="19" s="1"/>
  <c r="H22" i="19" s="1"/>
  <c r="K15" i="21"/>
  <c r="H17" i="30"/>
  <c r="H18" i="30" s="1"/>
  <c r="H22" i="30" s="1"/>
  <c r="H17" i="28"/>
  <c r="H18" i="28" s="1"/>
  <c r="H22" i="28" s="1"/>
  <c r="K15" i="23"/>
  <c r="H17" i="22"/>
  <c r="K15" i="1"/>
  <c r="H17" i="31"/>
  <c r="H17" i="36"/>
  <c r="H18" i="36" s="1"/>
  <c r="H22" i="36" s="1"/>
  <c r="K15" i="36"/>
  <c r="B22" i="5"/>
  <c r="B28" i="5" s="1"/>
  <c r="D17" i="12"/>
  <c r="D18" i="12" s="1"/>
  <c r="E17" i="12"/>
  <c r="E18" i="12" s="1"/>
  <c r="B17" i="12"/>
  <c r="B18" i="12" s="1"/>
  <c r="G17" i="12"/>
  <c r="G18" i="12" s="1"/>
  <c r="G20" i="12" s="1"/>
  <c r="C17" i="12"/>
  <c r="C18" i="12" s="1"/>
  <c r="H17" i="32"/>
  <c r="H17" i="4"/>
  <c r="H18" i="4" s="1"/>
  <c r="H22" i="4" s="1"/>
  <c r="K15" i="27"/>
  <c r="H17" i="27"/>
  <c r="H18" i="27" s="1"/>
  <c r="H22" i="27" s="1"/>
  <c r="H17" i="35"/>
  <c r="K15" i="17"/>
  <c r="H17" i="44"/>
  <c r="H17" i="20"/>
  <c r="H17" i="39"/>
  <c r="H17" i="15"/>
  <c r="H18" i="15" s="1"/>
  <c r="H22" i="15" s="1"/>
  <c r="H17" i="11"/>
  <c r="H18" i="11" s="1"/>
  <c r="H22" i="11" s="1"/>
  <c r="K15" i="24"/>
  <c r="H17" i="8"/>
  <c r="H18" i="8" s="1"/>
  <c r="H22" i="8" s="1"/>
  <c r="H17" i="29"/>
  <c r="K15" i="29"/>
  <c r="K15" i="40"/>
  <c r="H17" i="46"/>
  <c r="H18" i="46" s="1"/>
  <c r="H22" i="46" s="1"/>
  <c r="K15" i="13"/>
  <c r="C17" i="14"/>
  <c r="C18" i="14" s="1"/>
  <c r="B17" i="14"/>
  <c r="B18" i="14" s="1"/>
  <c r="G17" i="14"/>
  <c r="G18" i="14" s="1"/>
  <c r="G20" i="14" s="1"/>
  <c r="D17" i="14"/>
  <c r="D18" i="14" s="1"/>
  <c r="E17" i="14"/>
  <c r="E18" i="14" s="1"/>
  <c r="K15" i="19"/>
  <c r="B17" i="10"/>
  <c r="B18" i="10" s="1"/>
  <c r="D17" i="10"/>
  <c r="D18" i="10" s="1"/>
  <c r="C17" i="10"/>
  <c r="C18" i="10" s="1"/>
  <c r="E17" i="10"/>
  <c r="E18" i="10" s="1"/>
  <c r="G17" i="10"/>
  <c r="G18" i="10" s="1"/>
  <c r="G20" i="10" s="1"/>
  <c r="H17" i="21"/>
  <c r="H18" i="21" s="1"/>
  <c r="H22" i="21" s="1"/>
  <c r="K15" i="18"/>
  <c r="H17" i="18"/>
  <c r="K15" i="30"/>
  <c r="H17" i="9"/>
  <c r="K15" i="9"/>
  <c r="K15" i="28"/>
  <c r="H17" i="23"/>
  <c r="H18" i="23" s="1"/>
  <c r="H22" i="23" s="1"/>
  <c r="K15" i="22"/>
  <c r="H17" i="1"/>
  <c r="H18" i="1" s="1"/>
  <c r="H22" i="1" s="1"/>
  <c r="K15" i="31"/>
  <c r="K15" i="32"/>
  <c r="K15" i="4"/>
  <c r="D17" i="38"/>
  <c r="D18" i="38" s="1"/>
  <c r="B17" i="38"/>
  <c r="B18" i="38" s="1"/>
  <c r="C17" i="38"/>
  <c r="C18" i="38" s="1"/>
  <c r="E17" i="38"/>
  <c r="E18" i="38" s="1"/>
  <c r="G17" i="38"/>
  <c r="G18" i="38" s="1"/>
  <c r="G20" i="38" s="1"/>
  <c r="K15" i="35"/>
  <c r="H17" i="17"/>
  <c r="H18" i="17" s="1"/>
  <c r="H22" i="17" s="1"/>
  <c r="K15" i="44"/>
  <c r="K15" i="25"/>
  <c r="H17" i="25"/>
  <c r="H18" i="25" s="1"/>
  <c r="H22" i="25" s="1"/>
  <c r="K15" i="20"/>
  <c r="K15" i="39"/>
  <c r="K15" i="15"/>
  <c r="K15" i="11"/>
  <c r="D17" i="34"/>
  <c r="D18" i="34" s="1"/>
  <c r="E17" i="34"/>
  <c r="E18" i="34" s="1"/>
  <c r="B17" i="34"/>
  <c r="B18" i="34" s="1"/>
  <c r="G17" i="34"/>
  <c r="G18" i="34" s="1"/>
  <c r="G20" i="34" s="1"/>
  <c r="C17" i="34"/>
  <c r="C18" i="34" s="1"/>
  <c r="H17" i="24"/>
  <c r="H18" i="24" s="1"/>
  <c r="H22" i="24" s="1"/>
  <c r="H17" i="41"/>
  <c r="K15" i="41"/>
  <c r="K15" i="8"/>
  <c r="H17" i="6"/>
  <c r="H18" i="6" s="1"/>
  <c r="H22" i="6" s="1"/>
  <c r="K15" i="6"/>
  <c r="H17" i="40"/>
  <c r="H18" i="40" s="1"/>
  <c r="H22" i="40" s="1"/>
  <c r="K15" i="46"/>
  <c r="H17" i="13"/>
  <c r="C17" i="45"/>
  <c r="C18" i="45" s="1"/>
  <c r="G17" i="45"/>
  <c r="G18" i="45" s="1"/>
  <c r="G20" i="45" s="1"/>
  <c r="B17" i="45"/>
  <c r="B18" i="45" s="1"/>
  <c r="E17" i="45"/>
  <c r="E18" i="45" s="1"/>
  <c r="D17" i="45"/>
  <c r="D18" i="45" s="1"/>
  <c r="B30" i="48" l="1"/>
  <c r="D7" i="47" s="1"/>
  <c r="C7" i="47"/>
  <c r="K20" i="5"/>
  <c r="K22" i="5" s="1"/>
  <c r="K20" i="2"/>
  <c r="K22" i="2" s="1"/>
  <c r="C20" i="45"/>
  <c r="C22" i="45" s="1"/>
  <c r="D20" i="45"/>
  <c r="D22" i="45" s="1"/>
  <c r="E20" i="45"/>
  <c r="E22" i="45" s="1"/>
  <c r="B20" i="45"/>
  <c r="G22" i="45"/>
  <c r="C17" i="41"/>
  <c r="C18" i="41" s="1"/>
  <c r="D17" i="41"/>
  <c r="D18" i="41" s="1"/>
  <c r="E17" i="41"/>
  <c r="E18" i="41" s="1"/>
  <c r="B17" i="41"/>
  <c r="B18" i="41" s="1"/>
  <c r="G17" i="41"/>
  <c r="G18" i="41" s="1"/>
  <c r="G20" i="41" s="1"/>
  <c r="B17" i="9"/>
  <c r="B18" i="9" s="1"/>
  <c r="C17" i="9"/>
  <c r="C18" i="9" s="1"/>
  <c r="E17" i="9"/>
  <c r="E18" i="9" s="1"/>
  <c r="D17" i="9"/>
  <c r="D18" i="9" s="1"/>
  <c r="G17" i="9"/>
  <c r="G18" i="9" s="1"/>
  <c r="G20" i="9" s="1"/>
  <c r="C17" i="18"/>
  <c r="C18" i="18" s="1"/>
  <c r="E17" i="18"/>
  <c r="E18" i="18" s="1"/>
  <c r="B17" i="18"/>
  <c r="B18" i="18" s="1"/>
  <c r="D17" i="18"/>
  <c r="D18" i="18" s="1"/>
  <c r="G17" i="18"/>
  <c r="G18" i="18" s="1"/>
  <c r="G20" i="18" s="1"/>
  <c r="C20" i="10"/>
  <c r="C22" i="10" s="1"/>
  <c r="E20" i="10"/>
  <c r="E22" i="10" s="1"/>
  <c r="G22" i="10"/>
  <c r="D20" i="10"/>
  <c r="D22" i="10" s="1"/>
  <c r="B20" i="10"/>
  <c r="E20" i="14"/>
  <c r="E22" i="14" s="1"/>
  <c r="G22" i="14"/>
  <c r="C20" i="14"/>
  <c r="C22" i="14" s="1"/>
  <c r="B20" i="14"/>
  <c r="D20" i="14"/>
  <c r="D22" i="14" s="1"/>
  <c r="D17" i="29"/>
  <c r="D18" i="29" s="1"/>
  <c r="C17" i="29"/>
  <c r="C18" i="29" s="1"/>
  <c r="G17" i="29"/>
  <c r="G18" i="29" s="1"/>
  <c r="G20" i="29" s="1"/>
  <c r="E17" i="29"/>
  <c r="E18" i="29" s="1"/>
  <c r="B17" i="29"/>
  <c r="B18" i="29" s="1"/>
  <c r="B30" i="2"/>
  <c r="D46" i="47" s="1"/>
  <c r="C46" i="47"/>
  <c r="C17" i="39"/>
  <c r="C18" i="39" s="1"/>
  <c r="E17" i="39"/>
  <c r="E18" i="39" s="1"/>
  <c r="G17" i="39"/>
  <c r="G18" i="39" s="1"/>
  <c r="G20" i="39" s="1"/>
  <c r="D17" i="39"/>
  <c r="D18" i="39" s="1"/>
  <c r="B17" i="39"/>
  <c r="B18" i="39" s="1"/>
  <c r="B17" i="20"/>
  <c r="B18" i="20" s="1"/>
  <c r="D17" i="20"/>
  <c r="D18" i="20" s="1"/>
  <c r="E17" i="20"/>
  <c r="E18" i="20" s="1"/>
  <c r="C17" i="20"/>
  <c r="C18" i="20" s="1"/>
  <c r="G17" i="20"/>
  <c r="G18" i="20" s="1"/>
  <c r="G20" i="20" s="1"/>
  <c r="E17" i="44"/>
  <c r="E18" i="44" s="1"/>
  <c r="C17" i="44"/>
  <c r="C18" i="44" s="1"/>
  <c r="G17" i="44"/>
  <c r="G18" i="44" s="1"/>
  <c r="G20" i="44" s="1"/>
  <c r="B17" i="44"/>
  <c r="B18" i="44" s="1"/>
  <c r="D17" i="44"/>
  <c r="D18" i="44" s="1"/>
  <c r="C17" i="35"/>
  <c r="C18" i="35" s="1"/>
  <c r="D17" i="35"/>
  <c r="D18" i="35" s="1"/>
  <c r="B17" i="35"/>
  <c r="B18" i="35" s="1"/>
  <c r="G17" i="35"/>
  <c r="G18" i="35" s="1"/>
  <c r="G20" i="35" s="1"/>
  <c r="E17" i="35"/>
  <c r="E18" i="35" s="1"/>
  <c r="B17" i="32"/>
  <c r="B18" i="32" s="1"/>
  <c r="E17" i="32"/>
  <c r="E18" i="32" s="1"/>
  <c r="G17" i="32"/>
  <c r="G18" i="32" s="1"/>
  <c r="G20" i="32" s="1"/>
  <c r="D17" i="32"/>
  <c r="D18" i="32" s="1"/>
  <c r="C17" i="32"/>
  <c r="C18" i="32" s="1"/>
  <c r="D20" i="12"/>
  <c r="D22" i="12" s="1"/>
  <c r="B20" i="12"/>
  <c r="C20" i="12"/>
  <c r="C22" i="12" s="1"/>
  <c r="E20" i="12"/>
  <c r="E22" i="12" s="1"/>
  <c r="G22" i="12"/>
  <c r="B30" i="5"/>
  <c r="D45" i="47" s="1"/>
  <c r="C45" i="47"/>
  <c r="G17" i="31"/>
  <c r="G18" i="31" s="1"/>
  <c r="G20" i="31" s="1"/>
  <c r="C17" i="31"/>
  <c r="C18" i="31" s="1"/>
  <c r="D17" i="31"/>
  <c r="D18" i="31" s="1"/>
  <c r="E17" i="31"/>
  <c r="E18" i="31" s="1"/>
  <c r="B17" i="31"/>
  <c r="B18" i="31" s="1"/>
  <c r="D17" i="22"/>
  <c r="D18" i="22" s="1"/>
  <c r="C17" i="22"/>
  <c r="C18" i="22" s="1"/>
  <c r="G17" i="22"/>
  <c r="G18" i="22" s="1"/>
  <c r="G20" i="22" s="1"/>
  <c r="B17" i="22"/>
  <c r="B18" i="22" s="1"/>
  <c r="E17" i="22"/>
  <c r="E18" i="22" s="1"/>
  <c r="D20" i="7"/>
  <c r="D22" i="7" s="1"/>
  <c r="C20" i="7"/>
  <c r="C22" i="7" s="1"/>
  <c r="E20" i="7"/>
  <c r="E22" i="7" s="1"/>
  <c r="G22" i="7"/>
  <c r="B20" i="7"/>
  <c r="K18" i="34"/>
  <c r="K18" i="38"/>
  <c r="K18" i="10"/>
  <c r="K18" i="7"/>
  <c r="D17" i="13"/>
  <c r="D18" i="13" s="1"/>
  <c r="G17" i="13"/>
  <c r="G18" i="13" s="1"/>
  <c r="G20" i="13" s="1"/>
  <c r="B17" i="13"/>
  <c r="B18" i="13" s="1"/>
  <c r="C17" i="13"/>
  <c r="C18" i="13" s="1"/>
  <c r="E17" i="13"/>
  <c r="E18" i="13" s="1"/>
  <c r="D17" i="40"/>
  <c r="D18" i="40" s="1"/>
  <c r="B17" i="40"/>
  <c r="B18" i="40" s="1"/>
  <c r="C17" i="40"/>
  <c r="C18" i="40" s="1"/>
  <c r="E17" i="40"/>
  <c r="E18" i="40" s="1"/>
  <c r="G17" i="40"/>
  <c r="G18" i="40" s="1"/>
  <c r="G20" i="40" s="1"/>
  <c r="B17" i="6"/>
  <c r="B18" i="6" s="1"/>
  <c r="E17" i="6"/>
  <c r="E18" i="6" s="1"/>
  <c r="G17" i="6"/>
  <c r="G18" i="6" s="1"/>
  <c r="G20" i="6" s="1"/>
  <c r="D17" i="6"/>
  <c r="D18" i="6" s="1"/>
  <c r="C17" i="6"/>
  <c r="C18" i="6" s="1"/>
  <c r="B17" i="24"/>
  <c r="B18" i="24" s="1"/>
  <c r="E17" i="24"/>
  <c r="E18" i="24" s="1"/>
  <c r="G17" i="24"/>
  <c r="G18" i="24" s="1"/>
  <c r="G20" i="24" s="1"/>
  <c r="C17" i="24"/>
  <c r="C18" i="24" s="1"/>
  <c r="D17" i="24"/>
  <c r="D18" i="24" s="1"/>
  <c r="C20" i="34"/>
  <c r="C22" i="34" s="1"/>
  <c r="D20" i="34"/>
  <c r="D22" i="34" s="1"/>
  <c r="E20" i="34"/>
  <c r="E22" i="34" s="1"/>
  <c r="B20" i="34"/>
  <c r="G22" i="34"/>
  <c r="D17" i="25"/>
  <c r="D18" i="25" s="1"/>
  <c r="B17" i="25"/>
  <c r="B18" i="25" s="1"/>
  <c r="E17" i="25"/>
  <c r="E18" i="25" s="1"/>
  <c r="C17" i="25"/>
  <c r="C18" i="25" s="1"/>
  <c r="G17" i="25"/>
  <c r="G18" i="25" s="1"/>
  <c r="G20" i="25" s="1"/>
  <c r="B17" i="17"/>
  <c r="B18" i="17" s="1"/>
  <c r="D17" i="17"/>
  <c r="D18" i="17" s="1"/>
  <c r="G17" i="17"/>
  <c r="G18" i="17" s="1"/>
  <c r="G20" i="17" s="1"/>
  <c r="C17" i="17"/>
  <c r="C18" i="17" s="1"/>
  <c r="E17" i="17"/>
  <c r="E18" i="17" s="1"/>
  <c r="E20" i="38"/>
  <c r="E22" i="38" s="1"/>
  <c r="C20" i="38"/>
  <c r="C22" i="38" s="1"/>
  <c r="D20" i="38"/>
  <c r="D22" i="38" s="1"/>
  <c r="G22" i="38"/>
  <c r="B20" i="38"/>
  <c r="C17" i="1"/>
  <c r="C18" i="1" s="1"/>
  <c r="E17" i="1"/>
  <c r="E18" i="1" s="1"/>
  <c r="B17" i="1"/>
  <c r="B18" i="1" s="1"/>
  <c r="D17" i="1"/>
  <c r="D18" i="1" s="1"/>
  <c r="G17" i="1"/>
  <c r="G18" i="1" s="1"/>
  <c r="G20" i="1" s="1"/>
  <c r="E17" i="23"/>
  <c r="E18" i="23" s="1"/>
  <c r="D17" i="23"/>
  <c r="D18" i="23" s="1"/>
  <c r="B17" i="23"/>
  <c r="B18" i="23" s="1"/>
  <c r="C17" i="23"/>
  <c r="C18" i="23" s="1"/>
  <c r="G17" i="23"/>
  <c r="G18" i="23" s="1"/>
  <c r="G20" i="23" s="1"/>
  <c r="G17" i="21"/>
  <c r="G18" i="21" s="1"/>
  <c r="G20" i="21" s="1"/>
  <c r="C17" i="21"/>
  <c r="C18" i="21" s="1"/>
  <c r="E17" i="21"/>
  <c r="E18" i="21" s="1"/>
  <c r="D17" i="21"/>
  <c r="D18" i="21" s="1"/>
  <c r="B17" i="21"/>
  <c r="B18" i="21" s="1"/>
  <c r="C17" i="46"/>
  <c r="C18" i="46" s="1"/>
  <c r="B17" i="46"/>
  <c r="B18" i="46" s="1"/>
  <c r="G17" i="46"/>
  <c r="G18" i="46" s="1"/>
  <c r="G20" i="46" s="1"/>
  <c r="E17" i="46"/>
  <c r="E18" i="46" s="1"/>
  <c r="D17" i="46"/>
  <c r="D18" i="46" s="1"/>
  <c r="D17" i="8"/>
  <c r="D18" i="8" s="1"/>
  <c r="C17" i="8"/>
  <c r="C18" i="8" s="1"/>
  <c r="B17" i="8"/>
  <c r="B18" i="8" s="1"/>
  <c r="E17" i="8"/>
  <c r="E18" i="8" s="1"/>
  <c r="G17" i="8"/>
  <c r="G18" i="8" s="1"/>
  <c r="G20" i="8" s="1"/>
  <c r="D17" i="11"/>
  <c r="D18" i="11" s="1"/>
  <c r="E17" i="11"/>
  <c r="E18" i="11" s="1"/>
  <c r="B17" i="11"/>
  <c r="B18" i="11" s="1"/>
  <c r="C17" i="11"/>
  <c r="C18" i="11" s="1"/>
  <c r="G17" i="11"/>
  <c r="G18" i="11" s="1"/>
  <c r="G20" i="11" s="1"/>
  <c r="C17" i="15"/>
  <c r="C18" i="15" s="1"/>
  <c r="B17" i="15"/>
  <c r="B18" i="15" s="1"/>
  <c r="D17" i="15"/>
  <c r="D18" i="15" s="1"/>
  <c r="G17" i="15"/>
  <c r="G18" i="15" s="1"/>
  <c r="G20" i="15" s="1"/>
  <c r="E17" i="15"/>
  <c r="E18" i="15" s="1"/>
  <c r="D17" i="27"/>
  <c r="D18" i="27" s="1"/>
  <c r="C17" i="27"/>
  <c r="C18" i="27" s="1"/>
  <c r="G17" i="27"/>
  <c r="G18" i="27" s="1"/>
  <c r="G20" i="27" s="1"/>
  <c r="E17" i="27"/>
  <c r="E18" i="27" s="1"/>
  <c r="B17" i="27"/>
  <c r="B18" i="27" s="1"/>
  <c r="G17" i="4"/>
  <c r="G18" i="4" s="1"/>
  <c r="G20" i="4" s="1"/>
  <c r="C17" i="4"/>
  <c r="C18" i="4" s="1"/>
  <c r="E17" i="4"/>
  <c r="E18" i="4" s="1"/>
  <c r="B17" i="4"/>
  <c r="B18" i="4" s="1"/>
  <c r="D17" i="4"/>
  <c r="D18" i="4" s="1"/>
  <c r="C17" i="36"/>
  <c r="C18" i="36" s="1"/>
  <c r="E17" i="36"/>
  <c r="E18" i="36" s="1"/>
  <c r="D17" i="36"/>
  <c r="D18" i="36" s="1"/>
  <c r="B17" i="36"/>
  <c r="B18" i="36" s="1"/>
  <c r="G17" i="36"/>
  <c r="G18" i="36" s="1"/>
  <c r="G20" i="36" s="1"/>
  <c r="E17" i="28"/>
  <c r="E18" i="28" s="1"/>
  <c r="G17" i="28"/>
  <c r="G18" i="28" s="1"/>
  <c r="G20" i="28" s="1"/>
  <c r="C17" i="28"/>
  <c r="C18" i="28" s="1"/>
  <c r="B17" i="28"/>
  <c r="B18" i="28" s="1"/>
  <c r="D17" i="28"/>
  <c r="D18" i="28" s="1"/>
  <c r="G17" i="30"/>
  <c r="G18" i="30" s="1"/>
  <c r="G20" i="30" s="1"/>
  <c r="C17" i="30"/>
  <c r="C18" i="30" s="1"/>
  <c r="B17" i="30"/>
  <c r="B18" i="30" s="1"/>
  <c r="D17" i="30"/>
  <c r="D18" i="30" s="1"/>
  <c r="E17" i="30"/>
  <c r="E18" i="30" s="1"/>
  <c r="C17" i="19"/>
  <c r="C18" i="19" s="1"/>
  <c r="E17" i="19"/>
  <c r="E18" i="19" s="1"/>
  <c r="B17" i="19"/>
  <c r="B18" i="19" s="1"/>
  <c r="D17" i="19"/>
  <c r="D18" i="19" s="1"/>
  <c r="G17" i="19"/>
  <c r="G18" i="19" s="1"/>
  <c r="G20" i="19" s="1"/>
  <c r="G17" i="37"/>
  <c r="G18" i="37" s="1"/>
  <c r="G20" i="37" s="1"/>
  <c r="E17" i="37"/>
  <c r="E18" i="37" s="1"/>
  <c r="B17" i="37"/>
  <c r="B18" i="37" s="1"/>
  <c r="D17" i="37"/>
  <c r="D18" i="37" s="1"/>
  <c r="C17" i="37"/>
  <c r="C18" i="37" s="1"/>
  <c r="K18" i="45"/>
  <c r="H18" i="13"/>
  <c r="H22" i="13" s="1"/>
  <c r="H18" i="41"/>
  <c r="H22" i="41" s="1"/>
  <c r="H18" i="9"/>
  <c r="H22" i="9" s="1"/>
  <c r="H18" i="18"/>
  <c r="H22" i="18" s="1"/>
  <c r="K18" i="14"/>
  <c r="H18" i="29"/>
  <c r="H22" i="29" s="1"/>
  <c r="H18" i="39"/>
  <c r="H22" i="39" s="1"/>
  <c r="H18" i="20"/>
  <c r="H22" i="20" s="1"/>
  <c r="H18" i="44"/>
  <c r="H22" i="44" s="1"/>
  <c r="H18" i="35"/>
  <c r="H22" i="35" s="1"/>
  <c r="H18" i="32"/>
  <c r="H22" i="32" s="1"/>
  <c r="K18" i="12"/>
  <c r="H18" i="31"/>
  <c r="H22" i="31" s="1"/>
  <c r="H18" i="22"/>
  <c r="H22" i="22" s="1"/>
  <c r="K18" i="27" l="1"/>
  <c r="K18" i="28"/>
  <c r="K18" i="4"/>
  <c r="G22" i="37"/>
  <c r="D20" i="37"/>
  <c r="D22" i="37" s="1"/>
  <c r="B20" i="37"/>
  <c r="C20" i="37"/>
  <c r="C22" i="37" s="1"/>
  <c r="E20" i="37"/>
  <c r="E22" i="37" s="1"/>
  <c r="G22" i="36"/>
  <c r="C20" i="36"/>
  <c r="C22" i="36" s="1"/>
  <c r="E20" i="36"/>
  <c r="E22" i="36" s="1"/>
  <c r="B20" i="36"/>
  <c r="D20" i="36"/>
  <c r="D22" i="36" s="1"/>
  <c r="G22" i="19"/>
  <c r="B20" i="19"/>
  <c r="C20" i="19"/>
  <c r="C22" i="19" s="1"/>
  <c r="D20" i="19"/>
  <c r="D22" i="19" s="1"/>
  <c r="E20" i="19"/>
  <c r="E22" i="19" s="1"/>
  <c r="G22" i="4"/>
  <c r="E20" i="4"/>
  <c r="E22" i="4" s="1"/>
  <c r="B20" i="4"/>
  <c r="C20" i="4"/>
  <c r="C22" i="4" s="1"/>
  <c r="D20" i="4"/>
  <c r="D22" i="4" s="1"/>
  <c r="G22" i="8"/>
  <c r="D20" i="8"/>
  <c r="D22" i="8" s="1"/>
  <c r="C20" i="8"/>
  <c r="C22" i="8" s="1"/>
  <c r="B20" i="8"/>
  <c r="E20" i="8"/>
  <c r="E22" i="8" s="1"/>
  <c r="G22" i="21"/>
  <c r="E20" i="21"/>
  <c r="E22" i="21" s="1"/>
  <c r="D20" i="21"/>
  <c r="D22" i="21" s="1"/>
  <c r="C20" i="21"/>
  <c r="C22" i="21" s="1"/>
  <c r="B20" i="21"/>
  <c r="G22" i="1"/>
  <c r="C20" i="1"/>
  <c r="C22" i="1" s="1"/>
  <c r="D20" i="1"/>
  <c r="D22" i="1" s="1"/>
  <c r="B20" i="1"/>
  <c r="E20" i="1"/>
  <c r="E22" i="1" s="1"/>
  <c r="G22" i="17"/>
  <c r="C20" i="17"/>
  <c r="C22" i="17" s="1"/>
  <c r="B20" i="17"/>
  <c r="D20" i="17"/>
  <c r="D22" i="17" s="1"/>
  <c r="E20" i="17"/>
  <c r="E22" i="17" s="1"/>
  <c r="G22" i="6"/>
  <c r="B20" i="6"/>
  <c r="E20" i="6"/>
  <c r="E22" i="6" s="1"/>
  <c r="D20" i="6"/>
  <c r="D22" i="6" s="1"/>
  <c r="C20" i="6"/>
  <c r="C22" i="6" s="1"/>
  <c r="G22" i="22"/>
  <c r="B20" i="22"/>
  <c r="C20" i="22"/>
  <c r="C22" i="22" s="1"/>
  <c r="E20" i="22"/>
  <c r="E22" i="22" s="1"/>
  <c r="D20" i="22"/>
  <c r="D22" i="22" s="1"/>
  <c r="G22" i="20"/>
  <c r="D20" i="20"/>
  <c r="D22" i="20" s="1"/>
  <c r="E20" i="20"/>
  <c r="E22" i="20" s="1"/>
  <c r="B20" i="20"/>
  <c r="C20" i="20"/>
  <c r="C22" i="20" s="1"/>
  <c r="G22" i="29"/>
  <c r="E20" i="29"/>
  <c r="E22" i="29" s="1"/>
  <c r="C20" i="29"/>
  <c r="C22" i="29" s="1"/>
  <c r="B20" i="29"/>
  <c r="D20" i="29"/>
  <c r="D22" i="29" s="1"/>
  <c r="K20" i="14"/>
  <c r="K22" i="14" s="1"/>
  <c r="B22" i="14"/>
  <c r="B28" i="14" s="1"/>
  <c r="B22" i="10"/>
  <c r="B28" i="10" s="1"/>
  <c r="K20" i="10"/>
  <c r="K22" i="10" s="1"/>
  <c r="G22" i="9"/>
  <c r="C20" i="9"/>
  <c r="C22" i="9" s="1"/>
  <c r="B20" i="9"/>
  <c r="E20" i="9"/>
  <c r="E22" i="9" s="1"/>
  <c r="D20" i="9"/>
  <c r="D22" i="9" s="1"/>
  <c r="K18" i="30"/>
  <c r="K18" i="19"/>
  <c r="K18" i="36"/>
  <c r="K18" i="8"/>
  <c r="K18" i="46"/>
  <c r="K18" i="21"/>
  <c r="K18" i="1"/>
  <c r="K18" i="17"/>
  <c r="K18" i="25"/>
  <c r="K18" i="6"/>
  <c r="K18" i="40"/>
  <c r="K18" i="13"/>
  <c r="K18" i="35"/>
  <c r="K18" i="44"/>
  <c r="K18" i="20"/>
  <c r="K18" i="29"/>
  <c r="K18" i="9"/>
  <c r="K18" i="41"/>
  <c r="G22" i="30"/>
  <c r="D20" i="30"/>
  <c r="D22" i="30" s="1"/>
  <c r="E20" i="30"/>
  <c r="E22" i="30" s="1"/>
  <c r="C20" i="30"/>
  <c r="C22" i="30" s="1"/>
  <c r="B20" i="30"/>
  <c r="G22" i="28"/>
  <c r="D20" i="28"/>
  <c r="D22" i="28" s="1"/>
  <c r="E20" i="28"/>
  <c r="E22" i="28" s="1"/>
  <c r="B20" i="28"/>
  <c r="C20" i="28"/>
  <c r="C22" i="28" s="1"/>
  <c r="G22" i="27"/>
  <c r="C20" i="27"/>
  <c r="C22" i="27" s="1"/>
  <c r="B20" i="27"/>
  <c r="D20" i="27"/>
  <c r="D22" i="27" s="1"/>
  <c r="E20" i="27"/>
  <c r="E22" i="27" s="1"/>
  <c r="G22" i="15"/>
  <c r="C20" i="15"/>
  <c r="C22" i="15" s="1"/>
  <c r="D20" i="15"/>
  <c r="D22" i="15" s="1"/>
  <c r="E20" i="15"/>
  <c r="E22" i="15" s="1"/>
  <c r="B20" i="15"/>
  <c r="G22" i="11"/>
  <c r="D20" i="11"/>
  <c r="D22" i="11" s="1"/>
  <c r="E20" i="11"/>
  <c r="E22" i="11" s="1"/>
  <c r="C20" i="11"/>
  <c r="C22" i="11" s="1"/>
  <c r="B20" i="11"/>
  <c r="G22" i="46"/>
  <c r="E20" i="46"/>
  <c r="E22" i="46" s="1"/>
  <c r="B20" i="46"/>
  <c r="D20" i="46"/>
  <c r="D22" i="46" s="1"/>
  <c r="C20" i="46"/>
  <c r="C22" i="46" s="1"/>
  <c r="G22" i="23"/>
  <c r="B20" i="23"/>
  <c r="C20" i="23"/>
  <c r="C22" i="23" s="1"/>
  <c r="D20" i="23"/>
  <c r="D22" i="23" s="1"/>
  <c r="E20" i="23"/>
  <c r="E22" i="23" s="1"/>
  <c r="K20" i="38"/>
  <c r="K22" i="38" s="1"/>
  <c r="B22" i="38"/>
  <c r="B28" i="38" s="1"/>
  <c r="B30" i="38" s="1"/>
  <c r="G22" i="25"/>
  <c r="D20" i="25"/>
  <c r="D22" i="25" s="1"/>
  <c r="B20" i="25"/>
  <c r="C20" i="25"/>
  <c r="C22" i="25" s="1"/>
  <c r="E20" i="25"/>
  <c r="E22" i="25" s="1"/>
  <c r="K20" i="34"/>
  <c r="K22" i="34" s="1"/>
  <c r="B22" i="34"/>
  <c r="B28" i="34" s="1"/>
  <c r="G22" i="24"/>
  <c r="B20" i="24"/>
  <c r="E20" i="24"/>
  <c r="E22" i="24" s="1"/>
  <c r="D20" i="24"/>
  <c r="D22" i="24" s="1"/>
  <c r="C20" i="24"/>
  <c r="C22" i="24" s="1"/>
  <c r="G22" i="40"/>
  <c r="C20" i="40"/>
  <c r="C22" i="40" s="1"/>
  <c r="E20" i="40"/>
  <c r="E22" i="40" s="1"/>
  <c r="B20" i="40"/>
  <c r="D20" i="40"/>
  <c r="D22" i="40" s="1"/>
  <c r="G22" i="13"/>
  <c r="D20" i="13"/>
  <c r="D22" i="13" s="1"/>
  <c r="C20" i="13"/>
  <c r="C22" i="13" s="1"/>
  <c r="E20" i="13"/>
  <c r="E22" i="13" s="1"/>
  <c r="B20" i="13"/>
  <c r="K20" i="7"/>
  <c r="K22" i="7" s="1"/>
  <c r="B22" i="7"/>
  <c r="B28" i="7" s="1"/>
  <c r="G22" i="31"/>
  <c r="D20" i="31"/>
  <c r="D22" i="31" s="1"/>
  <c r="E20" i="31"/>
  <c r="E22" i="31" s="1"/>
  <c r="C20" i="31"/>
  <c r="C22" i="31" s="1"/>
  <c r="B20" i="31"/>
  <c r="K20" i="12"/>
  <c r="K22" i="12" s="1"/>
  <c r="B22" i="12"/>
  <c r="B28" i="12" s="1"/>
  <c r="G22" i="32"/>
  <c r="B20" i="32"/>
  <c r="E20" i="32"/>
  <c r="E22" i="32" s="1"/>
  <c r="D20" i="32"/>
  <c r="D22" i="32" s="1"/>
  <c r="C20" i="32"/>
  <c r="C22" i="32" s="1"/>
  <c r="G22" i="35"/>
  <c r="B20" i="35"/>
  <c r="E20" i="35"/>
  <c r="E22" i="35" s="1"/>
  <c r="C20" i="35"/>
  <c r="C22" i="35" s="1"/>
  <c r="D20" i="35"/>
  <c r="D22" i="35" s="1"/>
  <c r="G22" i="44"/>
  <c r="E20" i="44"/>
  <c r="E22" i="44" s="1"/>
  <c r="B20" i="44"/>
  <c r="D20" i="44"/>
  <c r="D22" i="44" s="1"/>
  <c r="C20" i="44"/>
  <c r="C22" i="44" s="1"/>
  <c r="G22" i="39"/>
  <c r="C20" i="39"/>
  <c r="C22" i="39" s="1"/>
  <c r="E20" i="39"/>
  <c r="E22" i="39" s="1"/>
  <c r="B20" i="39"/>
  <c r="D20" i="39"/>
  <c r="D22" i="39" s="1"/>
  <c r="G22" i="18"/>
  <c r="C20" i="18"/>
  <c r="C22" i="18" s="1"/>
  <c r="D20" i="18"/>
  <c r="D22" i="18" s="1"/>
  <c r="E20" i="18"/>
  <c r="E22" i="18" s="1"/>
  <c r="B20" i="18"/>
  <c r="G22" i="41"/>
  <c r="D20" i="41"/>
  <c r="D22" i="41" s="1"/>
  <c r="B20" i="41"/>
  <c r="E20" i="41"/>
  <c r="E22" i="41" s="1"/>
  <c r="C20" i="41"/>
  <c r="C22" i="41" s="1"/>
  <c r="K20" i="45"/>
  <c r="K22" i="45" s="1"/>
  <c r="B22" i="45"/>
  <c r="B28" i="45" s="1"/>
  <c r="K18" i="37"/>
  <c r="K18" i="15"/>
  <c r="K18" i="11"/>
  <c r="K18" i="23"/>
  <c r="K18" i="24"/>
  <c r="K18" i="22"/>
  <c r="K18" i="31"/>
  <c r="K18" i="32"/>
  <c r="K18" i="39"/>
  <c r="K18" i="18"/>
  <c r="K20" i="18" l="1"/>
  <c r="K22" i="18" s="1"/>
  <c r="B22" i="18"/>
  <c r="B28" i="18" s="1"/>
  <c r="K20" i="39"/>
  <c r="K22" i="39" s="1"/>
  <c r="B22" i="39"/>
  <c r="B28" i="39" s="1"/>
  <c r="B30" i="39" s="1"/>
  <c r="D30" i="47" s="1"/>
  <c r="K20" i="35"/>
  <c r="K22" i="35" s="1"/>
  <c r="B22" i="35"/>
  <c r="B28" i="35" s="1"/>
  <c r="C43" i="47"/>
  <c r="B30" i="7"/>
  <c r="D43" i="47" s="1"/>
  <c r="B30" i="45"/>
  <c r="D12" i="47" s="1"/>
  <c r="C12" i="47"/>
  <c r="K20" i="41"/>
  <c r="K22" i="41" s="1"/>
  <c r="B22" i="41"/>
  <c r="B28" i="41" s="1"/>
  <c r="K20" i="32"/>
  <c r="K22" i="32" s="1"/>
  <c r="B22" i="32"/>
  <c r="B28" i="32" s="1"/>
  <c r="C9" i="47"/>
  <c r="B30" i="12"/>
  <c r="D9" i="47" s="1"/>
  <c r="B22" i="31"/>
  <c r="B28" i="31" s="1"/>
  <c r="K20" i="31"/>
  <c r="K22" i="31" s="1"/>
  <c r="K20" i="24"/>
  <c r="K22" i="24" s="1"/>
  <c r="B22" i="24"/>
  <c r="B28" i="24" s="1"/>
  <c r="C16" i="47"/>
  <c r="B30" i="34"/>
  <c r="D16" i="47" s="1"/>
  <c r="K20" i="25"/>
  <c r="K22" i="25" s="1"/>
  <c r="B22" i="25"/>
  <c r="B28" i="25" s="1"/>
  <c r="K20" i="23"/>
  <c r="K22" i="23" s="1"/>
  <c r="B22" i="23"/>
  <c r="B28" i="23" s="1"/>
  <c r="K20" i="46"/>
  <c r="K22" i="46" s="1"/>
  <c r="B22" i="46"/>
  <c r="B28" i="46" s="1"/>
  <c r="B22" i="15"/>
  <c r="B28" i="15" s="1"/>
  <c r="B30" i="15" s="1"/>
  <c r="K20" i="15"/>
  <c r="K22" i="15" s="1"/>
  <c r="K20" i="9"/>
  <c r="K22" i="9" s="1"/>
  <c r="B22" i="9"/>
  <c r="B28" i="9" s="1"/>
  <c r="B30" i="10"/>
  <c r="D39" i="47" s="1"/>
  <c r="C39" i="47"/>
  <c r="B22" i="29"/>
  <c r="B28" i="29" s="1"/>
  <c r="B30" i="29" s="1"/>
  <c r="K20" i="29"/>
  <c r="K22" i="29" s="1"/>
  <c r="K20" i="22"/>
  <c r="K22" i="22" s="1"/>
  <c r="B22" i="22"/>
  <c r="B28" i="22" s="1"/>
  <c r="K20" i="36"/>
  <c r="K22" i="36" s="1"/>
  <c r="B22" i="36"/>
  <c r="B28" i="36" s="1"/>
  <c r="K20" i="37"/>
  <c r="K22" i="37" s="1"/>
  <c r="B22" i="37"/>
  <c r="B28" i="37" s="1"/>
  <c r="B22" i="44"/>
  <c r="B28" i="44" s="1"/>
  <c r="B30" i="44" s="1"/>
  <c r="D10" i="47" s="1"/>
  <c r="K20" i="44"/>
  <c r="K22" i="44" s="1"/>
  <c r="B22" i="13"/>
  <c r="B28" i="13" s="1"/>
  <c r="K20" i="13"/>
  <c r="K22" i="13" s="1"/>
  <c r="K20" i="40"/>
  <c r="K22" i="40" s="1"/>
  <c r="B22" i="40"/>
  <c r="B28" i="40" s="1"/>
  <c r="B22" i="11"/>
  <c r="B28" i="11" s="1"/>
  <c r="K20" i="11"/>
  <c r="K22" i="11" s="1"/>
  <c r="K20" i="27"/>
  <c r="K22" i="27" s="1"/>
  <c r="B22" i="27"/>
  <c r="B28" i="27" s="1"/>
  <c r="K20" i="28"/>
  <c r="K22" i="28" s="1"/>
  <c r="B22" i="28"/>
  <c r="B28" i="28" s="1"/>
  <c r="K20" i="30"/>
  <c r="K22" i="30" s="1"/>
  <c r="B22" i="30"/>
  <c r="B28" i="30" s="1"/>
  <c r="B30" i="14"/>
  <c r="D34" i="47" s="1"/>
  <c r="C34" i="47"/>
  <c r="K20" i="20"/>
  <c r="K22" i="20" s="1"/>
  <c r="B22" i="20"/>
  <c r="B28" i="20" s="1"/>
  <c r="K20" i="6"/>
  <c r="K22" i="6" s="1"/>
  <c r="B22" i="6"/>
  <c r="B28" i="6" s="1"/>
  <c r="K20" i="17"/>
  <c r="K22" i="17" s="1"/>
  <c r="B22" i="17"/>
  <c r="B28" i="17" s="1"/>
  <c r="K20" i="1"/>
  <c r="K22" i="1" s="1"/>
  <c r="B22" i="1"/>
  <c r="B28" i="1" s="1"/>
  <c r="K20" i="21"/>
  <c r="K22" i="21" s="1"/>
  <c r="B22" i="21"/>
  <c r="B28" i="21" s="1"/>
  <c r="K20" i="8"/>
  <c r="K22" i="8" s="1"/>
  <c r="B22" i="8"/>
  <c r="B28" i="8" s="1"/>
  <c r="K20" i="4"/>
  <c r="K22" i="4" s="1"/>
  <c r="B22" i="4"/>
  <c r="B28" i="4" s="1"/>
  <c r="K20" i="19"/>
  <c r="K22" i="19" s="1"/>
  <c r="B22" i="19"/>
  <c r="B28" i="19" s="1"/>
  <c r="B30" i="4" l="1"/>
  <c r="D41" i="47" s="1"/>
  <c r="C41" i="47"/>
  <c r="C42" i="47"/>
  <c r="B30" i="8"/>
  <c r="D42" i="47" s="1"/>
  <c r="B30" i="1"/>
  <c r="D6" i="47" s="1"/>
  <c r="C6" i="47"/>
  <c r="B30" i="6"/>
  <c r="D44" i="47" s="1"/>
  <c r="C44" i="47"/>
  <c r="B30" i="30"/>
  <c r="D31" i="47" s="1"/>
  <c r="C31" i="47"/>
  <c r="C20" i="47"/>
  <c r="B30" i="27"/>
  <c r="D20" i="47" s="1"/>
  <c r="C33" i="47"/>
  <c r="B30" i="40"/>
  <c r="D33" i="47" s="1"/>
  <c r="C11" i="47"/>
  <c r="C10" i="47" s="1"/>
  <c r="B30" i="37"/>
  <c r="D11" i="47" s="1"/>
  <c r="B30" i="22"/>
  <c r="D26" i="47" s="1"/>
  <c r="C26" i="47"/>
  <c r="B30" i="9"/>
  <c r="D40" i="47" s="1"/>
  <c r="C40" i="47"/>
  <c r="B30" i="11"/>
  <c r="D8" i="47" s="1"/>
  <c r="C8" i="47"/>
  <c r="C38" i="47"/>
  <c r="B30" i="13"/>
  <c r="D38" i="47" s="1"/>
  <c r="D19" i="47"/>
  <c r="C19" i="47"/>
  <c r="D37" i="47"/>
  <c r="C37" i="47"/>
  <c r="C18" i="47"/>
  <c r="B30" i="31"/>
  <c r="D18" i="47" s="1"/>
  <c r="C28" i="47"/>
  <c r="B30" i="19"/>
  <c r="D28" i="47" s="1"/>
  <c r="B30" i="21"/>
  <c r="D27" i="47" s="1"/>
  <c r="C27" i="47"/>
  <c r="B30" i="17"/>
  <c r="D36" i="47" s="1"/>
  <c r="C36" i="47"/>
  <c r="B30" i="20"/>
  <c r="D25" i="47" s="1"/>
  <c r="C25" i="47"/>
  <c r="C32" i="47"/>
  <c r="B30" i="28"/>
  <c r="D32" i="47" s="1"/>
  <c r="C13" i="47"/>
  <c r="B30" i="36"/>
  <c r="D13" i="47" s="1"/>
  <c r="C24" i="47"/>
  <c r="B30" i="46"/>
  <c r="D24" i="47" s="1"/>
  <c r="C23" i="47"/>
  <c r="B30" i="23"/>
  <c r="D23" i="47" s="1"/>
  <c r="B30" i="25"/>
  <c r="D21" i="47" s="1"/>
  <c r="C21" i="47"/>
  <c r="B30" i="24"/>
  <c r="D22" i="47" s="1"/>
  <c r="C22" i="47"/>
  <c r="B30" i="32"/>
  <c r="D17" i="47" s="1"/>
  <c r="C17" i="47"/>
  <c r="B30" i="41"/>
  <c r="D35" i="47" s="1"/>
  <c r="C35" i="47"/>
  <c r="B30" i="35"/>
  <c r="D14" i="47" s="1"/>
  <c r="C14" i="47"/>
  <c r="B30" i="18"/>
  <c r="D29" i="47" s="1"/>
  <c r="C29" i="47"/>
  <c r="C30" i="47" l="1"/>
</calcChain>
</file>

<file path=xl/sharedStrings.xml><?xml version="1.0" encoding="utf-8"?>
<sst xmlns="http://schemas.openxmlformats.org/spreadsheetml/2006/main" count="1341" uniqueCount="173">
  <si>
    <t>Other</t>
  </si>
  <si>
    <t>Total</t>
  </si>
  <si>
    <t>TOTAL  -  Direct Costs</t>
  </si>
  <si>
    <t>Physical Plant</t>
  </si>
  <si>
    <t xml:space="preserve">    Sub-total</t>
  </si>
  <si>
    <t>Institutional Support</t>
  </si>
  <si>
    <t>Student Support</t>
  </si>
  <si>
    <t>Academic Support</t>
  </si>
  <si>
    <t>FULLY ALLOCATED COSTS</t>
  </si>
  <si>
    <t>Direct Instruction</t>
  </si>
  <si>
    <t>Indirect</t>
  </si>
  <si>
    <t>Indirect per FYE</t>
  </si>
  <si>
    <t>Instruction &amp; Dept Research</t>
  </si>
  <si>
    <t>Separately Budgeted Research</t>
  </si>
  <si>
    <t>Public Service</t>
  </si>
  <si>
    <t>Institution Support</t>
  </si>
  <si>
    <t>PRIMARY PROGRAMS</t>
  </si>
  <si>
    <t>SUPPORT PROGRAMS</t>
  </si>
  <si>
    <t>ANOKA RAMSEY CC</t>
  </si>
  <si>
    <t>BEMIDJI SU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</si>
  <si>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</si>
  <si>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</si>
  <si>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</si>
  <si>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</si>
  <si>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</si>
  <si>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</si>
  <si>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</si>
  <si>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MINNESOTA WEST COLLEGE</t>
  </si>
  <si>
    <t>NORMANDALE CC</t>
  </si>
  <si>
    <t>NORTH HENNEPIN CC</t>
  </si>
  <si>
    <t>RAINY RIVER CC</t>
  </si>
  <si>
    <t>RIDGEWATER COLLEGE</t>
  </si>
  <si>
    <t>ST CLOUD SU</t>
  </si>
  <si>
    <t>WINONA SU</t>
  </si>
  <si>
    <t>NORTHEAST HIGHER EDUCATION DISTRICT</t>
  </si>
  <si>
    <t>Institution Name</t>
  </si>
  <si>
    <t>Instruction</t>
  </si>
  <si>
    <t>Research</t>
  </si>
  <si>
    <t>Student Services</t>
  </si>
  <si>
    <t>Central Lakes College</t>
  </si>
  <si>
    <t>Century College</t>
  </si>
  <si>
    <t>Lake Superior College</t>
  </si>
  <si>
    <t>Minnesota SU Moorhead</t>
  </si>
  <si>
    <t>Minnesota SU, Mankato</t>
  </si>
  <si>
    <t>Minnesota West College</t>
  </si>
  <si>
    <t>Northeast Higher Education District</t>
  </si>
  <si>
    <t xml:space="preserve">     Mesabi Range College</t>
  </si>
  <si>
    <t>Northeast Service Unit</t>
  </si>
  <si>
    <t>Ridgewater College</t>
  </si>
  <si>
    <t>TOTAL</t>
  </si>
  <si>
    <t>MnSCU Finance Division</t>
  </si>
  <si>
    <t>Saint Paul College</t>
  </si>
  <si>
    <t>ANOKA TC</t>
  </si>
  <si>
    <t>METROPOLITAN SU</t>
  </si>
  <si>
    <t>SOUTHWEST MINNESOTA SU</t>
  </si>
  <si>
    <t>SAINT PAUL COLLEGE</t>
  </si>
  <si>
    <t>GFS 105 - excludes transfers, prior year salary, cost subsidies &amp; fiscal/auxiliary activities; instruction includes credit based; public service includes non credit and customized training/continuing education instruction; Other includes SGR appro and intercollegiate athletics</t>
  </si>
  <si>
    <t>NORTHWEST TC-BEMIDJI</t>
  </si>
  <si>
    <t>BEMIDJI SU &amp; NORTHWEST TC-BEMIDJI</t>
  </si>
  <si>
    <t>MINNESOTA SU MOORHEAD</t>
  </si>
  <si>
    <t>MINNESOTA SU, MANKATO</t>
  </si>
  <si>
    <t>MESABI RANGE COLLEGE</t>
  </si>
  <si>
    <t>VERMILION CC</t>
  </si>
  <si>
    <t>SOUTH CENTRAL COLLEGE</t>
  </si>
  <si>
    <t>MNSCU SYSTEM -- INCLUDES COST OF MnSCU SYSTEMWIDE/OFFICE OF THE CHANCELLOR &amp; NORTHEAST SERVICE UNIT</t>
  </si>
  <si>
    <t>South Central College</t>
  </si>
  <si>
    <t>ST CLOUD TCC</t>
  </si>
  <si>
    <t>Anoka Ramsey CC - Anoka TC</t>
  </si>
  <si>
    <t>ANOKA RAMSEY CC - ANOKA TC</t>
  </si>
  <si>
    <t xml:space="preserve"> </t>
  </si>
  <si>
    <t>Alexandria Technical &amp; Community College</t>
  </si>
  <si>
    <t>Anoka-Ramsey Community College</t>
  </si>
  <si>
    <t>Anoka Technical College</t>
  </si>
  <si>
    <t xml:space="preserve">    Anoka-Ramsey Community College</t>
  </si>
  <si>
    <t xml:space="preserve">    Anoka Technical College</t>
  </si>
  <si>
    <t xml:space="preserve">   Bemidji State University</t>
  </si>
  <si>
    <t xml:space="preserve">   Northwest Technical College-Bemidji</t>
  </si>
  <si>
    <t>Bemidji State University &amp;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</si>
  <si>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</si>
  <si>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</si>
  <si>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</si>
  <si>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</si>
  <si>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</si>
  <si>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</si>
  <si>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College-Southeast Technical</t>
  </si>
  <si>
    <t>Minnesota State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</si>
  <si>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</si>
  <si>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</si>
  <si>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</si>
  <si>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</si>
  <si>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Rainy River Community College</t>
  </si>
  <si>
    <t xml:space="preserve">     Vermilion Community College</t>
  </si>
  <si>
    <t>Northland Community &amp; Technical College</t>
  </si>
  <si>
    <t>Pine Technical &amp; Community College</t>
  </si>
  <si>
    <t>Riverland Community College</t>
  </si>
  <si>
    <t>Rochester Community &amp; Technical College</t>
  </si>
  <si>
    <t>Southwest Minnesota State University</t>
  </si>
  <si>
    <t>St. Cloud State University</t>
  </si>
  <si>
    <t>St. Cloud Technical &amp; Community College</t>
  </si>
  <si>
    <t>Winona State University</t>
  </si>
  <si>
    <t>ALEXANDRIA TCC</t>
  </si>
  <si>
    <t>MINNEAPOLIS CTC</t>
  </si>
  <si>
    <t>MINNESOTA SC-SOUTHEAST TECHNICAL</t>
  </si>
  <si>
    <t>MINNESOTA STATE CTC</t>
  </si>
  <si>
    <t>HIBBING COMMUNITY COLLEGE</t>
  </si>
  <si>
    <t>ITASCA COMMUNITY COLLEGE</t>
  </si>
  <si>
    <t>NORTHLAND CTC</t>
  </si>
  <si>
    <t>PINE TCC</t>
  </si>
  <si>
    <t>RIVERLAND CC</t>
  </si>
  <si>
    <t>ROCHESTER CTC</t>
  </si>
  <si>
    <t>Alexandria Technical College</t>
  </si>
  <si>
    <t>Anoak Ramsery CC-Anoka TC</t>
  </si>
  <si>
    <t>Minnesota State University Moorhead</t>
  </si>
  <si>
    <t>Minnesota State University, Mankato</t>
  </si>
  <si>
    <t>Minnesota West Community &amp; Technical College</t>
  </si>
  <si>
    <t xml:space="preserve">Minnesota State </t>
  </si>
  <si>
    <t xml:space="preserve">   Dakota County Technical College</t>
  </si>
  <si>
    <t xml:space="preserve">   Inver Hills Community College</t>
  </si>
  <si>
    <t>Inver Hills CC - Dakota County TC</t>
  </si>
  <si>
    <t>INVER HILLS CC - DAKOTA COUNTY TC</t>
  </si>
  <si>
    <t>FY2017 Expenditures by IPEDS Category -- Used in Step Down</t>
  </si>
  <si>
    <t>FP&amp;A March 2018</t>
  </si>
  <si>
    <t>MINNESOTA STATE - F.Y. 2017</t>
  </si>
  <si>
    <t>Minnesota State System Office</t>
  </si>
  <si>
    <t>FY2017 FYE</t>
  </si>
  <si>
    <t>FY2017 Indirect</t>
  </si>
  <si>
    <t>March 2017</t>
  </si>
  <si>
    <t>Inst ID</t>
  </si>
  <si>
    <t>0203</t>
  </si>
  <si>
    <t>0152</t>
  </si>
  <si>
    <t>0153</t>
  </si>
  <si>
    <t>0155</t>
  </si>
  <si>
    <t>0157</t>
  </si>
  <si>
    <t>0202</t>
  </si>
  <si>
    <t>0070</t>
  </si>
  <si>
    <t>0263</t>
  </si>
  <si>
    <t>0301</t>
  </si>
  <si>
    <t>0304</t>
  </si>
  <si>
    <t>0211</t>
  </si>
  <si>
    <t>0163</t>
  </si>
  <si>
    <t>0204</t>
  </si>
  <si>
    <t>0302</t>
  </si>
  <si>
    <t>0076</t>
  </si>
  <si>
    <t>0305</t>
  </si>
  <si>
    <t>0213</t>
  </si>
  <si>
    <t>0142</t>
  </si>
  <si>
    <t>0072</t>
  </si>
  <si>
    <t>0071</t>
  </si>
  <si>
    <t>0209</t>
  </si>
  <si>
    <t>0156</t>
  </si>
  <si>
    <t>0411</t>
  </si>
  <si>
    <t>0310</t>
  </si>
  <si>
    <t>0144</t>
  </si>
  <si>
    <t>0147</t>
  </si>
  <si>
    <t>0303</t>
  </si>
  <si>
    <t>0205</t>
  </si>
  <si>
    <t>0308</t>
  </si>
  <si>
    <t>0307</t>
  </si>
  <si>
    <t>0306</t>
  </si>
  <si>
    <t>0206</t>
  </si>
  <si>
    <t>0309</t>
  </si>
  <si>
    <t>0075</t>
  </si>
  <si>
    <t>0073</t>
  </si>
  <si>
    <t>0208</t>
  </si>
  <si>
    <t>0074</t>
  </si>
  <si>
    <t>Dakota County Technical College-Inver Hills Community College</t>
  </si>
  <si>
    <t>Bemidji State University</t>
  </si>
  <si>
    <t>Northwest Technical College-Bemidji</t>
  </si>
  <si>
    <t>Hibbing Community College</t>
  </si>
  <si>
    <t>Itasca Community College</t>
  </si>
  <si>
    <t>Mesabi Range College</t>
  </si>
  <si>
    <t>Rainy River Community College</t>
  </si>
  <si>
    <t>Vermilion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</si>
</sst>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6" fillId="0" borderId="0"/>
    <xf numFmtId="43" fontId="13" fillId="0" borderId="0" applyFont="0" applyFill="0" applyBorder="0" applyAlignment="0" applyProtection="0"/>
  </cellStyleXfs>
  <cellXfs count="46">
    <xf numFmtId="0" fontId="0" fillId="0" borderId="0" xfId="0"/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/>
    <xf numFmtId="38" fontId="1" fillId="0" borderId="0" xfId="0" applyNumberFormat="1" applyFont="1" applyBorder="1" applyAlignment="1"/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Border="1" applyAlignment="1">
      <alignment horizontal="centerContinuous"/>
    </xf>
    <xf numFmtId="0" fontId="3" fillId="0" borderId="0" xfId="0" applyFont="1"/>
    <xf numFmtId="38" fontId="0" fillId="0" borderId="0" xfId="0" applyNumberFormat="1" applyBorder="1" applyAlignment="1">
      <alignment horizontal="center" wrapText="1"/>
    </xf>
    <xf numFmtId="38" fontId="0" fillId="0" borderId="0" xfId="0" applyNumberFormat="1" applyBorder="1" applyAlignment="1">
      <alignment wrapText="1"/>
    </xf>
    <xf numFmtId="38" fontId="1" fillId="0" borderId="1" xfId="0" applyNumberFormat="1" applyFont="1" applyBorder="1" applyAlignment="1">
      <alignment horizontal="centerContinuous"/>
    </xf>
    <xf numFmtId="38" fontId="0" fillId="0" borderId="1" xfId="0" applyNumberFormat="1" applyBorder="1" applyAlignment="1">
      <alignment horizontal="centerContinuous"/>
    </xf>
    <xf numFmtId="0" fontId="4" fillId="0" borderId="0" xfId="0" applyFont="1"/>
    <xf numFmtId="0" fontId="5" fillId="2" borderId="2" xfId="2" applyFont="1" applyFill="1" applyBorder="1" applyAlignment="1">
      <alignment horizontal="center" wrapText="1"/>
    </xf>
    <xf numFmtId="0" fontId="7" fillId="0" borderId="0" xfId="0" applyFont="1"/>
    <xf numFmtId="0" fontId="5" fillId="0" borderId="3" xfId="2" applyFont="1" applyFill="1" applyBorder="1" applyAlignment="1">
      <alignment horizontal="left" wrapText="1"/>
    </xf>
    <xf numFmtId="38" fontId="5" fillId="0" borderId="2" xfId="1" applyNumberFormat="1" applyFont="1" applyFill="1" applyBorder="1" applyAlignment="1">
      <alignment horizontal="right" wrapText="1"/>
    </xf>
    <xf numFmtId="38" fontId="4" fillId="0" borderId="0" xfId="0" applyNumberFormat="1" applyFont="1" applyFill="1"/>
    <xf numFmtId="38" fontId="4" fillId="0" borderId="0" xfId="0" applyNumberFormat="1" applyFont="1" applyFill="1" applyBorder="1"/>
    <xf numFmtId="38" fontId="9" fillId="0" borderId="0" xfId="0" applyNumberFormat="1" applyFont="1" applyFill="1"/>
    <xf numFmtId="38" fontId="5" fillId="0" borderId="2" xfId="2" applyNumberFormat="1" applyFont="1" applyFill="1" applyBorder="1" applyAlignment="1">
      <alignment horizontal="center" wrapText="1"/>
    </xf>
    <xf numFmtId="38" fontId="5" fillId="0" borderId="5" xfId="2" applyNumberFormat="1" applyFont="1" applyFill="1" applyBorder="1" applyAlignment="1">
      <alignment horizontal="center" wrapText="1"/>
    </xf>
    <xf numFmtId="38" fontId="5" fillId="0" borderId="6" xfId="1" applyNumberFormat="1" applyFont="1" applyFill="1" applyBorder="1" applyAlignment="1">
      <alignment horizontal="right" wrapText="1"/>
    </xf>
    <xf numFmtId="38" fontId="5" fillId="0" borderId="0" xfId="1" applyNumberFormat="1" applyFont="1" applyFill="1" applyBorder="1" applyAlignment="1">
      <alignment horizontal="right" wrapText="1"/>
    </xf>
    <xf numFmtId="38" fontId="5" fillId="0" borderId="6" xfId="1" applyNumberFormat="1" applyFont="1" applyFill="1" applyBorder="1"/>
    <xf numFmtId="38" fontId="5" fillId="0" borderId="2" xfId="2" applyNumberFormat="1" applyFont="1" applyFill="1" applyBorder="1" applyAlignment="1">
      <alignment horizontal="right" wrapText="1"/>
    </xf>
    <xf numFmtId="38" fontId="5" fillId="0" borderId="6" xfId="2" applyNumberFormat="1" applyFont="1" applyFill="1" applyBorder="1" applyAlignment="1">
      <alignment horizontal="right" wrapText="1"/>
    </xf>
    <xf numFmtId="49" fontId="4" fillId="0" borderId="0" xfId="0" applyNumberFormat="1" applyFont="1"/>
    <xf numFmtId="3" fontId="4" fillId="0" borderId="0" xfId="0" applyNumberFormat="1" applyFont="1"/>
    <xf numFmtId="0" fontId="12" fillId="0" borderId="0" xfId="0" applyFont="1"/>
    <xf numFmtId="0" fontId="4" fillId="0" borderId="0" xfId="0" applyFont="1" applyFill="1"/>
    <xf numFmtId="38" fontId="4" fillId="0" borderId="4" xfId="0" applyNumberFormat="1" applyFont="1" applyFill="1" applyBorder="1" applyAlignment="1">
      <alignment horizontal="right" wrapText="1"/>
    </xf>
    <xf numFmtId="3" fontId="4" fillId="0" borderId="2" xfId="0" applyNumberFormat="1" applyFont="1" applyBorder="1"/>
    <xf numFmtId="0" fontId="4" fillId="0" borderId="2" xfId="0" applyFont="1" applyBorder="1"/>
    <xf numFmtId="0" fontId="5" fillId="0" borderId="2" xfId="2" applyFont="1" applyFill="1" applyBorder="1" applyAlignment="1">
      <alignment horizontal="left" wrapText="1"/>
    </xf>
    <xf numFmtId="38" fontId="4" fillId="0" borderId="2" xfId="0" applyNumberFormat="1" applyFont="1" applyBorder="1"/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  <xf numFmtId="0" fontId="7" fillId="0" borderId="0" xfId="0" applyFont="1" applyFill="1"/>
    <xf numFmtId="0" fontId="5" fillId="0" borderId="2" xfId="2" applyFont="1" applyFill="1" applyBorder="1" applyAlignment="1">
      <alignment horizontal="center" wrapText="1"/>
    </xf>
    <xf numFmtId="38" fontId="4" fillId="0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Fill="1"/>
    <xf numFmtId="49" fontId="4" fillId="0" borderId="2" xfId="0" applyNumberFormat="1" applyFont="1" applyBorder="1"/>
    <xf numFmtId="43" fontId="4" fillId="0" borderId="2" xfId="3" applyFont="1" applyBorder="1"/>
    <xf numFmtId="43" fontId="4" fillId="0" borderId="0" xfId="3" applyFont="1"/>
    <xf numFmtId="0" fontId="4" fillId="0" borderId="0" xfId="0" applyFont="1" applyFill="1" applyAlignment="1">
      <alignment wrapText="1"/>
    </xf>
  </cellXfs>
  <cellStyles count="4">
    <cellStyle name="Comma" xfId="3" builtinId="3"/>
    <cellStyle name="Normal" xfId="0" builtinId="0"/>
    <cellStyle name="Normal_Master Expend Table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1" sqref="B31"/>
    </sheetView>
  </sheetViews>
  <sheetFormatPr defaultRowHeight="12" x14ac:dyDescent="0.2"/>
  <cols>
    <col min="1" max="1" width="35.7109375" style="30" customWidth="1"/>
    <col min="2" max="2" width="11.42578125" style="17" customWidth="1"/>
    <col min="3" max="3" width="10.140625" style="17" customWidth="1"/>
    <col min="4" max="4" width="11.28515625" style="17" customWidth="1"/>
    <col min="5" max="5" width="10.140625" style="17" customWidth="1"/>
    <col min="6" max="6" width="2.7109375" style="18" customWidth="1"/>
    <col min="7" max="7" width="14.85546875" style="17" customWidth="1"/>
    <col min="8" max="8" width="13.7109375" style="17" customWidth="1"/>
    <col min="9" max="9" width="14.5703125" style="17" customWidth="1"/>
    <col min="10" max="10" width="11.7109375" style="17" customWidth="1"/>
    <col min="11" max="11" width="12.7109375" style="17" customWidth="1"/>
    <col min="12" max="12" width="2.28515625" style="30" customWidth="1"/>
    <col min="13" max="16384" width="9.140625" style="30"/>
  </cols>
  <sheetData>
    <row r="1" spans="1:11" ht="20.25" x14ac:dyDescent="0.3">
      <c r="A1" s="38" t="s">
        <v>115</v>
      </c>
      <c r="H1" s="19"/>
    </row>
    <row r="2" spans="1:11" x14ac:dyDescent="0.2">
      <c r="A2" s="38" t="s">
        <v>120</v>
      </c>
    </row>
    <row r="3" spans="1:11" ht="24" customHeight="1" x14ac:dyDescent="0.2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1" ht="31.5" customHeight="1" x14ac:dyDescent="0.2">
      <c r="A5" s="39" t="s">
        <v>35</v>
      </c>
      <c r="B5" s="20" t="s">
        <v>36</v>
      </c>
      <c r="C5" s="20" t="s">
        <v>37</v>
      </c>
      <c r="D5" s="20" t="s">
        <v>14</v>
      </c>
      <c r="E5" s="20" t="s">
        <v>0</v>
      </c>
      <c r="F5" s="21"/>
      <c r="G5" s="20" t="s">
        <v>7</v>
      </c>
      <c r="H5" s="20" t="s">
        <v>38</v>
      </c>
      <c r="I5" s="20" t="s">
        <v>15</v>
      </c>
      <c r="J5" s="20" t="s">
        <v>3</v>
      </c>
      <c r="K5" s="40" t="s">
        <v>1</v>
      </c>
    </row>
    <row r="6" spans="1:11" ht="12" customHeight="1" x14ac:dyDescent="0.2">
      <c r="A6" s="15" t="s">
        <v>70</v>
      </c>
      <c r="B6" s="22">
        <v>10982095.33</v>
      </c>
      <c r="C6" s="22"/>
      <c r="D6" s="22">
        <v>757172.44</v>
      </c>
      <c r="E6" s="22"/>
      <c r="F6" s="23"/>
      <c r="G6" s="22">
        <v>2452924.5099999998</v>
      </c>
      <c r="H6" s="22">
        <v>1918004.91</v>
      </c>
      <c r="I6" s="22">
        <v>3321819.73</v>
      </c>
      <c r="J6" s="22">
        <v>2632380.12</v>
      </c>
      <c r="K6" s="31">
        <f t="shared" ref="K6:K48" si="0">SUM(B6:J6)</f>
        <v>22064397.039999999</v>
      </c>
    </row>
    <row r="7" spans="1:11" ht="12" customHeight="1" x14ac:dyDescent="0.2">
      <c r="A7" s="15" t="s">
        <v>67</v>
      </c>
      <c r="B7" s="22">
        <f>B8+B9</f>
        <v>28816794.460000001</v>
      </c>
      <c r="C7" s="22">
        <f>C8+C9</f>
        <v>3911.86</v>
      </c>
      <c r="D7" s="22">
        <f>D8+D9</f>
        <v>1785741.46</v>
      </c>
      <c r="E7" s="22">
        <f>E8+E9</f>
        <v>81403.199999999997</v>
      </c>
      <c r="F7" s="23"/>
      <c r="G7" s="22">
        <f>G8+G9</f>
        <v>8987278.3900000006</v>
      </c>
      <c r="H7" s="22">
        <f>H8+H9</f>
        <v>6208457.3599999994</v>
      </c>
      <c r="I7" s="22">
        <f>I8+I9</f>
        <v>9973322.5399999991</v>
      </c>
      <c r="J7" s="22">
        <f>J8+J9</f>
        <v>5923248.1499999994</v>
      </c>
      <c r="K7" s="31">
        <f t="shared" si="0"/>
        <v>61780157.420000002</v>
      </c>
    </row>
    <row r="8" spans="1:11" ht="12" customHeight="1" x14ac:dyDescent="0.2">
      <c r="A8" s="34" t="s">
        <v>73</v>
      </c>
      <c r="B8" s="22">
        <v>20661425.66</v>
      </c>
      <c r="C8" s="22">
        <v>3911.86</v>
      </c>
      <c r="D8" s="22">
        <v>1782354.05</v>
      </c>
      <c r="E8" s="22">
        <v>81403.199999999997</v>
      </c>
      <c r="F8" s="23"/>
      <c r="G8" s="22">
        <v>7432438.3300000001</v>
      </c>
      <c r="H8" s="22">
        <v>4868455.13</v>
      </c>
      <c r="I8" s="22">
        <v>7181184.4199999999</v>
      </c>
      <c r="J8" s="22">
        <v>4315676.3899999997</v>
      </c>
      <c r="K8" s="31">
        <f t="shared" si="0"/>
        <v>46326849.040000007</v>
      </c>
    </row>
    <row r="9" spans="1:11" ht="12" customHeight="1" x14ac:dyDescent="0.2">
      <c r="A9" s="34" t="s">
        <v>74</v>
      </c>
      <c r="B9" s="22">
        <v>8155368.7999999998</v>
      </c>
      <c r="C9" s="24"/>
      <c r="D9" s="22">
        <v>3387.41</v>
      </c>
      <c r="E9" s="22"/>
      <c r="F9" s="23"/>
      <c r="G9" s="22">
        <v>1554840.06</v>
      </c>
      <c r="H9" s="22">
        <v>1340002.23</v>
      </c>
      <c r="I9" s="22">
        <v>2792138.12</v>
      </c>
      <c r="J9" s="22">
        <v>1607571.76</v>
      </c>
      <c r="K9" s="31">
        <f t="shared" si="0"/>
        <v>15453308.380000001</v>
      </c>
    </row>
    <row r="10" spans="1:11" ht="12" customHeight="1" x14ac:dyDescent="0.2">
      <c r="A10" s="34" t="s">
        <v>77</v>
      </c>
      <c r="B10" s="16">
        <f>SUM(B11:B12)</f>
        <v>26416833.57</v>
      </c>
      <c r="C10" s="16">
        <f>SUM(C11:C12)</f>
        <v>21321</v>
      </c>
      <c r="D10" s="16">
        <f>SUM(D11:D12)</f>
        <v>244034.3</v>
      </c>
      <c r="E10" s="16">
        <f>SUM(E11:E12)</f>
        <v>4498743.95</v>
      </c>
      <c r="F10" s="23"/>
      <c r="G10" s="16">
        <f>SUM(G11:G12)</f>
        <v>9210839.1999999993</v>
      </c>
      <c r="H10" s="16">
        <f>SUM(H11:H12)</f>
        <v>5698396.6699999999</v>
      </c>
      <c r="I10" s="16">
        <f>SUM(I11:I12)</f>
        <v>11028643.23</v>
      </c>
      <c r="J10" s="16">
        <f>SUM(J11:J12)</f>
        <v>6950159.2299999995</v>
      </c>
      <c r="K10" s="16">
        <f>SUM(K11:K12)</f>
        <v>64068971.149999991</v>
      </c>
    </row>
    <row r="11" spans="1:11" ht="12" customHeight="1" x14ac:dyDescent="0.2">
      <c r="A11" s="34" t="s">
        <v>75</v>
      </c>
      <c r="B11" s="22">
        <v>22559211.789999999</v>
      </c>
      <c r="C11" s="22">
        <v>20561.62</v>
      </c>
      <c r="D11" s="22">
        <v>154238.07</v>
      </c>
      <c r="E11" s="22">
        <v>4498743.95</v>
      </c>
      <c r="F11" s="23"/>
      <c r="G11" s="22">
        <v>8832148.1799999997</v>
      </c>
      <c r="H11" s="22">
        <v>4529426.33</v>
      </c>
      <c r="I11" s="22">
        <v>9302508.4100000001</v>
      </c>
      <c r="J11" s="22">
        <v>6299710.7599999998</v>
      </c>
      <c r="K11" s="31">
        <f>SUM(B11:J11)</f>
        <v>56196549.109999992</v>
      </c>
    </row>
    <row r="12" spans="1:11" ht="12" customHeight="1" x14ac:dyDescent="0.2">
      <c r="A12" s="34" t="s">
        <v>76</v>
      </c>
      <c r="B12" s="22">
        <v>3857621.78</v>
      </c>
      <c r="C12" s="24">
        <v>759.38</v>
      </c>
      <c r="D12" s="22">
        <v>89796.23</v>
      </c>
      <c r="E12" s="22"/>
      <c r="F12" s="23"/>
      <c r="G12" s="22">
        <v>378691.02</v>
      </c>
      <c r="H12" s="22">
        <v>1168970.3400000001</v>
      </c>
      <c r="I12" s="22">
        <v>1726134.82</v>
      </c>
      <c r="J12" s="22">
        <v>650448.47</v>
      </c>
      <c r="K12" s="31">
        <f>SUM(B12:J12)</f>
        <v>7872422.04</v>
      </c>
    </row>
    <row r="13" spans="1:11" ht="12" customHeight="1" x14ac:dyDescent="0.2">
      <c r="A13" s="15" t="s">
        <v>39</v>
      </c>
      <c r="B13" s="22">
        <v>12020626.82</v>
      </c>
      <c r="C13" s="24"/>
      <c r="D13" s="22">
        <v>525228.07999999996</v>
      </c>
      <c r="E13" s="22">
        <v>161159.38</v>
      </c>
      <c r="F13" s="23"/>
      <c r="G13" s="22">
        <v>4107909.26</v>
      </c>
      <c r="H13" s="22">
        <v>3125915.19</v>
      </c>
      <c r="I13" s="22">
        <v>3969918</v>
      </c>
      <c r="J13" s="22">
        <v>2937450.07</v>
      </c>
      <c r="K13" s="31">
        <f t="shared" si="0"/>
        <v>26848206.800000001</v>
      </c>
    </row>
    <row r="14" spans="1:11" ht="12" customHeight="1" x14ac:dyDescent="0.2">
      <c r="A14" s="15" t="s">
        <v>40</v>
      </c>
      <c r="B14" s="22">
        <v>27758829.170000002</v>
      </c>
      <c r="C14" s="24"/>
      <c r="D14" s="22">
        <v>1995262.09</v>
      </c>
      <c r="E14" s="22"/>
      <c r="F14" s="23"/>
      <c r="G14" s="22">
        <v>7066236.5800000001</v>
      </c>
      <c r="H14" s="22">
        <v>6759719.6699999999</v>
      </c>
      <c r="I14" s="22">
        <v>7550756.3799999999</v>
      </c>
      <c r="J14" s="22">
        <v>5784046.5</v>
      </c>
      <c r="K14" s="31">
        <f t="shared" si="0"/>
        <v>56914850.390000008</v>
      </c>
    </row>
    <row r="15" spans="1:11" ht="12" customHeight="1" x14ac:dyDescent="0.2">
      <c r="A15" s="15" t="s">
        <v>118</v>
      </c>
      <c r="B15" s="22">
        <f>B16+B17</f>
        <v>25989253.149999999</v>
      </c>
      <c r="C15" s="22">
        <f t="shared" ref="C15:E15" si="1">C16+C17</f>
        <v>0</v>
      </c>
      <c r="D15" s="22">
        <f t="shared" si="1"/>
        <v>2392834.52</v>
      </c>
      <c r="E15" s="22">
        <f t="shared" si="1"/>
        <v>287505.83</v>
      </c>
      <c r="F15" s="23"/>
      <c r="G15" s="22">
        <f>G16+G17</f>
        <v>7365337.1500000004</v>
      </c>
      <c r="H15" s="22">
        <f t="shared" ref="H15:J15" si="2">H16+H17</f>
        <v>5847523.25</v>
      </c>
      <c r="I15" s="22">
        <f t="shared" si="2"/>
        <v>6941052.9900000002</v>
      </c>
      <c r="J15" s="22">
        <f t="shared" si="2"/>
        <v>5997122.9199999999</v>
      </c>
      <c r="K15" s="22">
        <f>K16+K17</f>
        <v>54820629.810000002</v>
      </c>
    </row>
    <row r="16" spans="1:11" ht="12" customHeight="1" x14ac:dyDescent="0.2">
      <c r="A16" s="34" t="s">
        <v>116</v>
      </c>
      <c r="B16" s="22">
        <v>11532961.279999999</v>
      </c>
      <c r="C16" s="24"/>
      <c r="D16" s="22">
        <v>1714590.14</v>
      </c>
      <c r="E16" s="22">
        <v>287505.83</v>
      </c>
      <c r="F16" s="23"/>
      <c r="G16" s="22">
        <v>2828719.94</v>
      </c>
      <c r="H16" s="22">
        <v>2303687.9300000002</v>
      </c>
      <c r="I16" s="22">
        <v>2898914.71</v>
      </c>
      <c r="J16" s="22">
        <v>3027167.81</v>
      </c>
      <c r="K16" s="31">
        <f t="shared" si="0"/>
        <v>24593547.640000001</v>
      </c>
    </row>
    <row r="17" spans="1:11" ht="12" customHeight="1" x14ac:dyDescent="0.2">
      <c r="A17" s="34" t="s">
        <v>117</v>
      </c>
      <c r="B17" s="22">
        <v>14456291.869999999</v>
      </c>
      <c r="C17" s="24"/>
      <c r="D17" s="22">
        <v>678244.38</v>
      </c>
      <c r="E17" s="22"/>
      <c r="F17" s="23"/>
      <c r="G17" s="22">
        <v>4536617.21</v>
      </c>
      <c r="H17" s="22">
        <v>3543835.32</v>
      </c>
      <c r="I17" s="22">
        <v>4042138.28</v>
      </c>
      <c r="J17" s="22">
        <v>2969955.11</v>
      </c>
      <c r="K17" s="31">
        <f>SUM(B17:J17)</f>
        <v>30227082.170000002</v>
      </c>
    </row>
    <row r="18" spans="1:11" ht="12" customHeight="1" x14ac:dyDescent="0.2">
      <c r="A18" s="34" t="s">
        <v>79</v>
      </c>
      <c r="B18" s="22">
        <v>4402861.8600000003</v>
      </c>
      <c r="C18" s="22">
        <v>18477.45</v>
      </c>
      <c r="D18" s="22">
        <v>722.25</v>
      </c>
      <c r="E18" s="24"/>
      <c r="F18" s="23"/>
      <c r="G18" s="22">
        <v>1591177.4</v>
      </c>
      <c r="H18" s="22">
        <v>1192493.53</v>
      </c>
      <c r="I18" s="22">
        <v>1467277.19</v>
      </c>
      <c r="J18" s="22">
        <v>1002961.71</v>
      </c>
      <c r="K18" s="31">
        <f t="shared" si="0"/>
        <v>9675971.3900000006</v>
      </c>
    </row>
    <row r="19" spans="1:11" ht="12" customHeight="1" x14ac:dyDescent="0.2">
      <c r="A19" s="34" t="s">
        <v>80</v>
      </c>
      <c r="B19" s="22">
        <v>19373646.140000001</v>
      </c>
      <c r="C19" s="22"/>
      <c r="D19" s="22">
        <v>2133843.85</v>
      </c>
      <c r="E19" s="22"/>
      <c r="F19" s="23"/>
      <c r="G19" s="22">
        <v>4999321.29</v>
      </c>
      <c r="H19" s="22">
        <v>4540995.38</v>
      </c>
      <c r="I19" s="22">
        <v>5022099.6100000003</v>
      </c>
      <c r="J19" s="22">
        <v>4989701.6100000003</v>
      </c>
      <c r="K19" s="31">
        <f t="shared" si="0"/>
        <v>41059607.880000003</v>
      </c>
    </row>
    <row r="20" spans="1:11" ht="12" customHeight="1" x14ac:dyDescent="0.2">
      <c r="A20" s="15" t="s">
        <v>41</v>
      </c>
      <c r="B20" s="22">
        <v>17036373.079999998</v>
      </c>
      <c r="C20" s="22"/>
      <c r="D20" s="22">
        <v>2372239.9</v>
      </c>
      <c r="E20" s="22"/>
      <c r="F20" s="23"/>
      <c r="G20" s="22">
        <v>2925198.55</v>
      </c>
      <c r="H20" s="22">
        <v>2863299.93</v>
      </c>
      <c r="I20" s="22">
        <v>4637947.67</v>
      </c>
      <c r="J20" s="22">
        <v>3987048.96</v>
      </c>
      <c r="K20" s="31">
        <f t="shared" si="0"/>
        <v>33822108.089999996</v>
      </c>
    </row>
    <row r="21" spans="1:11" ht="12" customHeight="1" x14ac:dyDescent="0.2">
      <c r="A21" s="34" t="s">
        <v>82</v>
      </c>
      <c r="B21" s="22">
        <v>28974446.670000002</v>
      </c>
      <c r="C21" s="22">
        <v>14078.79</v>
      </c>
      <c r="D21" s="22">
        <v>20133.25</v>
      </c>
      <c r="E21" s="22"/>
      <c r="F21" s="23"/>
      <c r="G21" s="22">
        <v>19808476.010000002</v>
      </c>
      <c r="H21" s="22">
        <v>4617196.09</v>
      </c>
      <c r="I21" s="22">
        <v>14279928.449999999</v>
      </c>
      <c r="J21" s="22">
        <v>7275003.9800000004</v>
      </c>
      <c r="K21" s="31">
        <f t="shared" si="0"/>
        <v>74989263.24000001</v>
      </c>
    </row>
    <row r="22" spans="1:11" ht="12" customHeight="1" x14ac:dyDescent="0.2">
      <c r="A22" s="34" t="s">
        <v>83</v>
      </c>
      <c r="B22" s="22">
        <v>21616869.940000001</v>
      </c>
      <c r="C22" s="24"/>
      <c r="D22" s="22">
        <v>1165869.22</v>
      </c>
      <c r="E22" s="22"/>
      <c r="F22" s="23"/>
      <c r="G22" s="22">
        <v>5520248.6200000001</v>
      </c>
      <c r="H22" s="22">
        <v>6830298.79</v>
      </c>
      <c r="I22" s="22">
        <v>6982805.1500000004</v>
      </c>
      <c r="J22" s="22">
        <v>5976843.3300000001</v>
      </c>
      <c r="K22" s="31">
        <f t="shared" si="0"/>
        <v>48092935.049999997</v>
      </c>
    </row>
    <row r="23" spans="1:11" ht="12" customHeight="1" x14ac:dyDescent="0.2">
      <c r="A23" s="34" t="s">
        <v>84</v>
      </c>
      <c r="B23" s="22">
        <v>8418597.7300000004</v>
      </c>
      <c r="C23" s="22">
        <v>25180</v>
      </c>
      <c r="D23" s="22">
        <v>451761.81</v>
      </c>
      <c r="E23" s="22"/>
      <c r="F23" s="23"/>
      <c r="G23" s="22">
        <v>2337869.7400000002</v>
      </c>
      <c r="H23" s="22">
        <v>1344651.11</v>
      </c>
      <c r="I23" s="22">
        <v>2659283.6800000002</v>
      </c>
      <c r="J23" s="22">
        <v>1645915.81</v>
      </c>
      <c r="K23" s="31">
        <f t="shared" si="0"/>
        <v>16883259.879999999</v>
      </c>
    </row>
    <row r="24" spans="1:11" ht="12" customHeight="1" x14ac:dyDescent="0.2">
      <c r="A24" s="34" t="s">
        <v>85</v>
      </c>
      <c r="B24" s="22">
        <v>20606007.149999999</v>
      </c>
      <c r="C24" s="24">
        <v>18449</v>
      </c>
      <c r="D24" s="22">
        <v>1500001.1</v>
      </c>
      <c r="E24" s="22">
        <v>16778.62</v>
      </c>
      <c r="F24" s="23"/>
      <c r="G24" s="22">
        <v>5430589.29</v>
      </c>
      <c r="H24" s="22">
        <v>5378982.8099999996</v>
      </c>
      <c r="I24" s="22">
        <v>6553290.8399999999</v>
      </c>
      <c r="J24" s="22">
        <v>3942825.22</v>
      </c>
      <c r="K24" s="31">
        <f t="shared" si="0"/>
        <v>43446924.030000001</v>
      </c>
    </row>
    <row r="25" spans="1:11" ht="12" customHeight="1" x14ac:dyDescent="0.2">
      <c r="A25" s="15" t="s">
        <v>42</v>
      </c>
      <c r="B25" s="22">
        <v>32233378.75</v>
      </c>
      <c r="C25" s="22">
        <v>32.450000000000003</v>
      </c>
      <c r="D25" s="22">
        <v>468519.31</v>
      </c>
      <c r="E25" s="22">
        <v>2875359.27</v>
      </c>
      <c r="F25" s="23"/>
      <c r="G25" s="22">
        <v>11490203.720000001</v>
      </c>
      <c r="H25" s="22">
        <v>8870658.25</v>
      </c>
      <c r="I25" s="22">
        <v>7651983.9699999997</v>
      </c>
      <c r="J25" s="22">
        <v>8274627.4800000004</v>
      </c>
      <c r="K25" s="31">
        <f>SUM(B25:J25)</f>
        <v>71864763.200000003</v>
      </c>
    </row>
    <row r="26" spans="1:11" ht="12" customHeight="1" x14ac:dyDescent="0.2">
      <c r="A26" s="15" t="s">
        <v>43</v>
      </c>
      <c r="B26" s="22">
        <v>79498983.010000005</v>
      </c>
      <c r="C26" s="22">
        <v>1139408.49</v>
      </c>
      <c r="D26" s="22">
        <v>2187801.14</v>
      </c>
      <c r="E26" s="22">
        <v>5922279.0499999998</v>
      </c>
      <c r="F26" s="23"/>
      <c r="G26" s="22">
        <v>27179518.329999998</v>
      </c>
      <c r="H26" s="22">
        <v>14994376.619999999</v>
      </c>
      <c r="I26" s="22">
        <v>19233136.02</v>
      </c>
      <c r="J26" s="22">
        <v>17584090.390000001</v>
      </c>
      <c r="K26" s="31">
        <f t="shared" si="0"/>
        <v>167739593.05000001</v>
      </c>
    </row>
    <row r="27" spans="1:11" ht="12" customHeight="1" x14ac:dyDescent="0.2">
      <c r="A27" s="15" t="s">
        <v>44</v>
      </c>
      <c r="B27" s="22">
        <v>9618152.8300000001</v>
      </c>
      <c r="C27" s="22"/>
      <c r="D27" s="22">
        <v>1316250.71</v>
      </c>
      <c r="E27" s="22">
        <v>270758.52</v>
      </c>
      <c r="F27" s="23"/>
      <c r="G27" s="22">
        <v>2245214.4900000002</v>
      </c>
      <c r="H27" s="22">
        <v>3200708.54</v>
      </c>
      <c r="I27" s="22">
        <v>2882899.28</v>
      </c>
      <c r="J27" s="22">
        <v>2131638.2000000002</v>
      </c>
      <c r="K27" s="31">
        <f t="shared" si="0"/>
        <v>21665622.57</v>
      </c>
    </row>
    <row r="28" spans="1:11" ht="12" customHeight="1" x14ac:dyDescent="0.2">
      <c r="A28" s="15" t="s">
        <v>123</v>
      </c>
      <c r="B28" s="24"/>
      <c r="C28" s="22"/>
      <c r="D28" s="22">
        <v>17108.05</v>
      </c>
      <c r="E28" s="24"/>
      <c r="F28" s="23"/>
      <c r="G28" s="22">
        <v>2850295.84</v>
      </c>
      <c r="H28" s="22">
        <v>1332595.31</v>
      </c>
      <c r="I28" s="22">
        <v>11294927.949999999</v>
      </c>
      <c r="J28" s="22">
        <v>1110184.32</v>
      </c>
      <c r="K28" s="31">
        <f t="shared" si="0"/>
        <v>16605111.469999999</v>
      </c>
    </row>
    <row r="29" spans="1:11" x14ac:dyDescent="0.2">
      <c r="A29" s="34" t="s">
        <v>86</v>
      </c>
      <c r="B29" s="22">
        <v>28516267.760000002</v>
      </c>
      <c r="C29" s="24">
        <v>4180.8100000000004</v>
      </c>
      <c r="D29" s="22">
        <v>886391.5</v>
      </c>
      <c r="E29" s="22"/>
      <c r="F29" s="23"/>
      <c r="G29" s="22">
        <v>9379313.4700000007</v>
      </c>
      <c r="H29" s="22">
        <v>4893501.95</v>
      </c>
      <c r="I29" s="22">
        <v>8387377.6600000001</v>
      </c>
      <c r="J29" s="22">
        <v>5192056.49</v>
      </c>
      <c r="K29" s="31">
        <f t="shared" si="0"/>
        <v>57259089.640000008</v>
      </c>
    </row>
    <row r="30" spans="1:11" ht="12" customHeight="1" x14ac:dyDescent="0.2">
      <c r="A30" s="34" t="s">
        <v>87</v>
      </c>
      <c r="B30" s="22">
        <v>18532064.07</v>
      </c>
      <c r="C30" s="22">
        <v>2798.31</v>
      </c>
      <c r="D30" s="22">
        <v>19758.7</v>
      </c>
      <c r="E30" s="24"/>
      <c r="F30" s="23"/>
      <c r="G30" s="22">
        <v>6840723.0099999998</v>
      </c>
      <c r="H30" s="22">
        <v>4136790.69</v>
      </c>
      <c r="I30" s="22">
        <v>4964393.41</v>
      </c>
      <c r="J30" s="22">
        <v>4605324.92</v>
      </c>
      <c r="K30" s="31">
        <f t="shared" si="0"/>
        <v>39101853.109999999</v>
      </c>
    </row>
    <row r="31" spans="1:11" ht="12" customHeight="1" x14ac:dyDescent="0.2">
      <c r="A31" s="15" t="s">
        <v>45</v>
      </c>
      <c r="B31" s="25">
        <f>SUM(B32:B36)</f>
        <v>18662013.620000001</v>
      </c>
      <c r="C31" s="25">
        <f>SUM(C32:C36)</f>
        <v>8381.5600000000013</v>
      </c>
      <c r="D31" s="25">
        <f>SUM(D32:D36)</f>
        <v>1615449.29</v>
      </c>
      <c r="E31" s="25">
        <f>SUM(E32:E36)</f>
        <v>562168.44999999995</v>
      </c>
      <c r="G31" s="25">
        <f>SUM(G32:G36)</f>
        <v>3834498.93</v>
      </c>
      <c r="H31" s="25">
        <f>SUM(H32:H36)</f>
        <v>5424394.5</v>
      </c>
      <c r="I31" s="25">
        <f>SUM(I32:I36)</f>
        <v>7066145.4299999997</v>
      </c>
      <c r="J31" s="25">
        <f>SUM(J32:J36)</f>
        <v>5092529.0200000005</v>
      </c>
      <c r="K31" s="31">
        <f t="shared" si="0"/>
        <v>42265580.800000004</v>
      </c>
    </row>
    <row r="32" spans="1:11" ht="14.25" customHeight="1" x14ac:dyDescent="0.2">
      <c r="A32" s="34" t="s">
        <v>88</v>
      </c>
      <c r="B32" s="22">
        <v>7034515.6100000003</v>
      </c>
      <c r="C32" s="24">
        <v>950</v>
      </c>
      <c r="D32" s="22">
        <v>1417083.85</v>
      </c>
      <c r="E32" s="22"/>
      <c r="F32" s="23"/>
      <c r="G32" s="22">
        <v>1100627.3500000001</v>
      </c>
      <c r="H32" s="22">
        <v>1273299.04</v>
      </c>
      <c r="I32" s="22">
        <v>2289249.5499999998</v>
      </c>
      <c r="J32" s="22">
        <v>1658874</v>
      </c>
      <c r="K32" s="31">
        <f t="shared" si="0"/>
        <v>14774599.400000002</v>
      </c>
    </row>
    <row r="33" spans="1:11" ht="12" customHeight="1" x14ac:dyDescent="0.2">
      <c r="A33" s="34" t="s">
        <v>89</v>
      </c>
      <c r="B33" s="22">
        <v>4289683.7300000004</v>
      </c>
      <c r="C33" s="22"/>
      <c r="D33" s="22">
        <v>100380.37</v>
      </c>
      <c r="E33" s="22">
        <v>227609.49</v>
      </c>
      <c r="F33" s="23"/>
      <c r="G33" s="22">
        <v>823720.69</v>
      </c>
      <c r="H33" s="22">
        <v>1359763.23</v>
      </c>
      <c r="I33" s="22">
        <v>1383451.23</v>
      </c>
      <c r="J33" s="22">
        <v>1104554.99</v>
      </c>
      <c r="K33" s="31">
        <f t="shared" si="0"/>
        <v>9289163.7300000023</v>
      </c>
    </row>
    <row r="34" spans="1:11" ht="12" customHeight="1" x14ac:dyDescent="0.2">
      <c r="A34" s="34" t="s">
        <v>46</v>
      </c>
      <c r="B34" s="22">
        <v>4215085.03</v>
      </c>
      <c r="C34" s="24"/>
      <c r="D34" s="22">
        <v>30788.639999999999</v>
      </c>
      <c r="E34" s="22">
        <v>173069.08</v>
      </c>
      <c r="F34" s="23"/>
      <c r="G34" s="22">
        <v>1007398.66</v>
      </c>
      <c r="H34" s="22">
        <v>1200306.24</v>
      </c>
      <c r="I34" s="22">
        <v>1582265.24</v>
      </c>
      <c r="J34" s="22">
        <v>1430953.72</v>
      </c>
      <c r="K34" s="31">
        <f t="shared" si="0"/>
        <v>9639866.6100000013</v>
      </c>
    </row>
    <row r="35" spans="1:11" ht="12" customHeight="1" x14ac:dyDescent="0.2">
      <c r="A35" s="34" t="s">
        <v>90</v>
      </c>
      <c r="B35" s="22">
        <v>960611.59</v>
      </c>
      <c r="C35" s="22">
        <v>7431.56</v>
      </c>
      <c r="D35" s="22">
        <v>2153</v>
      </c>
      <c r="E35" s="22">
        <v>161489.88</v>
      </c>
      <c r="F35" s="23"/>
      <c r="G35" s="22">
        <v>370258.66</v>
      </c>
      <c r="H35" s="22">
        <v>502087.86</v>
      </c>
      <c r="I35" s="22">
        <v>762853.17</v>
      </c>
      <c r="J35" s="22">
        <v>418628.82</v>
      </c>
      <c r="K35" s="31">
        <f t="shared" si="0"/>
        <v>3185514.5399999996</v>
      </c>
    </row>
    <row r="36" spans="1:11" ht="12" customHeight="1" x14ac:dyDescent="0.2">
      <c r="A36" s="34" t="s">
        <v>91</v>
      </c>
      <c r="B36" s="22">
        <v>2162117.66</v>
      </c>
      <c r="C36" s="24"/>
      <c r="D36" s="22">
        <v>65043.43</v>
      </c>
      <c r="E36" s="24"/>
      <c r="F36" s="23"/>
      <c r="G36" s="22">
        <v>532493.56999999995</v>
      </c>
      <c r="H36" s="22">
        <v>1088938.1299999999</v>
      </c>
      <c r="I36" s="22">
        <v>1048326.24</v>
      </c>
      <c r="J36" s="22">
        <v>479517.49</v>
      </c>
      <c r="K36" s="31">
        <f t="shared" si="0"/>
        <v>5376436.5200000005</v>
      </c>
    </row>
    <row r="37" spans="1:11" ht="12" customHeight="1" x14ac:dyDescent="0.2">
      <c r="A37" s="15" t="s">
        <v>47</v>
      </c>
      <c r="B37" s="24">
        <v>3460</v>
      </c>
      <c r="C37" s="22"/>
      <c r="D37" s="22"/>
      <c r="E37" s="24"/>
      <c r="F37" s="23"/>
      <c r="G37" s="22">
        <v>926252.04</v>
      </c>
      <c r="H37" s="26"/>
      <c r="I37" s="22">
        <v>218144.16</v>
      </c>
      <c r="J37" s="26"/>
      <c r="K37" s="31">
        <f t="shared" si="0"/>
        <v>1147856.2</v>
      </c>
    </row>
    <row r="38" spans="1:11" ht="12" customHeight="1" x14ac:dyDescent="0.2">
      <c r="A38" s="34" t="s">
        <v>92</v>
      </c>
      <c r="B38" s="22">
        <v>12733657.98</v>
      </c>
      <c r="C38" s="22">
        <v>8174.85</v>
      </c>
      <c r="D38" s="22">
        <v>371582.65</v>
      </c>
      <c r="E38" s="22">
        <v>273725.05</v>
      </c>
      <c r="F38" s="23"/>
      <c r="G38" s="22">
        <v>4084989.81</v>
      </c>
      <c r="H38" s="22">
        <v>2618987.25</v>
      </c>
      <c r="I38" s="22">
        <v>2919816.89</v>
      </c>
      <c r="J38" s="22">
        <v>2645282.08</v>
      </c>
      <c r="K38" s="31">
        <f t="shared" si="0"/>
        <v>25656216.560000002</v>
      </c>
    </row>
    <row r="39" spans="1:11" ht="12" customHeight="1" x14ac:dyDescent="0.2">
      <c r="A39" s="34" t="s">
        <v>93</v>
      </c>
      <c r="B39" s="22">
        <v>3140551.32</v>
      </c>
      <c r="C39" s="24">
        <v>5575.26</v>
      </c>
      <c r="D39" s="22">
        <v>227695.15</v>
      </c>
      <c r="E39" s="22"/>
      <c r="F39" s="23"/>
      <c r="G39" s="22">
        <v>1019416.56</v>
      </c>
      <c r="H39" s="22">
        <v>969967.45</v>
      </c>
      <c r="I39" s="22">
        <v>1025690.26</v>
      </c>
      <c r="J39" s="22">
        <v>603352.19999999995</v>
      </c>
      <c r="K39" s="31">
        <f t="shared" si="0"/>
        <v>6992248.1999999993</v>
      </c>
    </row>
    <row r="40" spans="1:11" ht="12" customHeight="1" x14ac:dyDescent="0.2">
      <c r="A40" s="34" t="s">
        <v>48</v>
      </c>
      <c r="B40" s="22">
        <v>16493254.25</v>
      </c>
      <c r="C40" s="24">
        <v>197184</v>
      </c>
      <c r="D40" s="22">
        <v>1902632.61</v>
      </c>
      <c r="E40" s="22">
        <v>497.75</v>
      </c>
      <c r="F40" s="23"/>
      <c r="G40" s="22">
        <v>3561717.65</v>
      </c>
      <c r="H40" s="22">
        <v>3024540.51</v>
      </c>
      <c r="I40" s="22">
        <v>3740970.06</v>
      </c>
      <c r="J40" s="22">
        <v>3276895.89</v>
      </c>
      <c r="K40" s="31">
        <f t="shared" si="0"/>
        <v>32197692.719999995</v>
      </c>
    </row>
    <row r="41" spans="1:11" ht="12" customHeight="1" x14ac:dyDescent="0.2">
      <c r="A41" s="34" t="s">
        <v>94</v>
      </c>
      <c r="B41" s="22">
        <v>10032867.949999999</v>
      </c>
      <c r="C41" s="24"/>
      <c r="D41" s="22">
        <v>1151098.8799999999</v>
      </c>
      <c r="E41" s="22">
        <v>145391.35</v>
      </c>
      <c r="F41" s="23"/>
      <c r="G41" s="22">
        <v>2933278.38</v>
      </c>
      <c r="H41" s="22">
        <v>2945867.25</v>
      </c>
      <c r="I41" s="22">
        <v>3459293.81</v>
      </c>
      <c r="J41" s="22">
        <v>2442459.4500000002</v>
      </c>
      <c r="K41" s="31">
        <f t="shared" si="0"/>
        <v>23110257.069999997</v>
      </c>
    </row>
    <row r="42" spans="1:11" ht="12" customHeight="1" x14ac:dyDescent="0.2">
      <c r="A42" s="34" t="s">
        <v>95</v>
      </c>
      <c r="B42" s="22">
        <v>18711430.780000001</v>
      </c>
      <c r="C42" s="24"/>
      <c r="D42" s="22">
        <v>986557.34</v>
      </c>
      <c r="E42" s="22">
        <v>151068.04999999999</v>
      </c>
      <c r="F42" s="23"/>
      <c r="G42" s="22">
        <v>6619125.4400000004</v>
      </c>
      <c r="H42" s="22">
        <v>3143635.31</v>
      </c>
      <c r="I42" s="22">
        <v>5296976.1399999997</v>
      </c>
      <c r="J42" s="22">
        <v>4809401.3499999996</v>
      </c>
      <c r="K42" s="31">
        <f t="shared" si="0"/>
        <v>39718194.410000004</v>
      </c>
    </row>
    <row r="43" spans="1:11" ht="12" customHeight="1" x14ac:dyDescent="0.2">
      <c r="A43" s="34" t="s">
        <v>51</v>
      </c>
      <c r="B43" s="22">
        <v>20564148.969999999</v>
      </c>
      <c r="C43" s="22"/>
      <c r="D43" s="22">
        <v>763215.04</v>
      </c>
      <c r="E43" s="22"/>
      <c r="F43" s="23"/>
      <c r="G43" s="22">
        <v>3943515</v>
      </c>
      <c r="H43" s="22">
        <v>3964270.61</v>
      </c>
      <c r="I43" s="22">
        <v>5692915.0300000003</v>
      </c>
      <c r="J43" s="22">
        <v>4994012.0999999996</v>
      </c>
      <c r="K43" s="31">
        <f t="shared" si="0"/>
        <v>39922076.75</v>
      </c>
    </row>
    <row r="44" spans="1:11" ht="12" customHeight="1" x14ac:dyDescent="0.2">
      <c r="A44" s="34" t="s">
        <v>65</v>
      </c>
      <c r="B44" s="22">
        <v>12170791.82</v>
      </c>
      <c r="C44" s="24"/>
      <c r="D44" s="22">
        <v>1511449.39</v>
      </c>
      <c r="E44" s="22"/>
      <c r="F44" s="23"/>
      <c r="G44" s="22">
        <v>3210670.42</v>
      </c>
      <c r="H44" s="22">
        <v>2984864.27</v>
      </c>
      <c r="I44" s="22">
        <v>4222910.58</v>
      </c>
      <c r="J44" s="22">
        <v>2332380.5</v>
      </c>
      <c r="K44" s="31">
        <f t="shared" si="0"/>
        <v>26433066.980000004</v>
      </c>
    </row>
    <row r="45" spans="1:11" ht="12" customHeight="1" x14ac:dyDescent="0.2">
      <c r="A45" s="34" t="s">
        <v>96</v>
      </c>
      <c r="B45" s="22">
        <v>16202346.67</v>
      </c>
      <c r="C45" s="22">
        <v>33672.04</v>
      </c>
      <c r="D45" s="22">
        <v>450203.26</v>
      </c>
      <c r="E45" s="22">
        <v>2725466.03</v>
      </c>
      <c r="F45" s="23"/>
      <c r="G45" s="22">
        <v>5308686.8099999996</v>
      </c>
      <c r="H45" s="22">
        <v>4960826.6500000004</v>
      </c>
      <c r="I45" s="22">
        <v>6307267.6699999999</v>
      </c>
      <c r="J45" s="22">
        <v>4184926.61</v>
      </c>
      <c r="K45" s="31">
        <f t="shared" si="0"/>
        <v>40173395.740000002</v>
      </c>
    </row>
    <row r="46" spans="1:11" ht="12" customHeight="1" x14ac:dyDescent="0.2">
      <c r="A46" s="34" t="s">
        <v>97</v>
      </c>
      <c r="B46" s="22">
        <v>72305170.989999995</v>
      </c>
      <c r="C46" s="22">
        <v>902825.03</v>
      </c>
      <c r="D46" s="22">
        <v>2807281.65</v>
      </c>
      <c r="E46" s="22">
        <v>4601040.9800000004</v>
      </c>
      <c r="F46" s="23"/>
      <c r="G46" s="22">
        <v>21759466.07</v>
      </c>
      <c r="H46" s="22">
        <v>10548048.890000001</v>
      </c>
      <c r="I46" s="22">
        <v>23003258.390000001</v>
      </c>
      <c r="J46" s="22">
        <v>13330551.640000001</v>
      </c>
      <c r="K46" s="31">
        <f t="shared" si="0"/>
        <v>149257643.63999999</v>
      </c>
    </row>
    <row r="47" spans="1:11" ht="12" customHeight="1" x14ac:dyDescent="0.2">
      <c r="A47" s="34" t="s">
        <v>98</v>
      </c>
      <c r="B47" s="22">
        <v>16270017.76</v>
      </c>
      <c r="C47" s="24">
        <v>23262.86</v>
      </c>
      <c r="D47" s="22">
        <v>1271616.8500000001</v>
      </c>
      <c r="E47" s="22"/>
      <c r="F47" s="23"/>
      <c r="G47" s="22">
        <v>3151037.81</v>
      </c>
      <c r="H47" s="22">
        <v>3457792.92</v>
      </c>
      <c r="I47" s="22">
        <v>3653484.89</v>
      </c>
      <c r="J47" s="22">
        <v>3593619.27</v>
      </c>
      <c r="K47" s="31">
        <f t="shared" si="0"/>
        <v>31420832.359999996</v>
      </c>
    </row>
    <row r="48" spans="1:11" ht="12" customHeight="1" x14ac:dyDescent="0.2">
      <c r="A48" s="34" t="s">
        <v>99</v>
      </c>
      <c r="B48" s="22">
        <v>49485884.640000001</v>
      </c>
      <c r="C48" s="22">
        <v>71460.990000000005</v>
      </c>
      <c r="D48" s="22">
        <v>169568.78</v>
      </c>
      <c r="E48" s="22">
        <v>3124647.42</v>
      </c>
      <c r="F48" s="23"/>
      <c r="G48" s="22">
        <v>14765137.07</v>
      </c>
      <c r="H48" s="22">
        <v>6930480.0199999996</v>
      </c>
      <c r="I48" s="22">
        <v>15967561.439999999</v>
      </c>
      <c r="J48" s="22">
        <v>8999141.9399999995</v>
      </c>
      <c r="K48" s="31">
        <f t="shared" si="0"/>
        <v>99513882.299999997</v>
      </c>
    </row>
    <row r="50" spans="1:11" hidden="1" x14ac:dyDescent="0.2">
      <c r="A50" s="30" t="s">
        <v>49</v>
      </c>
      <c r="B50" s="17">
        <f>SUM(B6:B48)-B11-B12-B32-B33-B34-B35-B36-B8-B9-B16-B17</f>
        <v>687587678.24000025</v>
      </c>
      <c r="C50" s="17">
        <f t="shared" ref="C50:E50" si="3">SUM(C6:C48)-C11-C12-C32-C33-C34-C35-C36-C8-C9-C16-C17</f>
        <v>2498374.7500000005</v>
      </c>
      <c r="D50" s="17">
        <f t="shared" si="3"/>
        <v>33469024.570000004</v>
      </c>
      <c r="E50" s="17">
        <f t="shared" si="3"/>
        <v>25697992.900000006</v>
      </c>
      <c r="G50" s="17">
        <f t="shared" ref="G50:J50" si="4">SUM(G6:G48)-G11-G12-G32-G33-G34-G35-G36-G8-G9-G16-G17</f>
        <v>216906466.83999994</v>
      </c>
      <c r="H50" s="17">
        <f t="shared" si="4"/>
        <v>144728241.68000004</v>
      </c>
      <c r="I50" s="17">
        <f t="shared" si="4"/>
        <v>221377298.5</v>
      </c>
      <c r="J50" s="17">
        <f t="shared" si="4"/>
        <v>154247181.46000001</v>
      </c>
      <c r="K50" s="17">
        <f>SUM(K6:K48)-K11-K12-K32-K33-K34-K35-K36-K8-K9-K16-K17</f>
        <v>1486512258.9399998</v>
      </c>
    </row>
    <row r="52" spans="1:11" x14ac:dyDescent="0.2">
      <c r="A52" s="41" t="s">
        <v>121</v>
      </c>
    </row>
    <row r="53" spans="1:11" x14ac:dyDescent="0.2">
      <c r="A53" s="41"/>
    </row>
  </sheetData>
  <mergeCells count="1">
    <mergeCell ref="A3:K3"/>
  </mergeCells>
  <phoneticPr fontId="0" type="noConversion"/>
  <pageMargins left="0.36" right="0.11" top="0.45" bottom="0.17" header="0.19" footer="0.17"/>
  <pageSetup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Table'!B13</f>
        <v>12020626.82</v>
      </c>
      <c r="C9" s="1">
        <f>'Master Expend Table'!C13</f>
        <v>0</v>
      </c>
      <c r="D9" s="1">
        <f>'Master Expend Table'!D13</f>
        <v>525228.07999999996</v>
      </c>
      <c r="E9" s="1">
        <f>'Master Expend Table'!E13</f>
        <v>161159.38</v>
      </c>
      <c r="G9" s="1">
        <f>'Master Expend Table'!G13</f>
        <v>4107909.26</v>
      </c>
      <c r="H9" s="1">
        <f>'Master Expend Table'!H13</f>
        <v>3125915.19</v>
      </c>
      <c r="I9" s="1">
        <f>'Master Expend Table'!I13</f>
        <v>3969918</v>
      </c>
      <c r="J9" s="1">
        <f>'Master Expend Table'!J13</f>
        <v>2937450.07</v>
      </c>
      <c r="K9" s="1">
        <f>SUM(B9:J9)</f>
        <v>26848206.800000001</v>
      </c>
    </row>
    <row r="11" spans="1:11" x14ac:dyDescent="0.2">
      <c r="A11" t="s">
        <v>3</v>
      </c>
      <c r="B11" s="1">
        <f>(B9/($K9-$J9))*-$J$11</f>
        <v>1476740.8448244822</v>
      </c>
      <c r="C11" s="1">
        <f t="shared" ref="C11:I11" si="0">(C9/($K9-$J9))*-$J$11</f>
        <v>0</v>
      </c>
      <c r="D11" s="1">
        <f t="shared" si="0"/>
        <v>64524.568493736893</v>
      </c>
      <c r="E11" s="1">
        <f t="shared" si="0"/>
        <v>19798.521536049964</v>
      </c>
      <c r="G11" s="1">
        <f t="shared" si="0"/>
        <v>504658.99007708434</v>
      </c>
      <c r="H11" s="1">
        <f t="shared" si="0"/>
        <v>384020.45980246825</v>
      </c>
      <c r="I11" s="1">
        <f t="shared" si="0"/>
        <v>487706.68526617804</v>
      </c>
      <c r="J11" s="1">
        <f>-J9</f>
        <v>-2937450.07</v>
      </c>
      <c r="K11" s="1">
        <v>0</v>
      </c>
    </row>
    <row r="12" spans="1:11" x14ac:dyDescent="0.2">
      <c r="A12" t="s">
        <v>4</v>
      </c>
      <c r="B12" s="1">
        <f>+B9+B11</f>
        <v>13497367.664824482</v>
      </c>
      <c r="C12" s="1">
        <f t="shared" ref="C12:J12" si="1">+C9+C11</f>
        <v>0</v>
      </c>
      <c r="D12" s="1">
        <f t="shared" si="1"/>
        <v>589752.64849373687</v>
      </c>
      <c r="E12" s="1">
        <f t="shared" si="1"/>
        <v>180957.90153604996</v>
      </c>
      <c r="G12" s="1">
        <f t="shared" si="1"/>
        <v>4612568.2500770837</v>
      </c>
      <c r="H12" s="1">
        <f t="shared" si="1"/>
        <v>3509935.6498024683</v>
      </c>
      <c r="I12" s="1">
        <f t="shared" si="1"/>
        <v>4457624.6852661781</v>
      </c>
      <c r="J12" s="1">
        <f t="shared" si="1"/>
        <v>0</v>
      </c>
      <c r="K12" s="1">
        <f>SUM(B12:J12)</f>
        <v>26848206.800000001</v>
      </c>
    </row>
    <row r="14" spans="1:11" x14ac:dyDescent="0.2">
      <c r="A14" t="s">
        <v>5</v>
      </c>
      <c r="B14" s="1">
        <f>B$9/($K$9-$J$9-$I$9)*-I14</f>
        <v>2687120.8162669232</v>
      </c>
      <c r="C14" s="1">
        <f t="shared" ref="C14:H14" si="2">C$9/($K$9-$J$9-$I$9)*-$I$14</f>
        <v>0</v>
      </c>
      <c r="D14" s="1">
        <f t="shared" si="2"/>
        <v>117410.79131644724</v>
      </c>
      <c r="E14" s="1">
        <f t="shared" si="2"/>
        <v>36025.968630367257</v>
      </c>
      <c r="G14" s="1">
        <f t="shared" si="2"/>
        <v>918292.25290613016</v>
      </c>
      <c r="H14" s="1">
        <f t="shared" si="2"/>
        <v>698774.85614630987</v>
      </c>
      <c r="I14" s="1">
        <f>-I12</f>
        <v>-4457624.6852661781</v>
      </c>
      <c r="K14" s="1">
        <v>0</v>
      </c>
    </row>
    <row r="15" spans="1:11" x14ac:dyDescent="0.2">
      <c r="A15" t="s">
        <v>4</v>
      </c>
      <c r="B15" s="1">
        <f>+B12+B14</f>
        <v>16184488.481091406</v>
      </c>
      <c r="C15" s="1">
        <f>+C12+C14</f>
        <v>0</v>
      </c>
      <c r="D15" s="1">
        <f>+D12+D14</f>
        <v>707163.43981018406</v>
      </c>
      <c r="E15" s="1">
        <f>+E12+E14</f>
        <v>216983.87016641721</v>
      </c>
      <c r="G15" s="1">
        <f>+G12+G14</f>
        <v>5530860.5029832143</v>
      </c>
      <c r="H15" s="1">
        <f>+H12+H14</f>
        <v>4208710.5059487782</v>
      </c>
      <c r="I15" s="1">
        <f>+I12+I14</f>
        <v>0</v>
      </c>
      <c r="J15" s="1">
        <f>+J12+J14</f>
        <v>0</v>
      </c>
      <c r="K15" s="1">
        <f>SUM(B15:J15)</f>
        <v>26848206.800000001</v>
      </c>
    </row>
    <row r="17" spans="1:11" x14ac:dyDescent="0.2">
      <c r="A17" t="s">
        <v>6</v>
      </c>
      <c r="B17" s="1">
        <f>B$9/($K$9-$J$9-$I$9-$H$9)*-$H$17</f>
        <v>3008716.5288069849</v>
      </c>
      <c r="C17" s="1">
        <f>C$9/($K$9-$J$9-$I$9-$H$9)*-$H$17</f>
        <v>0</v>
      </c>
      <c r="D17" s="1">
        <f>D$9/($K$9-$J$9-$I$9-$H$9)*-$H$17</f>
        <v>131462.5625895237</v>
      </c>
      <c r="E17" s="1">
        <f>E$9/($K$9-$J$9-$I$9-$H$9)*-$H$17</f>
        <v>40337.571213136274</v>
      </c>
      <c r="G17" s="1">
        <f>G$9/($K$9-$J$9-$I$9-$H$9)*-$H$17</f>
        <v>1028193.8433391337</v>
      </c>
      <c r="H17" s="1">
        <f>-H15</f>
        <v>-4208710.5059487782</v>
      </c>
      <c r="K17" s="1">
        <v>0</v>
      </c>
    </row>
    <row r="18" spans="1:11" x14ac:dyDescent="0.2">
      <c r="A18" t="s">
        <v>4</v>
      </c>
      <c r="B18" s="1">
        <f>+B15+B17</f>
        <v>19193205.009898391</v>
      </c>
      <c r="C18" s="1">
        <f>+C15+C17</f>
        <v>0</v>
      </c>
      <c r="D18" s="1">
        <f>+D15+D17</f>
        <v>838626.0023997078</v>
      </c>
      <c r="E18" s="1">
        <f>+E15+E17</f>
        <v>257321.44137955349</v>
      </c>
      <c r="G18" s="1">
        <f>+G15+G17</f>
        <v>6559054.3463223483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26848206.800000004</v>
      </c>
    </row>
    <row r="20" spans="1:11" x14ac:dyDescent="0.2">
      <c r="A20" t="s">
        <v>7</v>
      </c>
      <c r="B20" s="1">
        <f>B$9/($K$9-$J$9-$I$9-$H$9-$G$9)*-$G$20</f>
        <v>6204757.6914535426</v>
      </c>
      <c r="C20" s="1">
        <f>C$9/($K$9-$J$9-$I$9-$H$9-$G$9)*-$G$20</f>
        <v>0</v>
      </c>
      <c r="D20" s="1">
        <f>D$9/($K$9-$J$9-$I$9-$H$9-$G$9)*-$G$20</f>
        <v>271110.06921246188</v>
      </c>
      <c r="E20" s="1">
        <f>E$9/($K$9-$J$9-$I$9-$H$9-$G$9)*-$G$20</f>
        <v>83186.585656344672</v>
      </c>
      <c r="G20" s="1">
        <f>-G18</f>
        <v>-6559054.3463223483</v>
      </c>
      <c r="K20" s="1">
        <f>SUM(B20:J20)</f>
        <v>0</v>
      </c>
    </row>
    <row r="22" spans="1:11" x14ac:dyDescent="0.2">
      <c r="A22" t="s">
        <v>8</v>
      </c>
      <c r="B22" s="1">
        <f>+B20+B18</f>
        <v>25397962.701351933</v>
      </c>
      <c r="C22" s="1">
        <f t="shared" ref="C22:K22" si="3">+C20+C18</f>
        <v>0</v>
      </c>
      <c r="D22" s="1">
        <f t="shared" si="3"/>
        <v>1109736.0716121697</v>
      </c>
      <c r="E22" s="1">
        <f t="shared" si="3"/>
        <v>340508.02703589818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26848206.800000004</v>
      </c>
    </row>
    <row r="27" spans="1:11" x14ac:dyDescent="0.2">
      <c r="A27" t="s">
        <v>9</v>
      </c>
      <c r="B27" s="1">
        <f>+B9</f>
        <v>12020626.82</v>
      </c>
    </row>
    <row r="28" spans="1:11" x14ac:dyDescent="0.2">
      <c r="A28" t="s">
        <v>10</v>
      </c>
      <c r="B28" s="1">
        <f>+B22-B27</f>
        <v>13377335.881351933</v>
      </c>
    </row>
    <row r="29" spans="1:11" x14ac:dyDescent="0.2">
      <c r="A29" s="29" t="s">
        <v>124</v>
      </c>
      <c r="B29" s="1">
        <v>2612</v>
      </c>
    </row>
    <row r="30" spans="1:11" x14ac:dyDescent="0.2">
      <c r="A30" t="s">
        <v>11</v>
      </c>
      <c r="B30" s="1">
        <f>+B28/B29</f>
        <v>5121.4915319111533</v>
      </c>
    </row>
  </sheetData>
  <phoneticPr fontId="0" type="noConversion"/>
  <pageMargins left="0.46" right="0.55000000000000004" top="1" bottom="0.48" header="0.5" footer="0.5"/>
  <pageSetup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2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Table'!B14</f>
        <v>27758829.170000002</v>
      </c>
      <c r="C9" s="1">
        <f>'Master Expend Table'!C14</f>
        <v>0</v>
      </c>
      <c r="D9" s="1">
        <f>'Master Expend Table'!D14</f>
        <v>1995262.09</v>
      </c>
      <c r="E9" s="1">
        <f>'Master Expend Table'!E14</f>
        <v>0</v>
      </c>
      <c r="G9" s="1">
        <f>'Master Expend Table'!G14</f>
        <v>7066236.5800000001</v>
      </c>
      <c r="H9" s="1">
        <f>'Master Expend Table'!H14</f>
        <v>6759719.6699999999</v>
      </c>
      <c r="I9" s="1">
        <f>'Master Expend Table'!I14</f>
        <v>7550756.3799999999</v>
      </c>
      <c r="J9" s="1">
        <f>'Master Expend Table'!J14</f>
        <v>5784046.5</v>
      </c>
      <c r="K9" s="1">
        <f>SUM(B9:J9)</f>
        <v>56914850.390000008</v>
      </c>
    </row>
    <row r="11" spans="1:11" x14ac:dyDescent="0.2">
      <c r="A11" t="s">
        <v>3</v>
      </c>
      <c r="B11" s="1">
        <f>(B9/($K9-$J9))*-$J$11</f>
        <v>3140149.3129318445</v>
      </c>
      <c r="C11" s="1">
        <f t="shared" ref="C11:I11" si="0">(C9/($K9-$J9))*-$J$11</f>
        <v>0</v>
      </c>
      <c r="D11" s="1">
        <f t="shared" si="0"/>
        <v>225709.11916572225</v>
      </c>
      <c r="E11" s="1">
        <f t="shared" si="0"/>
        <v>0</v>
      </c>
      <c r="G11" s="1">
        <f t="shared" si="0"/>
        <v>799350.64284632681</v>
      </c>
      <c r="H11" s="1">
        <f t="shared" si="0"/>
        <v>764676.67088432808</v>
      </c>
      <c r="I11" s="1">
        <f t="shared" si="0"/>
        <v>854160.75417177763</v>
      </c>
      <c r="J11" s="1">
        <f>-J9</f>
        <v>-5784046.5</v>
      </c>
      <c r="K11" s="1">
        <v>0</v>
      </c>
    </row>
    <row r="12" spans="1:11" x14ac:dyDescent="0.2">
      <c r="A12" t="s">
        <v>4</v>
      </c>
      <c r="B12" s="1">
        <f>+B9+B11</f>
        <v>30898978.482931845</v>
      </c>
      <c r="C12" s="1">
        <f t="shared" ref="C12:J12" si="1">+C9+C11</f>
        <v>0</v>
      </c>
      <c r="D12" s="1">
        <f t="shared" si="1"/>
        <v>2220971.2091657221</v>
      </c>
      <c r="E12" s="1">
        <f t="shared" si="1"/>
        <v>0</v>
      </c>
      <c r="G12" s="1">
        <f t="shared" si="1"/>
        <v>7865587.2228463273</v>
      </c>
      <c r="H12" s="1">
        <f t="shared" si="1"/>
        <v>7524396.3408843279</v>
      </c>
      <c r="I12" s="1">
        <f t="shared" si="1"/>
        <v>8404917.1341717783</v>
      </c>
      <c r="J12" s="1">
        <f t="shared" si="1"/>
        <v>0</v>
      </c>
      <c r="K12" s="1">
        <f>SUM(B12:J12)</f>
        <v>56914850.390000001</v>
      </c>
    </row>
    <row r="14" spans="1:11" x14ac:dyDescent="0.2">
      <c r="A14" t="s">
        <v>5</v>
      </c>
      <c r="B14" s="1">
        <f>B$9/($K$9-$J$9-$I$9)*-I14</f>
        <v>5353611.8532671221</v>
      </c>
      <c r="C14" s="1">
        <f t="shared" ref="C14:H14" si="2">C$9/($K$9-$J$9-$I$9)*-$I$14</f>
        <v>0</v>
      </c>
      <c r="D14" s="1">
        <f t="shared" si="2"/>
        <v>384809.41360966384</v>
      </c>
      <c r="E14" s="1">
        <f t="shared" si="2"/>
        <v>0</v>
      </c>
      <c r="G14" s="1">
        <f t="shared" si="2"/>
        <v>1362805.6025346308</v>
      </c>
      <c r="H14" s="1">
        <f t="shared" si="2"/>
        <v>1303690.2647603606</v>
      </c>
      <c r="I14" s="1">
        <f>-I12</f>
        <v>-8404917.1341717783</v>
      </c>
      <c r="K14" s="1">
        <v>0</v>
      </c>
    </row>
    <row r="15" spans="1:11" x14ac:dyDescent="0.2">
      <c r="A15" t="s">
        <v>4</v>
      </c>
      <c r="B15" s="1">
        <f>+B12+B14</f>
        <v>36252590.336198971</v>
      </c>
      <c r="C15" s="1">
        <f>+C12+C14</f>
        <v>0</v>
      </c>
      <c r="D15" s="1">
        <f>+D12+D14</f>
        <v>2605780.6227753861</v>
      </c>
      <c r="E15" s="1">
        <f>+E12+E14</f>
        <v>0</v>
      </c>
      <c r="G15" s="1">
        <f>+G12+G14</f>
        <v>9228392.8253809586</v>
      </c>
      <c r="H15" s="1">
        <f>+H12+H14</f>
        <v>8828086.605644688</v>
      </c>
      <c r="I15" s="1">
        <f>+I12+I14</f>
        <v>0</v>
      </c>
      <c r="J15" s="1">
        <f>+J12+J14</f>
        <v>0</v>
      </c>
      <c r="K15" s="1">
        <f>SUM(B15:J15)</f>
        <v>56914850.390000001</v>
      </c>
    </row>
    <row r="17" spans="1:11" x14ac:dyDescent="0.2">
      <c r="A17" t="s">
        <v>6</v>
      </c>
      <c r="B17" s="1">
        <f>B$9/($K$9-$J$9-$I$9-$H$9)*-$H$17</f>
        <v>6655490.6585550942</v>
      </c>
      <c r="C17" s="1">
        <f>C$9/($K$9-$J$9-$I$9-$H$9)*-$H$17</f>
        <v>0</v>
      </c>
      <c r="D17" s="1">
        <f>D$9/($K$9-$J$9-$I$9-$H$9)*-$H$17</f>
        <v>478386.4665198382</v>
      </c>
      <c r="E17" s="1">
        <f>E$9/($K$9-$J$9-$I$9-$H$9)*-$H$17</f>
        <v>0</v>
      </c>
      <c r="G17" s="1">
        <f>G$9/($K$9-$J$9-$I$9-$H$9)*-$H$17</f>
        <v>1694209.4805697561</v>
      </c>
      <c r="H17" s="1">
        <f>-H15</f>
        <v>-8828086.605644688</v>
      </c>
      <c r="K17" s="1">
        <v>0</v>
      </c>
    </row>
    <row r="18" spans="1:11" x14ac:dyDescent="0.2">
      <c r="A18" t="s">
        <v>4</v>
      </c>
      <c r="B18" s="1">
        <f>+B15+B17</f>
        <v>42908080.994754061</v>
      </c>
      <c r="C18" s="1">
        <f>+C15+C17</f>
        <v>0</v>
      </c>
      <c r="D18" s="1">
        <f>+D15+D17</f>
        <v>3084167.0892952243</v>
      </c>
      <c r="E18" s="1">
        <f>+E15+E17</f>
        <v>0</v>
      </c>
      <c r="G18" s="1">
        <f>+G15+G17</f>
        <v>10922602.305950714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56914850.390000001</v>
      </c>
    </row>
    <row r="20" spans="1:11" x14ac:dyDescent="0.2">
      <c r="A20" t="s">
        <v>7</v>
      </c>
      <c r="B20" s="1">
        <f>B$9/($K$9-$J$9-$I$9-$H$9-$G$9)*-$G$20</f>
        <v>10190149.947894391</v>
      </c>
      <c r="C20" s="1">
        <f>C$9/($K$9-$J$9-$I$9-$H$9-$G$9)*-$G$20</f>
        <v>0</v>
      </c>
      <c r="D20" s="1">
        <f>D$9/($K$9-$J$9-$I$9-$H$9-$G$9)*-$G$20</f>
        <v>732452.35805632325</v>
      </c>
      <c r="E20" s="1">
        <f>E$9/($K$9-$J$9-$I$9-$H$9-$G$9)*-$G$20</f>
        <v>0</v>
      </c>
      <c r="G20" s="1">
        <f>-G18</f>
        <v>-10922602.305950714</v>
      </c>
      <c r="K20" s="1">
        <f>SUM(B20:J20)</f>
        <v>0</v>
      </c>
    </row>
    <row r="22" spans="1:11" x14ac:dyDescent="0.2">
      <c r="A22" t="s">
        <v>8</v>
      </c>
      <c r="B22" s="1">
        <f>+B20+B18</f>
        <v>53098230.942648456</v>
      </c>
      <c r="C22" s="1">
        <f t="shared" ref="C22:K22" si="3">+C20+C18</f>
        <v>0</v>
      </c>
      <c r="D22" s="1">
        <f t="shared" si="3"/>
        <v>3816619.4473515474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56914850.390000001</v>
      </c>
    </row>
    <row r="27" spans="1:11" x14ac:dyDescent="0.2">
      <c r="A27" t="s">
        <v>9</v>
      </c>
      <c r="B27" s="1">
        <f>+B9</f>
        <v>27758829.170000002</v>
      </c>
    </row>
    <row r="28" spans="1:11" x14ac:dyDescent="0.2">
      <c r="A28" t="s">
        <v>10</v>
      </c>
      <c r="B28" s="1">
        <f>+B22-B27</f>
        <v>25339401.772648454</v>
      </c>
    </row>
    <row r="29" spans="1:11" x14ac:dyDescent="0.2">
      <c r="A29" s="29" t="s">
        <v>124</v>
      </c>
      <c r="B29" s="1">
        <v>5978</v>
      </c>
    </row>
    <row r="30" spans="1:11" x14ac:dyDescent="0.2">
      <c r="A30" t="s">
        <v>11</v>
      </c>
      <c r="B30" s="1">
        <f>+B28/B29</f>
        <v>4238.7758067327622</v>
      </c>
    </row>
  </sheetData>
  <phoneticPr fontId="0" type="noConversion"/>
  <pageMargins left="0.46" right="0.55000000000000004" top="1" bottom="0.63" header="0.5" footer="0.5"/>
  <pageSetup orientation="landscape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Table'!B15</f>
        <v>25989253.149999999</v>
      </c>
      <c r="C9" s="1">
        <f>'Master Expend Table'!C15</f>
        <v>0</v>
      </c>
      <c r="D9" s="1">
        <f>'Master Expend Table'!D15</f>
        <v>2392834.52</v>
      </c>
      <c r="E9" s="1">
        <f>'Master Expend Table'!E15</f>
        <v>287505.83</v>
      </c>
      <c r="G9" s="1">
        <f>'Master Expend Table'!G15</f>
        <v>7365337.1500000004</v>
      </c>
      <c r="H9" s="1">
        <f>'Master Expend Table'!H15</f>
        <v>5847523.25</v>
      </c>
      <c r="I9" s="1">
        <f>'Master Expend Table'!I15</f>
        <v>6941052.9900000002</v>
      </c>
      <c r="J9" s="1">
        <f>'Master Expend Table'!J15</f>
        <v>5997122.9199999999</v>
      </c>
      <c r="K9" s="1">
        <f>SUM(B9:J9)</f>
        <v>54820629.810000002</v>
      </c>
    </row>
    <row r="11" spans="1:11" x14ac:dyDescent="0.2">
      <c r="A11" t="s">
        <v>3</v>
      </c>
      <c r="B11" s="1">
        <f>(B9/($K9-$J9))*-$J$11</f>
        <v>3192329.9997827578</v>
      </c>
      <c r="C11" s="1">
        <f t="shared" ref="C11:I11" si="0">(C9/($K9-$J9))*-$J$11</f>
        <v>0</v>
      </c>
      <c r="D11" s="1">
        <f t="shared" si="0"/>
        <v>293918.31225868745</v>
      </c>
      <c r="E11" s="1">
        <f t="shared" si="0"/>
        <v>35315.115864398809</v>
      </c>
      <c r="G11" s="1">
        <f t="shared" si="0"/>
        <v>904704.21011153376</v>
      </c>
      <c r="H11" s="1">
        <f t="shared" si="0"/>
        <v>718267.03859715082</v>
      </c>
      <c r="I11" s="1">
        <f t="shared" si="0"/>
        <v>852588.24338547082</v>
      </c>
      <c r="J11" s="1">
        <f>-J9</f>
        <v>-5997122.9199999999</v>
      </c>
      <c r="K11" s="1">
        <v>0</v>
      </c>
    </row>
    <row r="12" spans="1:11" x14ac:dyDescent="0.2">
      <c r="A12" t="s">
        <v>4</v>
      </c>
      <c r="B12" s="1">
        <f>+B9+B11</f>
        <v>29181583.149782754</v>
      </c>
      <c r="C12" s="1">
        <f>+C9+C11</f>
        <v>0</v>
      </c>
      <c r="D12" s="1">
        <f>+D9+D11</f>
        <v>2686752.8322586874</v>
      </c>
      <c r="E12" s="1">
        <f>+E9+E11</f>
        <v>322820.94586439885</v>
      </c>
      <c r="G12" s="1">
        <f>+G9+G11</f>
        <v>8270041.3601115346</v>
      </c>
      <c r="H12" s="1">
        <f>+H9+H11</f>
        <v>6565790.2885971507</v>
      </c>
      <c r="I12" s="1">
        <f>+I9+I11</f>
        <v>7793641.2333854707</v>
      </c>
      <c r="J12" s="1">
        <f>+J9+J11</f>
        <v>0</v>
      </c>
      <c r="K12" s="1">
        <f>SUM(B12:J12)</f>
        <v>54820629.810000002</v>
      </c>
    </row>
    <row r="14" spans="1:11" x14ac:dyDescent="0.2">
      <c r="A14" t="s">
        <v>5</v>
      </c>
      <c r="B14" s="1">
        <f>B$9/($K$9-$J$9-$I$9)*-I14</f>
        <v>4836175.9188788421</v>
      </c>
      <c r="C14" s="1">
        <f t="shared" ref="C14:H14" si="1">C$9/($K$9-$J$9-$I$9)*-$I$14</f>
        <v>0</v>
      </c>
      <c r="D14" s="1">
        <f t="shared" si="1"/>
        <v>445267.45792562392</v>
      </c>
      <c r="E14" s="1">
        <f t="shared" si="1"/>
        <v>53500.143446148788</v>
      </c>
      <c r="G14" s="1">
        <f t="shared" si="1"/>
        <v>1370569.0561274833</v>
      </c>
      <c r="H14" s="1">
        <f t="shared" si="1"/>
        <v>1088128.6570073732</v>
      </c>
      <c r="I14" s="1">
        <f>-I12</f>
        <v>-7793641.2333854707</v>
      </c>
      <c r="K14" s="1">
        <v>0</v>
      </c>
    </row>
    <row r="15" spans="1:11" x14ac:dyDescent="0.2">
      <c r="A15" t="s">
        <v>4</v>
      </c>
      <c r="B15" s="1">
        <f>+B12+B14</f>
        <v>34017759.0686616</v>
      </c>
      <c r="C15" s="1">
        <f>+C12+C14</f>
        <v>0</v>
      </c>
      <c r="D15" s="1">
        <f>+D12+D14</f>
        <v>3132020.2901843111</v>
      </c>
      <c r="E15" s="1">
        <f>+E12+E14</f>
        <v>376321.08931054763</v>
      </c>
      <c r="G15" s="1">
        <f>+G12+G14</f>
        <v>9640610.4162390176</v>
      </c>
      <c r="H15" s="1">
        <f>+H12+H14</f>
        <v>7653918.9456045236</v>
      </c>
      <c r="I15" s="1">
        <f>+I12+I14</f>
        <v>0</v>
      </c>
      <c r="J15" s="1">
        <f>+J12+J14</f>
        <v>0</v>
      </c>
      <c r="K15" s="1">
        <f>SUM(B15:J15)</f>
        <v>54820629.810000002</v>
      </c>
    </row>
    <row r="17" spans="1:11" x14ac:dyDescent="0.2">
      <c r="A17" t="s">
        <v>6</v>
      </c>
      <c r="B17" s="1">
        <f>B$9/($K$9-$J$9-$I$9-$H$9)*-$H$17</f>
        <v>5520189.2574447636</v>
      </c>
      <c r="C17" s="1">
        <f>C$9/($K$9-$J$9-$I$9-$H$9)*-$H$17</f>
        <v>0</v>
      </c>
      <c r="D17" s="1">
        <f>D$9/($K$9-$J$9-$I$9-$H$9)*-$H$17</f>
        <v>508244.67082260101</v>
      </c>
      <c r="E17" s="1">
        <f>E$9/($K$9-$J$9-$I$9-$H$9)*-$H$17</f>
        <v>61067.033556473732</v>
      </c>
      <c r="G17" s="1">
        <f>G$9/($K$9-$J$9-$I$9-$H$9)*-$H$17</f>
        <v>1564417.9837806856</v>
      </c>
      <c r="H17" s="1">
        <f>-H15</f>
        <v>-7653918.9456045236</v>
      </c>
      <c r="K17" s="1">
        <v>0</v>
      </c>
    </row>
    <row r="18" spans="1:11" x14ac:dyDescent="0.2">
      <c r="A18" t="s">
        <v>4</v>
      </c>
      <c r="B18" s="1">
        <f>+B15+B17</f>
        <v>39537948.326106362</v>
      </c>
      <c r="C18" s="1">
        <f>+C15+C17</f>
        <v>0</v>
      </c>
      <c r="D18" s="1">
        <f>+D15+D17</f>
        <v>3640264.9610069119</v>
      </c>
      <c r="E18" s="1">
        <f>+E15+E17</f>
        <v>437388.12286702136</v>
      </c>
      <c r="G18" s="1">
        <f>+G15+G17</f>
        <v>11205028.400019703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54820629.809999995</v>
      </c>
    </row>
    <row r="20" spans="1:11" x14ac:dyDescent="0.2">
      <c r="A20" t="s">
        <v>7</v>
      </c>
      <c r="B20" s="1">
        <f>B$9/($K$9-$J$9-$I$9-$H$9-$G$9)*-$G$20</f>
        <v>10157462.45725638</v>
      </c>
      <c r="C20" s="1">
        <f>C$9/($K$9-$J$9-$I$9-$H$9-$G$9)*-$G$20</f>
        <v>0</v>
      </c>
      <c r="D20" s="1">
        <f>D$9/($K$9-$J$9-$I$9-$H$9-$G$9)*-$G$20</f>
        <v>935199.12492472259</v>
      </c>
      <c r="E20" s="1">
        <f>E$9/($K$9-$J$9-$I$9-$H$9-$G$9)*-$G$20</f>
        <v>112366.81783860092</v>
      </c>
      <c r="G20" s="1">
        <f>-G18</f>
        <v>-11205028.400019703</v>
      </c>
      <c r="K20" s="1">
        <f>SUM(B20:J20)</f>
        <v>0</v>
      </c>
    </row>
    <row r="22" spans="1:11" x14ac:dyDescent="0.2">
      <c r="A22" t="s">
        <v>8</v>
      </c>
      <c r="B22" s="1">
        <f>+B20+B18</f>
        <v>49695410.783362746</v>
      </c>
      <c r="C22" s="1">
        <f t="shared" ref="C22:K22" si="2">+C20+C18</f>
        <v>0</v>
      </c>
      <c r="D22" s="1">
        <f t="shared" si="2"/>
        <v>4575464.0859316345</v>
      </c>
      <c r="E22" s="1">
        <f t="shared" si="2"/>
        <v>549754.94070562231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54820629.809999995</v>
      </c>
    </row>
    <row r="27" spans="1:11" x14ac:dyDescent="0.2">
      <c r="A27" t="s">
        <v>9</v>
      </c>
      <c r="B27" s="1">
        <f>+B9</f>
        <v>25989253.149999999</v>
      </c>
    </row>
    <row r="28" spans="1:11" x14ac:dyDescent="0.2">
      <c r="A28" t="s">
        <v>10</v>
      </c>
      <c r="B28" s="1">
        <f>+B22-B27</f>
        <v>23706157.633362748</v>
      </c>
    </row>
    <row r="29" spans="1:11" x14ac:dyDescent="0.2">
      <c r="A29" s="29" t="s">
        <v>124</v>
      </c>
      <c r="B29" s="1">
        <f>'DAKCTY TC'!B29+'INVER HILLS'!B29</f>
        <v>5147</v>
      </c>
    </row>
    <row r="30" spans="1:11" x14ac:dyDescent="0.2">
      <c r="A30" t="s">
        <v>11</v>
      </c>
      <c r="B30" s="1">
        <f>+B28/B29</f>
        <v>4605.8204067151246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Table'!B16</f>
        <v>11532961.279999999</v>
      </c>
      <c r="C9" s="1">
        <f>'Master Expend Table'!C16</f>
        <v>0</v>
      </c>
      <c r="D9" s="1">
        <f>'Master Expend Table'!D16</f>
        <v>1714590.14</v>
      </c>
      <c r="E9" s="1">
        <f>'Master Expend Table'!E16</f>
        <v>287505.83</v>
      </c>
      <c r="G9" s="1">
        <f>'Master Expend Table'!G16</f>
        <v>2828719.94</v>
      </c>
      <c r="H9" s="1">
        <f>'Master Expend Table'!H16</f>
        <v>2303687.9300000002</v>
      </c>
      <c r="I9" s="1">
        <f>'Master Expend Table'!I16</f>
        <v>2898914.71</v>
      </c>
      <c r="J9" s="1">
        <f>'Master Expend Table'!J16</f>
        <v>3027167.81</v>
      </c>
      <c r="K9" s="1">
        <f>SUM(B9:J9)</f>
        <v>24593547.640000001</v>
      </c>
    </row>
    <row r="11" spans="1:11" x14ac:dyDescent="0.2">
      <c r="A11" t="s">
        <v>3</v>
      </c>
      <c r="B11" s="1">
        <f>(B9/($K9-$J9))*-$J$11</f>
        <v>1618825.6636483616</v>
      </c>
      <c r="C11" s="1">
        <f t="shared" ref="C11:I11" si="0">(C9/($K9-$J9))*-$J$11</f>
        <v>0</v>
      </c>
      <c r="D11" s="1">
        <f t="shared" si="0"/>
        <v>240668.67596996194</v>
      </c>
      <c r="E11" s="1">
        <f t="shared" si="0"/>
        <v>40355.794557260757</v>
      </c>
      <c r="G11" s="1">
        <f t="shared" si="0"/>
        <v>397053.65542906377</v>
      </c>
      <c r="H11" s="1">
        <f t="shared" si="0"/>
        <v>323357.4666194467</v>
      </c>
      <c r="I11" s="1">
        <f t="shared" si="0"/>
        <v>406906.55377590482</v>
      </c>
      <c r="J11" s="1">
        <f>-J9</f>
        <v>-3027167.81</v>
      </c>
      <c r="K11" s="1">
        <v>0</v>
      </c>
    </row>
    <row r="12" spans="1:11" x14ac:dyDescent="0.2">
      <c r="A12" t="s">
        <v>4</v>
      </c>
      <c r="B12" s="1">
        <f>+B9+B11</f>
        <v>13151786.943648361</v>
      </c>
      <c r="C12" s="1">
        <f>+C9+C11</f>
        <v>0</v>
      </c>
      <c r="D12" s="1">
        <f>+D9+D11</f>
        <v>1955258.8159699619</v>
      </c>
      <c r="E12" s="1">
        <f>+E9+E11</f>
        <v>327861.62455726077</v>
      </c>
      <c r="G12" s="1">
        <f>+G9+G11</f>
        <v>3225773.5954290638</v>
      </c>
      <c r="H12" s="1">
        <f>+H9+H11</f>
        <v>2627045.396619447</v>
      </c>
      <c r="I12" s="1">
        <f>+I9+I11</f>
        <v>3305821.2637759047</v>
      </c>
      <c r="J12" s="1">
        <f>+J9+J11</f>
        <v>0</v>
      </c>
      <c r="K12" s="1">
        <f>SUM(B12:J12)</f>
        <v>24593547.639999997</v>
      </c>
    </row>
    <row r="14" spans="1:11" x14ac:dyDescent="0.2">
      <c r="A14" t="s">
        <v>5</v>
      </c>
      <c r="B14" s="1">
        <f>B$9/($K$9-$J$9-$I$9)*-I14</f>
        <v>2042372.0300878307</v>
      </c>
      <c r="C14" s="1">
        <f t="shared" ref="C14:H14" si="1">C$9/($K$9-$J$9-$I$9)*-$I$14</f>
        <v>0</v>
      </c>
      <c r="D14" s="1">
        <f t="shared" si="1"/>
        <v>303636.75555497728</v>
      </c>
      <c r="E14" s="1">
        <f t="shared" si="1"/>
        <v>50914.405365903287</v>
      </c>
      <c r="G14" s="1">
        <f t="shared" si="1"/>
        <v>500937.99382006831</v>
      </c>
      <c r="H14" s="1">
        <f t="shared" si="1"/>
        <v>407960.07894712477</v>
      </c>
      <c r="I14" s="1">
        <f>-I12</f>
        <v>-3305821.2637759047</v>
      </c>
      <c r="K14" s="1">
        <v>0</v>
      </c>
    </row>
    <row r="15" spans="1:11" x14ac:dyDescent="0.2">
      <c r="A15" t="s">
        <v>4</v>
      </c>
      <c r="B15" s="1">
        <f>+B12+B14</f>
        <v>15194158.973736191</v>
      </c>
      <c r="C15" s="1">
        <f>+C12+C14</f>
        <v>0</v>
      </c>
      <c r="D15" s="1">
        <f>+D12+D14</f>
        <v>2258895.571524939</v>
      </c>
      <c r="E15" s="1">
        <f>+E12+E14</f>
        <v>378776.02992316405</v>
      </c>
      <c r="G15" s="1">
        <f>+G12+G14</f>
        <v>3726711.5892491322</v>
      </c>
      <c r="H15" s="1">
        <f>+H12+H14</f>
        <v>3035005.4755665716</v>
      </c>
      <c r="I15" s="1">
        <f>+I12+I14</f>
        <v>0</v>
      </c>
      <c r="J15" s="1">
        <f>+J12+J14</f>
        <v>0</v>
      </c>
      <c r="K15" s="1">
        <f>SUM(B15:J15)</f>
        <v>24593547.640000001</v>
      </c>
    </row>
    <row r="17" spans="1:11" x14ac:dyDescent="0.2">
      <c r="A17" t="s">
        <v>6</v>
      </c>
      <c r="B17" s="1">
        <f>B$9/($K$9-$J$9-$I$9-$H$9)*-$H$17</f>
        <v>2139029.4079344678</v>
      </c>
      <c r="C17" s="1">
        <f>C$9/($K$9-$J$9-$I$9-$H$9)*-$H$17</f>
        <v>0</v>
      </c>
      <c r="D17" s="1">
        <f>D$9/($K$9-$J$9-$I$9-$H$9)*-$H$17</f>
        <v>318006.6804156024</v>
      </c>
      <c r="E17" s="1">
        <f>E$9/($K$9-$J$9-$I$9-$H$9)*-$H$17</f>
        <v>53323.982487402216</v>
      </c>
      <c r="G17" s="1">
        <f>G$9/($K$9-$J$9-$I$9-$H$9)*-$H$17</f>
        <v>524645.40472909866</v>
      </c>
      <c r="H17" s="1">
        <f>-H15</f>
        <v>-3035005.4755665716</v>
      </c>
      <c r="K17" s="1">
        <v>0</v>
      </c>
    </row>
    <row r="18" spans="1:11" x14ac:dyDescent="0.2">
      <c r="A18" t="s">
        <v>4</v>
      </c>
      <c r="B18" s="1">
        <f>+B15+B17</f>
        <v>17333188.381670658</v>
      </c>
      <c r="C18" s="1">
        <f>+C15+C17</f>
        <v>0</v>
      </c>
      <c r="D18" s="1">
        <f>+D15+D17</f>
        <v>2576902.2519405414</v>
      </c>
      <c r="E18" s="1">
        <f>+E15+E17</f>
        <v>432100.01241056627</v>
      </c>
      <c r="G18" s="1">
        <f>+G15+G17</f>
        <v>4251356.9939782312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24593547.639999997</v>
      </c>
    </row>
    <row r="20" spans="1:11" x14ac:dyDescent="0.2">
      <c r="A20" t="s">
        <v>7</v>
      </c>
      <c r="B20" s="1">
        <f>B$9/($K$9-$J$9-$I$9-$H$9-$G$9)*-$G$20</f>
        <v>3622499.3136994769</v>
      </c>
      <c r="C20" s="1">
        <f>C$9/($K$9-$J$9-$I$9-$H$9-$G$9)*-$G$20</f>
        <v>0</v>
      </c>
      <c r="D20" s="1">
        <f>D$9/($K$9-$J$9-$I$9-$H$9-$G$9)*-$G$20</f>
        <v>538552.19441314985</v>
      </c>
      <c r="E20" s="1">
        <f>E$9/($K$9-$J$9-$I$9-$H$9-$G$9)*-$G$20</f>
        <v>90305.485865604031</v>
      </c>
      <c r="G20" s="1">
        <f>-G18</f>
        <v>-4251356.9939782312</v>
      </c>
      <c r="K20" s="1">
        <f>SUM(B20:J20)</f>
        <v>0</v>
      </c>
    </row>
    <row r="22" spans="1:11" x14ac:dyDescent="0.2">
      <c r="A22" t="s">
        <v>8</v>
      </c>
      <c r="B22" s="1">
        <f>+B20+B18</f>
        <v>20955687.695370134</v>
      </c>
      <c r="C22" s="1">
        <f t="shared" ref="C22:K22" si="2">+C20+C18</f>
        <v>0</v>
      </c>
      <c r="D22" s="1">
        <f t="shared" si="2"/>
        <v>3115454.4463536912</v>
      </c>
      <c r="E22" s="1">
        <f t="shared" si="2"/>
        <v>522405.49827617028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24593547.639999997</v>
      </c>
    </row>
    <row r="27" spans="1:11" x14ac:dyDescent="0.2">
      <c r="A27" t="s">
        <v>9</v>
      </c>
      <c r="B27" s="1">
        <f>+B9</f>
        <v>11532961.279999999</v>
      </c>
    </row>
    <row r="28" spans="1:11" x14ac:dyDescent="0.2">
      <c r="A28" t="s">
        <v>10</v>
      </c>
      <c r="B28" s="1">
        <f>+B22-B27</f>
        <v>9422726.4153701346</v>
      </c>
    </row>
    <row r="29" spans="1:11" x14ac:dyDescent="0.2">
      <c r="A29" s="29" t="s">
        <v>124</v>
      </c>
      <c r="B29" s="1">
        <v>1884</v>
      </c>
    </row>
    <row r="30" spans="1:11" x14ac:dyDescent="0.2">
      <c r="A30" t="s">
        <v>11</v>
      </c>
      <c r="B30" s="1">
        <f>+B28/B29</f>
        <v>5001.4471419162073</v>
      </c>
    </row>
  </sheetData>
  <phoneticPr fontId="0" type="noConversion"/>
  <pageMargins left="0.52" right="0.55000000000000004" top="0.83" bottom="0.56000000000000005" header="0.5" footer="0.5"/>
  <pageSetup orientation="landscape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Table'!B17</f>
        <v>14456291.869999999</v>
      </c>
      <c r="C9" s="1">
        <f>'Master Expend Table'!C17</f>
        <v>0</v>
      </c>
      <c r="D9" s="1">
        <f>'Master Expend Table'!D17</f>
        <v>678244.38</v>
      </c>
      <c r="E9" s="1">
        <f>'Master Expend Table'!E17</f>
        <v>0</v>
      </c>
      <c r="G9" s="1">
        <f>'Master Expend Table'!G17</f>
        <v>4536617.21</v>
      </c>
      <c r="H9" s="1">
        <f>'Master Expend Table'!H17</f>
        <v>3543835.32</v>
      </c>
      <c r="I9" s="1">
        <f>'Master Expend Table'!I17</f>
        <v>4042138.28</v>
      </c>
      <c r="J9" s="1">
        <f>'Master Expend Table'!J17</f>
        <v>2969955.11</v>
      </c>
      <c r="K9" s="1">
        <f>SUM(B9:J9)</f>
        <v>30227082.170000002</v>
      </c>
    </row>
    <row r="11" spans="1:11" x14ac:dyDescent="0.2">
      <c r="A11" t="s">
        <v>3</v>
      </c>
      <c r="B11" s="1">
        <f>(B9/($K9-$J9))*-$J$11</f>
        <v>1575167.3981064807</v>
      </c>
      <c r="C11" s="1">
        <f t="shared" ref="C11:I11" si="0">(C9/($K9-$J9))*-$J$11</f>
        <v>0</v>
      </c>
      <c r="D11" s="1">
        <f t="shared" si="0"/>
        <v>73901.969117129018</v>
      </c>
      <c r="E11" s="1">
        <f t="shared" si="0"/>
        <v>0</v>
      </c>
      <c r="G11" s="1">
        <f t="shared" si="0"/>
        <v>494312.89788152167</v>
      </c>
      <c r="H11" s="1">
        <f t="shared" si="0"/>
        <v>386138.70766585786</v>
      </c>
      <c r="I11" s="1">
        <f t="shared" si="0"/>
        <v>440434.13722901029</v>
      </c>
      <c r="J11" s="1">
        <f>-J9</f>
        <v>-2969955.11</v>
      </c>
      <c r="K11" s="1">
        <v>0</v>
      </c>
    </row>
    <row r="12" spans="1:11" x14ac:dyDescent="0.2">
      <c r="A12" t="s">
        <v>4</v>
      </c>
      <c r="B12" s="1">
        <f>+B9+B11</f>
        <v>16031459.268106479</v>
      </c>
      <c r="C12" s="1">
        <f t="shared" ref="C12:J12" si="1">+C9+C11</f>
        <v>0</v>
      </c>
      <c r="D12" s="1">
        <f t="shared" si="1"/>
        <v>752146.34911712899</v>
      </c>
      <c r="E12" s="1">
        <f t="shared" si="1"/>
        <v>0</v>
      </c>
      <c r="G12" s="1">
        <f t="shared" si="1"/>
        <v>5030930.1078815218</v>
      </c>
      <c r="H12" s="1">
        <f t="shared" si="1"/>
        <v>3929974.0276658577</v>
      </c>
      <c r="I12" s="1">
        <f t="shared" si="1"/>
        <v>4482572.4172290098</v>
      </c>
      <c r="J12" s="1">
        <f t="shared" si="1"/>
        <v>0</v>
      </c>
      <c r="K12" s="1">
        <f>SUM(B12:J12)</f>
        <v>30227082.169999994</v>
      </c>
    </row>
    <row r="14" spans="1:11" x14ac:dyDescent="0.2">
      <c r="A14" t="s">
        <v>5</v>
      </c>
      <c r="B14" s="1">
        <f>B$9/($K$9-$J$9-$I$9)*-I14</f>
        <v>2791359.3155686194</v>
      </c>
      <c r="C14" s="1">
        <f t="shared" ref="C14:H14" si="2">C$9/($K$9-$J$9-$I$9)*-$I$14</f>
        <v>0</v>
      </c>
      <c r="D14" s="1">
        <f t="shared" si="2"/>
        <v>130961.92200393521</v>
      </c>
      <c r="E14" s="1">
        <f t="shared" si="2"/>
        <v>0</v>
      </c>
      <c r="G14" s="1">
        <f t="shared" si="2"/>
        <v>875973.50857183675</v>
      </c>
      <c r="H14" s="1">
        <f t="shared" si="2"/>
        <v>684277.67108461808</v>
      </c>
      <c r="I14" s="1">
        <f>-I12</f>
        <v>-4482572.4172290098</v>
      </c>
      <c r="K14" s="1">
        <v>0</v>
      </c>
    </row>
    <row r="15" spans="1:11" x14ac:dyDescent="0.2">
      <c r="A15" t="s">
        <v>4</v>
      </c>
      <c r="B15" s="1">
        <f>+B12+B14</f>
        <v>18822818.583675098</v>
      </c>
      <c r="C15" s="1">
        <f>+C12+C14</f>
        <v>0</v>
      </c>
      <c r="D15" s="1">
        <f>+D12+D14</f>
        <v>883108.2711210642</v>
      </c>
      <c r="E15" s="1">
        <f>+E12+E14</f>
        <v>0</v>
      </c>
      <c r="G15" s="1">
        <f>+G12+G14</f>
        <v>5906903.6164533589</v>
      </c>
      <c r="H15" s="1">
        <f>+H12+H14</f>
        <v>4614251.6987504754</v>
      </c>
      <c r="I15" s="1">
        <f>+I12+I14</f>
        <v>0</v>
      </c>
      <c r="J15" s="1">
        <f>+J12+J14</f>
        <v>0</v>
      </c>
      <c r="K15" s="1">
        <f>SUM(B15:J15)</f>
        <v>30227082.169999994</v>
      </c>
    </row>
    <row r="17" spans="1:11" x14ac:dyDescent="0.2">
      <c r="A17" t="s">
        <v>6</v>
      </c>
      <c r="B17" s="1">
        <f>B$9/($K$9-$J$9-$I$9-$H$9)*-$H$17</f>
        <v>3391004.4702981128</v>
      </c>
      <c r="C17" s="1">
        <f>C$9/($K$9-$J$9-$I$9-$H$9)*-$H$17</f>
        <v>0</v>
      </c>
      <c r="D17" s="1">
        <f>D$9/($K$9-$J$9-$I$9-$H$9)*-$H$17</f>
        <v>159095.4129327891</v>
      </c>
      <c r="E17" s="1">
        <f>E$9/($K$9-$J$9-$I$9-$H$9)*-$H$17</f>
        <v>0</v>
      </c>
      <c r="G17" s="1">
        <f>G$9/($K$9-$J$9-$I$9-$H$9)*-$H$17</f>
        <v>1064151.8155195736</v>
      </c>
      <c r="H17" s="1">
        <f>-H15</f>
        <v>-4614251.6987504754</v>
      </c>
      <c r="K17" s="1">
        <v>0</v>
      </c>
    </row>
    <row r="18" spans="1:11" x14ac:dyDescent="0.2">
      <c r="A18" t="s">
        <v>4</v>
      </c>
      <c r="B18" s="1">
        <f>+B15+B17</f>
        <v>22213823.053973209</v>
      </c>
      <c r="C18" s="1">
        <f>+C15+C17</f>
        <v>0</v>
      </c>
      <c r="D18" s="1">
        <f>+D15+D17</f>
        <v>1042203.6840538533</v>
      </c>
      <c r="E18" s="1">
        <f>+E15+E17</f>
        <v>0</v>
      </c>
      <c r="G18" s="1">
        <f>+G15+G17</f>
        <v>6971055.4319729321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30227082.169999994</v>
      </c>
    </row>
    <row r="20" spans="1:11" x14ac:dyDescent="0.2">
      <c r="A20" t="s">
        <v>7</v>
      </c>
      <c r="B20" s="1">
        <f>B$9/($K$9-$J$9-$I$9-$H$9-$G$9)*-$G$20</f>
        <v>6658652.1253037816</v>
      </c>
      <c r="C20" s="1">
        <f>C$9/($K$9-$J$9-$I$9-$H$9-$G$9)*-$G$20</f>
        <v>0</v>
      </c>
      <c r="D20" s="1">
        <f>D$9/($K$9-$J$9-$I$9-$H$9-$G$9)*-$G$20</f>
        <v>312403.30666914972</v>
      </c>
      <c r="E20" s="1">
        <f>E$9/($K$9-$J$9-$I$9-$H$9-$G$9)*-$G$20</f>
        <v>0</v>
      </c>
      <c r="G20" s="1">
        <f>-G18</f>
        <v>-6971055.4319729321</v>
      </c>
      <c r="K20" s="1">
        <f>SUM(B20:J20)</f>
        <v>0</v>
      </c>
    </row>
    <row r="22" spans="1:11" x14ac:dyDescent="0.2">
      <c r="A22" t="s">
        <v>8</v>
      </c>
      <c r="B22" s="1">
        <f>+B20+B18</f>
        <v>28872475.179276992</v>
      </c>
      <c r="C22" s="1">
        <f t="shared" ref="C22:K22" si="3">+C20+C18</f>
        <v>0</v>
      </c>
      <c r="D22" s="1">
        <f t="shared" si="3"/>
        <v>1354606.9907230029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30227082.169999994</v>
      </c>
    </row>
    <row r="27" spans="1:11" x14ac:dyDescent="0.2">
      <c r="A27" t="s">
        <v>9</v>
      </c>
      <c r="B27" s="1">
        <f>+B9</f>
        <v>14456291.869999999</v>
      </c>
    </row>
    <row r="28" spans="1:11" x14ac:dyDescent="0.2">
      <c r="A28" t="s">
        <v>10</v>
      </c>
      <c r="B28" s="1">
        <f>+B22-B27</f>
        <v>14416183.309276992</v>
      </c>
    </row>
    <row r="29" spans="1:11" x14ac:dyDescent="0.2">
      <c r="A29" s="29" t="s">
        <v>124</v>
      </c>
      <c r="B29" s="1">
        <v>3263</v>
      </c>
    </row>
    <row r="30" spans="1:11" x14ac:dyDescent="0.2">
      <c r="A30" t="s">
        <v>11</v>
      </c>
      <c r="B30" s="1">
        <f>+B28/B29</f>
        <v>4418.0764049270583</v>
      </c>
    </row>
  </sheetData>
  <phoneticPr fontId="0" type="noConversion"/>
  <pageMargins left="0.42" right="0.55000000000000004" top="1" bottom="0.57999999999999996" header="0.5" footer="0.5"/>
  <pageSetup orientation="landscape" horizontalDpi="4294967294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Table'!B18</f>
        <v>4402861.8600000003</v>
      </c>
      <c r="C9" s="1">
        <f>'Master Expend Table'!C18</f>
        <v>18477.45</v>
      </c>
      <c r="D9" s="1">
        <f>'Master Expend Table'!D18</f>
        <v>722.25</v>
      </c>
      <c r="E9" s="1">
        <f>'Master Expend Table'!E18</f>
        <v>0</v>
      </c>
      <c r="G9" s="1">
        <f>'Master Expend Table'!G18</f>
        <v>1591177.4</v>
      </c>
      <c r="H9" s="1">
        <f>'Master Expend Table'!H18</f>
        <v>1192493.53</v>
      </c>
      <c r="I9" s="1">
        <f>'Master Expend Table'!I18</f>
        <v>1467277.19</v>
      </c>
      <c r="J9" s="1">
        <f>'Master Expend Table'!J18</f>
        <v>1002961.71</v>
      </c>
      <c r="K9" s="1">
        <f>SUM(B9:J9)</f>
        <v>9675971.3900000006</v>
      </c>
    </row>
    <row r="11" spans="1:11" x14ac:dyDescent="0.2">
      <c r="A11" t="s">
        <v>3</v>
      </c>
      <c r="B11" s="1">
        <f>(B9/($K9-$J9))*-$J$11</f>
        <v>509154.49456749373</v>
      </c>
      <c r="C11" s="1">
        <f t="shared" ref="C11:I11" si="0">(C9/($K9-$J9))*-$J$11</f>
        <v>2136.7639991426254</v>
      </c>
      <c r="D11" s="1">
        <f t="shared" si="0"/>
        <v>83.522228358391502</v>
      </c>
      <c r="E11" s="1">
        <f t="shared" si="0"/>
        <v>0</v>
      </c>
      <c r="G11" s="1">
        <f t="shared" si="0"/>
        <v>184006.48274352599</v>
      </c>
      <c r="H11" s="1">
        <f t="shared" si="0"/>
        <v>137901.99643968762</v>
      </c>
      <c r="I11" s="1">
        <f t="shared" si="0"/>
        <v>169678.45002179162</v>
      </c>
      <c r="J11" s="1">
        <f>-J9</f>
        <v>-1002961.71</v>
      </c>
      <c r="K11" s="1">
        <v>0</v>
      </c>
    </row>
    <row r="12" spans="1:11" x14ac:dyDescent="0.2">
      <c r="A12" t="s">
        <v>4</v>
      </c>
      <c r="B12" s="1">
        <f>+B9+B11</f>
        <v>4912016.3545674942</v>
      </c>
      <c r="C12" s="1">
        <f t="shared" ref="C12:J12" si="1">+C9+C11</f>
        <v>20614.213999142627</v>
      </c>
      <c r="D12" s="1">
        <f t="shared" si="1"/>
        <v>805.77222835839154</v>
      </c>
      <c r="E12" s="1">
        <f t="shared" si="1"/>
        <v>0</v>
      </c>
      <c r="G12" s="1">
        <f t="shared" si="1"/>
        <v>1775183.8827435258</v>
      </c>
      <c r="H12" s="1">
        <f t="shared" si="1"/>
        <v>1330395.5264396877</v>
      </c>
      <c r="I12" s="1">
        <f t="shared" si="1"/>
        <v>1636955.6400217917</v>
      </c>
      <c r="J12" s="1">
        <f t="shared" si="1"/>
        <v>0</v>
      </c>
      <c r="K12" s="1">
        <f>SUM(B12:J12)</f>
        <v>9675971.3900000006</v>
      </c>
    </row>
    <row r="14" spans="1:11" x14ac:dyDescent="0.2">
      <c r="A14" t="s">
        <v>5</v>
      </c>
      <c r="B14" s="1">
        <f>B$9/($K$9-$J$9-$I$9)*-I14</f>
        <v>1000216.086840026</v>
      </c>
      <c r="C14" s="1">
        <f t="shared" ref="C14:H14" si="2">C$9/($K$9-$J$9-$I$9)*-$I$14</f>
        <v>4197.5976811096762</v>
      </c>
      <c r="D14" s="1">
        <f t="shared" si="2"/>
        <v>164.07647836587103</v>
      </c>
      <c r="E14" s="1">
        <f t="shared" si="2"/>
        <v>0</v>
      </c>
      <c r="G14" s="1">
        <f t="shared" si="2"/>
        <v>361474.25994788908</v>
      </c>
      <c r="H14" s="1">
        <f t="shared" si="2"/>
        <v>270903.6190744011</v>
      </c>
      <c r="I14" s="1">
        <f>-I12</f>
        <v>-1636955.6400217917</v>
      </c>
      <c r="K14" s="1">
        <v>0</v>
      </c>
    </row>
    <row r="15" spans="1:11" x14ac:dyDescent="0.2">
      <c r="A15" t="s">
        <v>4</v>
      </c>
      <c r="B15" s="1">
        <f>+B12+B14</f>
        <v>5912232.4414075203</v>
      </c>
      <c r="C15" s="1">
        <f>+C12+C14</f>
        <v>24811.811680252304</v>
      </c>
      <c r="D15" s="1">
        <f>+D12+D14</f>
        <v>969.84870672426257</v>
      </c>
      <c r="E15" s="1">
        <f>+E12+E14</f>
        <v>0</v>
      </c>
      <c r="G15" s="1">
        <f>+G12+G14</f>
        <v>2136658.1426914148</v>
      </c>
      <c r="H15" s="1">
        <f>+H12+H14</f>
        <v>1601299.1455140887</v>
      </c>
      <c r="I15" s="1">
        <f>+I12+I14</f>
        <v>0</v>
      </c>
      <c r="J15" s="1">
        <f>+J12+J14</f>
        <v>0</v>
      </c>
      <c r="K15" s="1">
        <f>SUM(B15:J15)</f>
        <v>9675971.3900000006</v>
      </c>
    </row>
    <row r="17" spans="1:11" x14ac:dyDescent="0.2">
      <c r="A17" t="s">
        <v>6</v>
      </c>
      <c r="B17" s="1">
        <f>B$9/($K$9-$J$9-$I$9-$H$9)*-$H$17</f>
        <v>1172462.7910404166</v>
      </c>
      <c r="C17" s="1">
        <f>C$9/($K$9-$J$9-$I$9-$H$9)*-$H$17</f>
        <v>4920.4638453748221</v>
      </c>
      <c r="D17" s="1">
        <f>D$9/($K$9-$J$9-$I$9-$H$9)*-$H$17</f>
        <v>192.33200535365896</v>
      </c>
      <c r="E17" s="1">
        <f>E$9/($K$9-$J$9-$I$9-$H$9)*-$H$17</f>
        <v>0</v>
      </c>
      <c r="G17" s="1">
        <f>G$9/($K$9-$J$9-$I$9-$H$9)*-$H$17</f>
        <v>423723.55862294376</v>
      </c>
      <c r="H17" s="1">
        <f>-H15</f>
        <v>-1601299.1455140887</v>
      </c>
      <c r="K17" s="1">
        <v>0</v>
      </c>
    </row>
    <row r="18" spans="1:11" x14ac:dyDescent="0.2">
      <c r="A18" t="s">
        <v>4</v>
      </c>
      <c r="B18" s="1">
        <f>+B15+B17</f>
        <v>7084695.2324479371</v>
      </c>
      <c r="C18" s="1">
        <f>+C15+C17</f>
        <v>29732.275525627127</v>
      </c>
      <c r="D18" s="1">
        <f>+D15+D17</f>
        <v>1162.1807120779215</v>
      </c>
      <c r="E18" s="1">
        <f>+E15+E17</f>
        <v>0</v>
      </c>
      <c r="G18" s="1">
        <f>+G15+G17</f>
        <v>2560381.7013143585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9675971.3900000006</v>
      </c>
    </row>
    <row r="20" spans="1:11" x14ac:dyDescent="0.2">
      <c r="A20" t="s">
        <v>7</v>
      </c>
      <c r="B20" s="1">
        <f>B$9/($K$9-$J$9-$I$9-$H$9-$G$9)*-$G$20</f>
        <v>2549265.0400278238</v>
      </c>
      <c r="C20" s="1">
        <f>C$9/($K$9-$J$9-$I$9-$H$9-$G$9)*-$G$20</f>
        <v>10698.477220419109</v>
      </c>
      <c r="D20" s="1">
        <f>D$9/($K$9-$J$9-$I$9-$H$9-$G$9)*-$G$20</f>
        <v>418.18406611560039</v>
      </c>
      <c r="E20" s="1">
        <f>E$9/($K$9-$J$9-$I$9-$H$9-$G$9)*-$G$20</f>
        <v>0</v>
      </c>
      <c r="G20" s="1">
        <f>-G18</f>
        <v>-2560381.7013143585</v>
      </c>
      <c r="K20" s="1">
        <f>SUM(B20:J20)</f>
        <v>0</v>
      </c>
    </row>
    <row r="22" spans="1:11" x14ac:dyDescent="0.2">
      <c r="A22" t="s">
        <v>8</v>
      </c>
      <c r="B22" s="1">
        <f>+B20+B18</f>
        <v>9633960.2724757604</v>
      </c>
      <c r="C22" s="1">
        <f t="shared" ref="C22:K22" si="3">+C20+C18</f>
        <v>40430.752746046237</v>
      </c>
      <c r="D22" s="1">
        <f t="shared" si="3"/>
        <v>1580.3647781935219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9675971.3900000006</v>
      </c>
    </row>
    <row r="27" spans="1:11" x14ac:dyDescent="0.2">
      <c r="A27" t="s">
        <v>9</v>
      </c>
      <c r="B27" s="1">
        <f>+B9</f>
        <v>4402861.8600000003</v>
      </c>
    </row>
    <row r="28" spans="1:11" x14ac:dyDescent="0.2">
      <c r="A28" t="s">
        <v>10</v>
      </c>
      <c r="B28" s="1">
        <f>+B22-B27</f>
        <v>5231098.4124757601</v>
      </c>
    </row>
    <row r="29" spans="1:11" x14ac:dyDescent="0.2">
      <c r="A29" s="29" t="s">
        <v>124</v>
      </c>
      <c r="B29" s="1">
        <v>1121</v>
      </c>
    </row>
    <row r="30" spans="1:11" x14ac:dyDescent="0.2">
      <c r="A30" t="s">
        <v>11</v>
      </c>
      <c r="B30" s="1">
        <f>+B28/B29</f>
        <v>4666.457103011383</v>
      </c>
    </row>
  </sheetData>
  <phoneticPr fontId="0" type="noConversion"/>
  <pageMargins left="0.57999999999999996" right="0.55000000000000004" top="0.9" bottom="0.55000000000000004" header="0.5" footer="0.5"/>
  <pageSetup orientation="landscape" horizontalDpi="4294967294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Table'!B19</f>
        <v>19373646.140000001</v>
      </c>
      <c r="C9" s="1">
        <f>'Master Expend Table'!C19</f>
        <v>0</v>
      </c>
      <c r="D9" s="1">
        <f>'Master Expend Table'!D19</f>
        <v>2133843.85</v>
      </c>
      <c r="E9" s="1">
        <f>'Master Expend Table'!E19</f>
        <v>0</v>
      </c>
      <c r="G9" s="1">
        <f>'Master Expend Table'!G19</f>
        <v>4999321.29</v>
      </c>
      <c r="H9" s="1">
        <f>'Master Expend Table'!H19</f>
        <v>4540995.38</v>
      </c>
      <c r="I9" s="1">
        <f>'Master Expend Table'!I19</f>
        <v>5022099.6100000003</v>
      </c>
      <c r="J9" s="1">
        <f>'Master Expend Table'!J19</f>
        <v>4989701.6100000003</v>
      </c>
      <c r="K9" s="1">
        <f>SUM(B9:J9)</f>
        <v>41059607.880000003</v>
      </c>
    </row>
    <row r="11" spans="1:11" x14ac:dyDescent="0.2">
      <c r="A11" t="s">
        <v>3</v>
      </c>
      <c r="B11" s="1">
        <f>(B9/($K9-$J9))*-$J$11</f>
        <v>2680037.8302266179</v>
      </c>
      <c r="C11" s="1">
        <f t="shared" ref="C11:I11" si="0">(C9/($K9-$J9))*-$J$11</f>
        <v>0</v>
      </c>
      <c r="D11" s="1">
        <f t="shared" si="0"/>
        <v>295183.5808536355</v>
      </c>
      <c r="E11" s="1">
        <f t="shared" si="0"/>
        <v>0</v>
      </c>
      <c r="G11" s="1">
        <f t="shared" si="0"/>
        <v>691577.10870925081</v>
      </c>
      <c r="H11" s="1">
        <f t="shared" si="0"/>
        <v>628174.96083802718</v>
      </c>
      <c r="I11" s="1">
        <f t="shared" si="0"/>
        <v>694728.12937246845</v>
      </c>
      <c r="J11" s="1">
        <f>-J9</f>
        <v>-4989701.6100000003</v>
      </c>
      <c r="K11" s="1">
        <v>0</v>
      </c>
    </row>
    <row r="12" spans="1:11" x14ac:dyDescent="0.2">
      <c r="A12" t="s">
        <v>4</v>
      </c>
      <c r="B12" s="1">
        <f>+B9+B11</f>
        <v>22053683.970226619</v>
      </c>
      <c r="C12" s="1">
        <f t="shared" ref="C12:J12" si="1">+C9+C11</f>
        <v>0</v>
      </c>
      <c r="D12" s="1">
        <f t="shared" si="1"/>
        <v>2429027.4308536355</v>
      </c>
      <c r="E12" s="1">
        <f t="shared" si="1"/>
        <v>0</v>
      </c>
      <c r="G12" s="1">
        <f t="shared" si="1"/>
        <v>5690898.3987092506</v>
      </c>
      <c r="H12" s="1">
        <f t="shared" si="1"/>
        <v>5169170.3408380272</v>
      </c>
      <c r="I12" s="1">
        <f t="shared" si="1"/>
        <v>5716827.7393724686</v>
      </c>
      <c r="J12" s="1">
        <f t="shared" si="1"/>
        <v>0</v>
      </c>
      <c r="K12" s="1">
        <f>SUM(B12:J12)</f>
        <v>41059607.880000003</v>
      </c>
    </row>
    <row r="14" spans="1:11" x14ac:dyDescent="0.2">
      <c r="A14" t="s">
        <v>5</v>
      </c>
      <c r="B14" s="1">
        <f>B$9/($K$9-$J$9-$I$9)*-I14</f>
        <v>3567266.4056050372</v>
      </c>
      <c r="C14" s="1">
        <f t="shared" ref="C14:H14" si="2">C$9/($K$9-$J$9-$I$9)*-$I$14</f>
        <v>0</v>
      </c>
      <c r="D14" s="1">
        <f t="shared" si="2"/>
        <v>392904.33127070183</v>
      </c>
      <c r="E14" s="1">
        <f t="shared" si="2"/>
        <v>0</v>
      </c>
      <c r="G14" s="1">
        <f t="shared" si="2"/>
        <v>920524.23997886851</v>
      </c>
      <c r="H14" s="1">
        <f t="shared" si="2"/>
        <v>836132.76251786016</v>
      </c>
      <c r="I14" s="1">
        <f>-I12</f>
        <v>-5716827.7393724686</v>
      </c>
      <c r="K14" s="1">
        <v>0</v>
      </c>
    </row>
    <row r="15" spans="1:11" x14ac:dyDescent="0.2">
      <c r="A15" t="s">
        <v>4</v>
      </c>
      <c r="B15" s="1">
        <f>+B12+B14</f>
        <v>25620950.375831656</v>
      </c>
      <c r="C15" s="1">
        <f>+C12+C14</f>
        <v>0</v>
      </c>
      <c r="D15" s="1">
        <f>+D12+D14</f>
        <v>2821931.7621243373</v>
      </c>
      <c r="E15" s="1">
        <f>+E12+E14</f>
        <v>0</v>
      </c>
      <c r="G15" s="1">
        <f>+G12+G14</f>
        <v>6611422.6386881191</v>
      </c>
      <c r="H15" s="1">
        <f>+H12+H14</f>
        <v>6005303.1033558873</v>
      </c>
      <c r="I15" s="1">
        <f>+I12+I14</f>
        <v>0</v>
      </c>
      <c r="J15" s="1">
        <f>+J12+J14</f>
        <v>0</v>
      </c>
      <c r="K15" s="1">
        <f>SUM(B15:J15)</f>
        <v>41059607.879999995</v>
      </c>
    </row>
    <row r="17" spans="1:11" x14ac:dyDescent="0.2">
      <c r="A17" t="s">
        <v>6</v>
      </c>
      <c r="B17" s="1">
        <f>B$9/($K$9-$J$9-$I$9-$H$9)*-$H$17</f>
        <v>4389234.7539987015</v>
      </c>
      <c r="C17" s="1">
        <f>C$9/($K$9-$J$9-$I$9-$H$9)*-$H$17</f>
        <v>0</v>
      </c>
      <c r="D17" s="1">
        <f>D$9/($K$9-$J$9-$I$9-$H$9)*-$H$17</f>
        <v>483437.21766905312</v>
      </c>
      <c r="E17" s="1">
        <f>E$9/($K$9-$J$9-$I$9-$H$9)*-$H$17</f>
        <v>0</v>
      </c>
      <c r="G17" s="1">
        <f>G$9/($K$9-$J$9-$I$9-$H$9)*-$H$17</f>
        <v>1132631.1316881324</v>
      </c>
      <c r="H17" s="1">
        <f>-H15</f>
        <v>-6005303.1033558873</v>
      </c>
      <c r="K17" s="1">
        <v>0</v>
      </c>
    </row>
    <row r="18" spans="1:11" x14ac:dyDescent="0.2">
      <c r="A18" t="s">
        <v>4</v>
      </c>
      <c r="B18" s="1">
        <f>+B15+B17</f>
        <v>30010185.129830357</v>
      </c>
      <c r="C18" s="1">
        <f>+C15+C17</f>
        <v>0</v>
      </c>
      <c r="D18" s="1">
        <f>+D15+D17</f>
        <v>3305368.9797933903</v>
      </c>
      <c r="E18" s="1">
        <f>+E15+E17</f>
        <v>0</v>
      </c>
      <c r="G18" s="1">
        <f>+G15+G17</f>
        <v>7744053.770376252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41059607.879999995</v>
      </c>
    </row>
    <row r="20" spans="1:11" x14ac:dyDescent="0.2">
      <c r="A20" t="s">
        <v>7</v>
      </c>
      <c r="B20" s="1">
        <f>B$9/($K$9-$J$9-$I$9-$H$9-$G$9)*-$G$20</f>
        <v>6975735.313891097</v>
      </c>
      <c r="C20" s="1">
        <f>C$9/($K$9-$J$9-$I$9-$H$9-$G$9)*-$G$20</f>
        <v>0</v>
      </c>
      <c r="D20" s="1">
        <f>D$9/($K$9-$J$9-$I$9-$H$9-$G$9)*-$G$20</f>
        <v>768318.45648515283</v>
      </c>
      <c r="E20" s="1">
        <f>E$9/($K$9-$J$9-$I$9-$H$9-$G$9)*-$G$20</f>
        <v>0</v>
      </c>
      <c r="G20" s="1">
        <f>-G18</f>
        <v>-7744053.770376252</v>
      </c>
      <c r="K20" s="1">
        <f>SUM(B20:J20)</f>
        <v>0</v>
      </c>
    </row>
    <row r="22" spans="1:11" x14ac:dyDescent="0.2">
      <c r="A22" t="s">
        <v>8</v>
      </c>
      <c r="B22" s="1">
        <f>+B20+B18</f>
        <v>36985920.443721451</v>
      </c>
      <c r="C22" s="1">
        <f t="shared" ref="C22:K22" si="3">+C20+C18</f>
        <v>0</v>
      </c>
      <c r="D22" s="1">
        <f t="shared" si="3"/>
        <v>4073687.436278543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41059607.879999995</v>
      </c>
    </row>
    <row r="27" spans="1:11" x14ac:dyDescent="0.2">
      <c r="A27" t="s">
        <v>9</v>
      </c>
      <c r="B27" s="1">
        <f>+B9</f>
        <v>19373646.140000001</v>
      </c>
    </row>
    <row r="28" spans="1:11" x14ac:dyDescent="0.2">
      <c r="A28" t="s">
        <v>10</v>
      </c>
      <c r="B28" s="1">
        <f>+B22-B27</f>
        <v>17612274.30372145</v>
      </c>
    </row>
    <row r="29" spans="1:11" x14ac:dyDescent="0.2">
      <c r="A29" s="29" t="s">
        <v>124</v>
      </c>
      <c r="B29" s="1">
        <v>3505</v>
      </c>
    </row>
    <row r="30" spans="1:11" x14ac:dyDescent="0.2">
      <c r="A30" t="s">
        <v>11</v>
      </c>
      <c r="B30" s="1">
        <f>+B28/B29</f>
        <v>5024.8999440004136</v>
      </c>
    </row>
  </sheetData>
  <phoneticPr fontId="0" type="noConversion"/>
  <pageMargins left="0.51" right="0.55000000000000004" top="1" bottom="0.56000000000000005" header="0.5" footer="0.5"/>
  <pageSetup orientation="landscape" horizontalDpi="4294967294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Table'!B20</f>
        <v>17036373.079999998</v>
      </c>
      <c r="C9" s="1">
        <f>'Master Expend Table'!C20</f>
        <v>0</v>
      </c>
      <c r="D9" s="1">
        <f>'Master Expend Table'!D20</f>
        <v>2372239.9</v>
      </c>
      <c r="E9" s="1">
        <f>'Master Expend Table'!E20</f>
        <v>0</v>
      </c>
      <c r="G9" s="1">
        <f>'Master Expend Table'!G20</f>
        <v>2925198.55</v>
      </c>
      <c r="H9" s="1">
        <f>'Master Expend Table'!H20</f>
        <v>2863299.93</v>
      </c>
      <c r="I9" s="1">
        <f>'Master Expend Table'!I20</f>
        <v>4637947.67</v>
      </c>
      <c r="J9" s="1">
        <f>'Master Expend Table'!J20</f>
        <v>3987048.96</v>
      </c>
      <c r="K9" s="1">
        <f>SUM(B9:J9)</f>
        <v>33822108.089999996</v>
      </c>
    </row>
    <row r="11" spans="1:11" x14ac:dyDescent="0.2">
      <c r="A11" t="s">
        <v>3</v>
      </c>
      <c r="B11" s="1">
        <f>(B9/($K9-$J9))*-$J$11</f>
        <v>2276679.0330402139</v>
      </c>
      <c r="C11" s="1">
        <f t="shared" ref="C11:I11" si="0">(C9/($K9-$J9))*-$J$11</f>
        <v>0</v>
      </c>
      <c r="D11" s="1">
        <f t="shared" si="0"/>
        <v>317017.52575562953</v>
      </c>
      <c r="E11" s="1">
        <f t="shared" si="0"/>
        <v>0</v>
      </c>
      <c r="G11" s="1">
        <f t="shared" si="0"/>
        <v>390912.9117442781</v>
      </c>
      <c r="H11" s="1">
        <f t="shared" si="0"/>
        <v>382641.00494425854</v>
      </c>
      <c r="I11" s="1">
        <f t="shared" si="0"/>
        <v>619798.48451562051</v>
      </c>
      <c r="J11" s="1">
        <f>-J9</f>
        <v>-3987048.96</v>
      </c>
      <c r="K11" s="1">
        <v>0</v>
      </c>
    </row>
    <row r="12" spans="1:11" x14ac:dyDescent="0.2">
      <c r="A12" t="s">
        <v>4</v>
      </c>
      <c r="B12" s="1">
        <f>+B9+B11</f>
        <v>19313052.113040213</v>
      </c>
      <c r="C12" s="1">
        <f t="shared" ref="C12:J12" si="1">+C9+C11</f>
        <v>0</v>
      </c>
      <c r="D12" s="1">
        <f t="shared" si="1"/>
        <v>2689257.4257556293</v>
      </c>
      <c r="E12" s="1">
        <f t="shared" si="1"/>
        <v>0</v>
      </c>
      <c r="G12" s="1">
        <f t="shared" si="1"/>
        <v>3316111.4617442777</v>
      </c>
      <c r="H12" s="1">
        <f t="shared" si="1"/>
        <v>3245940.9349442585</v>
      </c>
      <c r="I12" s="1">
        <f t="shared" si="1"/>
        <v>5257746.1545156203</v>
      </c>
      <c r="J12" s="1">
        <f t="shared" si="1"/>
        <v>0</v>
      </c>
      <c r="K12" s="1">
        <f>SUM(B12:J12)</f>
        <v>33822108.090000004</v>
      </c>
    </row>
    <row r="14" spans="1:11" x14ac:dyDescent="0.2">
      <c r="A14" t="s">
        <v>5</v>
      </c>
      <c r="B14" s="1">
        <f>B$9/($K$9-$J$9-$I$9)*-I14</f>
        <v>3554888.6304074572</v>
      </c>
      <c r="C14" s="1">
        <f t="shared" ref="C14:H14" si="2">C$9/($K$9-$J$9-$I$9)*-$I$14</f>
        <v>0</v>
      </c>
      <c r="D14" s="1">
        <f t="shared" si="2"/>
        <v>495002.58121307375</v>
      </c>
      <c r="E14" s="1">
        <f t="shared" si="2"/>
        <v>0</v>
      </c>
      <c r="G14" s="1">
        <f t="shared" si="2"/>
        <v>610385.49803109735</v>
      </c>
      <c r="H14" s="1">
        <f t="shared" si="2"/>
        <v>597469.44486399274</v>
      </c>
      <c r="I14" s="1">
        <f>-I12</f>
        <v>-5257746.1545156203</v>
      </c>
      <c r="K14" s="1">
        <v>0</v>
      </c>
    </row>
    <row r="15" spans="1:11" x14ac:dyDescent="0.2">
      <c r="A15" t="s">
        <v>4</v>
      </c>
      <c r="B15" s="1">
        <f>+B12+B14</f>
        <v>22867940.743447669</v>
      </c>
      <c r="C15" s="1">
        <f>+C12+C14</f>
        <v>0</v>
      </c>
      <c r="D15" s="1">
        <f>+D12+D14</f>
        <v>3184260.0069687031</v>
      </c>
      <c r="E15" s="1">
        <f>+E12+E14</f>
        <v>0</v>
      </c>
      <c r="G15" s="1">
        <f>+G12+G14</f>
        <v>3926496.9597753752</v>
      </c>
      <c r="H15" s="1">
        <f>+H12+H14</f>
        <v>3843410.3798082513</v>
      </c>
      <c r="I15" s="1">
        <f>+I12+I14</f>
        <v>0</v>
      </c>
      <c r="J15" s="1">
        <f>+J12+J14</f>
        <v>0</v>
      </c>
      <c r="K15" s="1">
        <f>SUM(B15:J15)</f>
        <v>33822108.090000004</v>
      </c>
    </row>
    <row r="17" spans="1:11" x14ac:dyDescent="0.2">
      <c r="A17" t="s">
        <v>6</v>
      </c>
      <c r="B17" s="1">
        <f>B$9/($K$9-$J$9-$I$9-$H$9)*-$H$17</f>
        <v>2931777.8132946338</v>
      </c>
      <c r="C17" s="1">
        <f>C$9/($K$9-$J$9-$I$9-$H$9)*-$H$17</f>
        <v>0</v>
      </c>
      <c r="D17" s="1">
        <f>D$9/($K$9-$J$9-$I$9-$H$9)*-$H$17</f>
        <v>408237.14495880721</v>
      </c>
      <c r="E17" s="1">
        <f>E$9/($K$9-$J$9-$I$9-$H$9)*-$H$17</f>
        <v>0</v>
      </c>
      <c r="G17" s="1">
        <f>G$9/($K$9-$J$9-$I$9-$H$9)*-$H$17</f>
        <v>503395.42155481101</v>
      </c>
      <c r="H17" s="1">
        <f>-H15</f>
        <v>-3843410.3798082513</v>
      </c>
      <c r="K17" s="1">
        <v>0</v>
      </c>
    </row>
    <row r="18" spans="1:11" x14ac:dyDescent="0.2">
      <c r="A18" t="s">
        <v>4</v>
      </c>
      <c r="B18" s="1">
        <f>+B15+B17</f>
        <v>25799718.556742303</v>
      </c>
      <c r="C18" s="1">
        <f>+C15+C17</f>
        <v>0</v>
      </c>
      <c r="D18" s="1">
        <f>+D15+D17</f>
        <v>3592497.1519275103</v>
      </c>
      <c r="E18" s="1">
        <f>+E15+E17</f>
        <v>0</v>
      </c>
      <c r="G18" s="1">
        <f>+G15+G17</f>
        <v>4429892.3813301865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33822108.089999996</v>
      </c>
    </row>
    <row r="20" spans="1:11" x14ac:dyDescent="0.2">
      <c r="A20" t="s">
        <v>7</v>
      </c>
      <c r="B20" s="1">
        <f>B$9/($K$9-$J$9-$I$9-$H$9-$G$9)*-$G$20</f>
        <v>3888443.722916191</v>
      </c>
      <c r="C20" s="1">
        <f>C$9/($K$9-$J$9-$I$9-$H$9-$G$9)*-$G$20</f>
        <v>0</v>
      </c>
      <c r="D20" s="1">
        <f>D$9/($K$9-$J$9-$I$9-$H$9-$G$9)*-$G$20</f>
        <v>541448.65841399692</v>
      </c>
      <c r="E20" s="1">
        <f>E$9/($K$9-$J$9-$I$9-$H$9-$G$9)*-$G$20</f>
        <v>0</v>
      </c>
      <c r="G20" s="1">
        <f>-G18</f>
        <v>-4429892.3813301865</v>
      </c>
      <c r="K20" s="1">
        <f>SUM(B20:J20)</f>
        <v>0</v>
      </c>
    </row>
    <row r="22" spans="1:11" x14ac:dyDescent="0.2">
      <c r="A22" t="s">
        <v>8</v>
      </c>
      <c r="B22" s="1">
        <f>+B20+B18</f>
        <v>29688162.279658493</v>
      </c>
      <c r="C22" s="1">
        <f t="shared" ref="C22:K22" si="3">+C20+C18</f>
        <v>0</v>
      </c>
      <c r="D22" s="1">
        <f t="shared" si="3"/>
        <v>4133945.8103415072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33822108.089999996</v>
      </c>
    </row>
    <row r="27" spans="1:11" x14ac:dyDescent="0.2">
      <c r="A27" t="s">
        <v>9</v>
      </c>
      <c r="B27" s="1">
        <f>+B9</f>
        <v>17036373.079999998</v>
      </c>
    </row>
    <row r="28" spans="1:11" x14ac:dyDescent="0.2">
      <c r="A28" t="s">
        <v>10</v>
      </c>
      <c r="B28" s="1">
        <f>+B22-B27</f>
        <v>12651789.199658494</v>
      </c>
    </row>
    <row r="29" spans="1:11" x14ac:dyDescent="0.2">
      <c r="A29" s="29" t="s">
        <v>124</v>
      </c>
      <c r="B29" s="1">
        <v>3160</v>
      </c>
    </row>
    <row r="30" spans="1:11" x14ac:dyDescent="0.2">
      <c r="A30" t="s">
        <v>11</v>
      </c>
      <c r="B30" s="1">
        <f>+B28/B29</f>
        <v>4003.7307593855994</v>
      </c>
    </row>
  </sheetData>
  <phoneticPr fontId="0" type="noConversion"/>
  <pageMargins left="0.49" right="0.55000000000000004" top="1" bottom="0.51" header="0.5" footer="0.5"/>
  <pageSetup orientation="landscape" horizontalDpi="4294967294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0"/>
  <sheetViews>
    <sheetView topLeftCell="A16"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3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Table'!B21</f>
        <v>28974446.670000002</v>
      </c>
      <c r="C9" s="1">
        <f>'Master Expend Table'!C21</f>
        <v>14078.79</v>
      </c>
      <c r="D9" s="1">
        <f>'Master Expend Table'!D21</f>
        <v>20133.25</v>
      </c>
      <c r="E9" s="1">
        <f>'Master Expend Table'!E21</f>
        <v>0</v>
      </c>
      <c r="G9" s="1">
        <f>'Master Expend Table'!G21</f>
        <v>19808476.010000002</v>
      </c>
      <c r="H9" s="1">
        <f>'Master Expend Table'!H21</f>
        <v>4617196.09</v>
      </c>
      <c r="I9" s="1">
        <f>'Master Expend Table'!I21</f>
        <v>14279928.449999999</v>
      </c>
      <c r="J9" s="1">
        <f>'Master Expend Table'!J21</f>
        <v>7275003.9800000004</v>
      </c>
      <c r="K9" s="1">
        <f>SUM(B9:J9)</f>
        <v>74989263.24000001</v>
      </c>
    </row>
    <row r="11" spans="1:11" x14ac:dyDescent="0.2">
      <c r="A11" t="s">
        <v>3</v>
      </c>
      <c r="B11" s="1">
        <f>(B9/($K9-$J9))*-$J$11</f>
        <v>3112922.1104404023</v>
      </c>
      <c r="C11" s="1">
        <f t="shared" ref="C11:I11" si="0">(C9/($K9-$J9))*-$J$11</f>
        <v>1512.5802807694215</v>
      </c>
      <c r="D11" s="1">
        <f t="shared" si="0"/>
        <v>2163.0521470808894</v>
      </c>
      <c r="E11" s="1">
        <f t="shared" si="0"/>
        <v>0</v>
      </c>
      <c r="G11" s="1">
        <f t="shared" si="0"/>
        <v>2128159.4657509741</v>
      </c>
      <c r="H11" s="1">
        <f t="shared" si="0"/>
        <v>496056.81725344824</v>
      </c>
      <c r="I11" s="1">
        <f t="shared" si="0"/>
        <v>1534189.9541273254</v>
      </c>
      <c r="J11" s="1">
        <f>-J9</f>
        <v>-7275003.9800000004</v>
      </c>
      <c r="K11" s="1">
        <v>0</v>
      </c>
    </row>
    <row r="12" spans="1:11" x14ac:dyDescent="0.2">
      <c r="A12" t="s">
        <v>4</v>
      </c>
      <c r="B12" s="1">
        <f>+B9+B11</f>
        <v>32087368.780440405</v>
      </c>
      <c r="C12" s="1">
        <f t="shared" ref="C12:J12" si="1">+C9+C11</f>
        <v>15591.370280769423</v>
      </c>
      <c r="D12" s="1">
        <f t="shared" si="1"/>
        <v>22296.302147080889</v>
      </c>
      <c r="E12" s="1">
        <f t="shared" si="1"/>
        <v>0</v>
      </c>
      <c r="G12" s="1">
        <f t="shared" si="1"/>
        <v>21936635.475750975</v>
      </c>
      <c r="H12" s="1">
        <f t="shared" si="1"/>
        <v>5113252.9072534479</v>
      </c>
      <c r="I12" s="1">
        <f t="shared" si="1"/>
        <v>15814118.404127324</v>
      </c>
      <c r="J12" s="1">
        <f t="shared" si="1"/>
        <v>0</v>
      </c>
      <c r="K12" s="1">
        <f>SUM(B12:J12)</f>
        <v>74989263.24000001</v>
      </c>
    </row>
    <row r="14" spans="1:11" x14ac:dyDescent="0.2">
      <c r="A14" t="s">
        <v>5</v>
      </c>
      <c r="B14" s="1">
        <f>B$9/($K$9-$J$9-$I$9)*-I14</f>
        <v>8575111.2325655166</v>
      </c>
      <c r="C14" s="1">
        <f t="shared" ref="C14:H14" si="2">C$9/($K$9-$J$9-$I$9)*-$I$14</f>
        <v>4166.6780265015868</v>
      </c>
      <c r="D14" s="1">
        <f t="shared" si="2"/>
        <v>5958.5213201605447</v>
      </c>
      <c r="E14" s="1">
        <f t="shared" si="2"/>
        <v>0</v>
      </c>
      <c r="G14" s="1">
        <f t="shared" si="2"/>
        <v>5862403.0708143832</v>
      </c>
      <c r="H14" s="1">
        <f t="shared" si="2"/>
        <v>1366478.9014007626</v>
      </c>
      <c r="I14" s="1">
        <f>-I12</f>
        <v>-15814118.404127324</v>
      </c>
      <c r="K14" s="1">
        <v>0</v>
      </c>
    </row>
    <row r="15" spans="1:11" x14ac:dyDescent="0.2">
      <c r="A15" t="s">
        <v>4</v>
      </c>
      <c r="B15" s="1">
        <f>+B12+B14</f>
        <v>40662480.01300592</v>
      </c>
      <c r="C15" s="1">
        <f>+C12+C14</f>
        <v>19758.048307271009</v>
      </c>
      <c r="D15" s="1">
        <f>+D12+D14</f>
        <v>28254.823467241433</v>
      </c>
      <c r="E15" s="1">
        <f>+E12+E14</f>
        <v>0</v>
      </c>
      <c r="G15" s="1">
        <f>+G12+G14</f>
        <v>27799038.546565358</v>
      </c>
      <c r="H15" s="1">
        <f>+H12+H14</f>
        <v>6479731.8086542105</v>
      </c>
      <c r="I15" s="1">
        <f>+I12+I14</f>
        <v>0</v>
      </c>
      <c r="J15" s="1">
        <f>+J12+J14</f>
        <v>0</v>
      </c>
      <c r="K15" s="1">
        <f>SUM(B15:J15)</f>
        <v>74989263.239999995</v>
      </c>
    </row>
    <row r="17" spans="1:11" x14ac:dyDescent="0.2">
      <c r="A17" t="s">
        <v>6</v>
      </c>
      <c r="B17" s="1">
        <f>B$9/($K$9-$J$9-$I$9-$H$9)*-$H$17</f>
        <v>3845916.9060742874</v>
      </c>
      <c r="C17" s="1">
        <f>C$9/($K$9-$J$9-$I$9-$H$9)*-$H$17</f>
        <v>1868.7451427375133</v>
      </c>
      <c r="D17" s="1">
        <f>D$9/($K$9-$J$9-$I$9-$H$9)*-$H$17</f>
        <v>2672.3825801095149</v>
      </c>
      <c r="E17" s="1">
        <f>E$9/($K$9-$J$9-$I$9-$H$9)*-$H$17</f>
        <v>0</v>
      </c>
      <c r="G17" s="1">
        <f>G$9/($K$9-$J$9-$I$9-$H$9)*-$H$17</f>
        <v>2629273.7748570768</v>
      </c>
      <c r="H17" s="1">
        <f>-H15</f>
        <v>-6479731.8086542105</v>
      </c>
      <c r="K17" s="1">
        <v>0</v>
      </c>
    </row>
    <row r="18" spans="1:11" x14ac:dyDescent="0.2">
      <c r="A18" t="s">
        <v>4</v>
      </c>
      <c r="B18" s="1">
        <f>+B15+B17</f>
        <v>44508396.919080205</v>
      </c>
      <c r="C18" s="1">
        <f>+C15+C17</f>
        <v>21626.793450008521</v>
      </c>
      <c r="D18" s="1">
        <f>+D15+D17</f>
        <v>30927.206047350948</v>
      </c>
      <c r="E18" s="1">
        <f>+E15+E17</f>
        <v>0</v>
      </c>
      <c r="G18" s="1">
        <f>+G15+G17</f>
        <v>30428312.321422435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74989263.239999995</v>
      </c>
    </row>
    <row r="20" spans="1:11" x14ac:dyDescent="0.2">
      <c r="A20" t="s">
        <v>7</v>
      </c>
      <c r="B20" s="1">
        <f>B$9/($K$9-$J$9-$I$9-$H$9-$G$9)*-$G$20</f>
        <v>30392425.979738049</v>
      </c>
      <c r="C20" s="1">
        <f>C$9/($K$9-$J$9-$I$9-$H$9-$G$9)*-$G$20</f>
        <v>14767.791351898704</v>
      </c>
      <c r="D20" s="1">
        <f>D$9/($K$9-$J$9-$I$9-$H$9-$G$9)*-$G$20</f>
        <v>21118.550332494098</v>
      </c>
      <c r="E20" s="1">
        <f>E$9/($K$9-$J$9-$I$9-$H$9-$G$9)*-$G$20</f>
        <v>0</v>
      </c>
      <c r="G20" s="1">
        <f>-G18</f>
        <v>-30428312.321422435</v>
      </c>
      <c r="K20" s="1">
        <f>SUM(B20:J20)</f>
        <v>0</v>
      </c>
    </row>
    <row r="22" spans="1:11" x14ac:dyDescent="0.2">
      <c r="A22" t="s">
        <v>8</v>
      </c>
      <c r="B22" s="1">
        <f>+B20+B18</f>
        <v>74900822.898818254</v>
      </c>
      <c r="C22" s="1">
        <f t="shared" ref="C22:K22" si="3">+C20+C18</f>
        <v>36394.584801907229</v>
      </c>
      <c r="D22" s="1">
        <f t="shared" si="3"/>
        <v>52045.756379845043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74989263.239999995</v>
      </c>
    </row>
    <row r="27" spans="1:11" x14ac:dyDescent="0.2">
      <c r="A27" t="s">
        <v>9</v>
      </c>
      <c r="B27" s="1">
        <f>+B9</f>
        <v>28974446.670000002</v>
      </c>
    </row>
    <row r="28" spans="1:11" x14ac:dyDescent="0.2">
      <c r="A28" t="s">
        <v>10</v>
      </c>
      <c r="B28" s="1">
        <f>+B22-B27</f>
        <v>45926376.228818253</v>
      </c>
    </row>
    <row r="29" spans="1:11" x14ac:dyDescent="0.2">
      <c r="A29" s="29" t="s">
        <v>124</v>
      </c>
      <c r="B29" s="1">
        <v>6168</v>
      </c>
    </row>
    <row r="30" spans="1:11" x14ac:dyDescent="0.2">
      <c r="A30" t="s">
        <v>11</v>
      </c>
      <c r="B30" s="1">
        <f>+B28/B29</f>
        <v>7445.9105429342171</v>
      </c>
    </row>
  </sheetData>
  <phoneticPr fontId="0" type="noConversion"/>
  <pageMargins left="0.63" right="0.55000000000000004" top="1" bottom="0.55000000000000004" header="0.5" footer="0.5"/>
  <pageSetup scale="97" orientation="landscape" horizontalDpi="4294967294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Table'!B22</f>
        <v>21616869.940000001</v>
      </c>
      <c r="C9" s="1">
        <f>'Master Expend Table'!C22</f>
        <v>0</v>
      </c>
      <c r="D9" s="1">
        <f>'Master Expend Table'!D22</f>
        <v>1165869.22</v>
      </c>
      <c r="E9" s="1">
        <f>'Master Expend Table'!E22</f>
        <v>0</v>
      </c>
      <c r="G9" s="1">
        <f>'Master Expend Table'!G22</f>
        <v>5520248.6200000001</v>
      </c>
      <c r="H9" s="1">
        <f>'Master Expend Table'!H22</f>
        <v>6830298.79</v>
      </c>
      <c r="I9" s="1">
        <f>'Master Expend Table'!I22</f>
        <v>6982805.1500000004</v>
      </c>
      <c r="J9" s="1">
        <f>'Master Expend Table'!J22</f>
        <v>5976843.3300000001</v>
      </c>
      <c r="K9" s="1">
        <f>SUM(B9:J9)</f>
        <v>48092935.049999997</v>
      </c>
    </row>
    <row r="11" spans="1:11" x14ac:dyDescent="0.2">
      <c r="A11" t="s">
        <v>3</v>
      </c>
      <c r="B11" s="1">
        <f>(B9/($K9-$J9))*-$J$11</f>
        <v>3067726.3639591704</v>
      </c>
      <c r="C11" s="1">
        <f t="shared" ref="C11:I11" si="0">(C9/($K9-$J9))*-$J$11</f>
        <v>0</v>
      </c>
      <c r="D11" s="1">
        <f t="shared" si="0"/>
        <v>165452.61885969943</v>
      </c>
      <c r="E11" s="1">
        <f t="shared" si="0"/>
        <v>0</v>
      </c>
      <c r="G11" s="1">
        <f t="shared" si="0"/>
        <v>783397.97917955311</v>
      </c>
      <c r="H11" s="1">
        <f t="shared" si="0"/>
        <v>969311.82590079552</v>
      </c>
      <c r="I11" s="1">
        <f t="shared" si="0"/>
        <v>990954.54210078239</v>
      </c>
      <c r="J11" s="1">
        <f>-J9</f>
        <v>-5976843.3300000001</v>
      </c>
      <c r="K11" s="1">
        <v>0</v>
      </c>
    </row>
    <row r="12" spans="1:11" x14ac:dyDescent="0.2">
      <c r="A12" t="s">
        <v>4</v>
      </c>
      <c r="B12" s="1">
        <f>+B9+B11</f>
        <v>24684596.303959172</v>
      </c>
      <c r="C12" s="1">
        <f t="shared" ref="C12:J12" si="1">+C9+C11</f>
        <v>0</v>
      </c>
      <c r="D12" s="1">
        <f t="shared" si="1"/>
        <v>1331321.8388596994</v>
      </c>
      <c r="E12" s="1">
        <f t="shared" si="1"/>
        <v>0</v>
      </c>
      <c r="G12" s="1">
        <f t="shared" si="1"/>
        <v>6303646.5991795529</v>
      </c>
      <c r="H12" s="1">
        <f t="shared" si="1"/>
        <v>7799610.6159007959</v>
      </c>
      <c r="I12" s="1">
        <f t="shared" si="1"/>
        <v>7973759.6921007829</v>
      </c>
      <c r="J12" s="1">
        <f t="shared" si="1"/>
        <v>0</v>
      </c>
      <c r="K12" s="1">
        <f>SUM(B12:J12)</f>
        <v>48092935.050000004</v>
      </c>
    </row>
    <row r="14" spans="1:11" x14ac:dyDescent="0.2">
      <c r="A14" t="s">
        <v>5</v>
      </c>
      <c r="B14" s="1">
        <f>B$9/($K$9-$J$9-$I$9)*-I14</f>
        <v>4906108.7938223332</v>
      </c>
      <c r="C14" s="1">
        <f t="shared" ref="C14:H14" si="2">C$9/($K$9-$J$9-$I$9)*-$I$14</f>
        <v>0</v>
      </c>
      <c r="D14" s="1">
        <f t="shared" si="2"/>
        <v>264602.65748764476</v>
      </c>
      <c r="E14" s="1">
        <f t="shared" si="2"/>
        <v>0</v>
      </c>
      <c r="G14" s="1">
        <f t="shared" si="2"/>
        <v>1252861.3242268318</v>
      </c>
      <c r="H14" s="1">
        <f t="shared" si="2"/>
        <v>1550186.9165639733</v>
      </c>
      <c r="I14" s="1">
        <f>-I12</f>
        <v>-7973759.6921007829</v>
      </c>
      <c r="K14" s="1">
        <v>0</v>
      </c>
    </row>
    <row r="15" spans="1:11" x14ac:dyDescent="0.2">
      <c r="A15" t="s">
        <v>4</v>
      </c>
      <c r="B15" s="1">
        <f>+B12+B14</f>
        <v>29590705.097781505</v>
      </c>
      <c r="C15" s="1">
        <f>+C12+C14</f>
        <v>0</v>
      </c>
      <c r="D15" s="1">
        <f>+D12+D14</f>
        <v>1595924.4963473442</v>
      </c>
      <c r="E15" s="1">
        <f>+E12+E14</f>
        <v>0</v>
      </c>
      <c r="G15" s="1">
        <f>+G12+G14</f>
        <v>7556507.9234063849</v>
      </c>
      <c r="H15" s="1">
        <f>+H12+H14</f>
        <v>9349797.5324647687</v>
      </c>
      <c r="I15" s="1">
        <f>+I12+I14</f>
        <v>0</v>
      </c>
      <c r="J15" s="1">
        <f>+J12+J14</f>
        <v>0</v>
      </c>
      <c r="K15" s="1">
        <f>SUM(B15:J15)</f>
        <v>48092935.050000012</v>
      </c>
    </row>
    <row r="17" spans="1:11" x14ac:dyDescent="0.2">
      <c r="A17" t="s">
        <v>6</v>
      </c>
      <c r="B17" s="1">
        <f>B$9/($K$9-$J$9-$I$9-$H$9)*-$H$17</f>
        <v>7141060.823530619</v>
      </c>
      <c r="C17" s="1">
        <f>C$9/($K$9-$J$9-$I$9-$H$9)*-$H$17</f>
        <v>0</v>
      </c>
      <c r="D17" s="1">
        <f>D$9/($K$9-$J$9-$I$9-$H$9)*-$H$17</f>
        <v>385141.00493784068</v>
      </c>
      <c r="E17" s="1">
        <f>E$9/($K$9-$J$9-$I$9-$H$9)*-$H$17</f>
        <v>0</v>
      </c>
      <c r="G17" s="1">
        <f>G$9/($K$9-$J$9-$I$9-$H$9)*-$H$17</f>
        <v>1823595.7039963095</v>
      </c>
      <c r="H17" s="1">
        <f>-H15</f>
        <v>-9349797.5324647687</v>
      </c>
      <c r="K17" s="1">
        <v>0</v>
      </c>
    </row>
    <row r="18" spans="1:11" x14ac:dyDescent="0.2">
      <c r="A18" t="s">
        <v>4</v>
      </c>
      <c r="B18" s="1">
        <f>+B15+B17</f>
        <v>36731765.921312124</v>
      </c>
      <c r="C18" s="1">
        <f>+C15+C17</f>
        <v>0</v>
      </c>
      <c r="D18" s="1">
        <f>+D15+D17</f>
        <v>1981065.5012851849</v>
      </c>
      <c r="E18" s="1">
        <f>+E15+E17</f>
        <v>0</v>
      </c>
      <c r="G18" s="1">
        <f>+G15+G17</f>
        <v>9380103.6274026949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48092935.050000004</v>
      </c>
    </row>
    <row r="20" spans="1:11" x14ac:dyDescent="0.2">
      <c r="A20" t="s">
        <v>7</v>
      </c>
      <c r="B20" s="1">
        <f>B$9/($K$9-$J$9-$I$9-$H$9-$G$9)*-$G$20</f>
        <v>8900092.2458564583</v>
      </c>
      <c r="C20" s="1">
        <f>C$9/($K$9-$J$9-$I$9-$H$9-$G$9)*-$G$20</f>
        <v>0</v>
      </c>
      <c r="D20" s="1">
        <f>D$9/($K$9-$J$9-$I$9-$H$9-$G$9)*-$G$20</f>
        <v>480011.38154623675</v>
      </c>
      <c r="E20" s="1">
        <f>E$9/($K$9-$J$9-$I$9-$H$9-$G$9)*-$G$20</f>
        <v>0</v>
      </c>
      <c r="G20" s="1">
        <f>-G18</f>
        <v>-9380103.6274026949</v>
      </c>
      <c r="K20" s="1">
        <f>SUM(B20:J20)</f>
        <v>0</v>
      </c>
    </row>
    <row r="22" spans="1:11" x14ac:dyDescent="0.2">
      <c r="A22" t="s">
        <v>8</v>
      </c>
      <c r="B22" s="1">
        <f>+B20+B18</f>
        <v>45631858.16716858</v>
      </c>
      <c r="C22" s="1">
        <f t="shared" ref="C22:K22" si="3">+C20+C18</f>
        <v>0</v>
      </c>
      <c r="D22" s="1">
        <f t="shared" si="3"/>
        <v>2461076.8828314217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48092935.050000004</v>
      </c>
    </row>
    <row r="27" spans="1:11" x14ac:dyDescent="0.2">
      <c r="A27" t="s">
        <v>9</v>
      </c>
      <c r="B27" s="1">
        <f>+B9</f>
        <v>21616869.940000001</v>
      </c>
    </row>
    <row r="28" spans="1:11" x14ac:dyDescent="0.2">
      <c r="A28" t="s">
        <v>10</v>
      </c>
      <c r="B28" s="1">
        <f>+B22-B27</f>
        <v>24014988.227168579</v>
      </c>
    </row>
    <row r="29" spans="1:11" x14ac:dyDescent="0.2">
      <c r="A29" s="29" t="s">
        <v>124</v>
      </c>
      <c r="B29" s="1">
        <v>5074</v>
      </c>
    </row>
    <row r="30" spans="1:11" x14ac:dyDescent="0.2">
      <c r="A30" t="s">
        <v>11</v>
      </c>
      <c r="B30" s="1">
        <f>+B28/B29</f>
        <v>4732.9499856461525</v>
      </c>
    </row>
  </sheetData>
  <phoneticPr fontId="0" type="noConversion"/>
  <pageMargins left="0.59" right="0.55000000000000004" top="1" bottom="0.56000000000000005" header="0.5" footer="0.5"/>
  <pageSetup scale="97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0"/>
  <sheetViews>
    <sheetView zoomScale="75" workbookViewId="0">
      <selection activeCell="C29" sqref="C29"/>
    </sheetView>
  </sheetViews>
  <sheetFormatPr defaultRowHeight="12.75" x14ac:dyDescent="0.2"/>
  <cols>
    <col min="1" max="1" width="24.5703125" customWidth="1"/>
    <col min="2" max="2" width="14.28515625" style="1" customWidth="1"/>
    <col min="3" max="3" width="11.28515625" style="1" customWidth="1"/>
    <col min="4" max="4" width="11" style="1" customWidth="1"/>
    <col min="5" max="5" width="11.140625" style="1" customWidth="1"/>
    <col min="6" max="6" width="2.7109375" style="3" customWidth="1"/>
    <col min="7" max="7" width="13.5703125" style="1" bestFit="1" customWidth="1"/>
    <col min="8" max="9" width="13.28515625" style="1" bestFit="1" customWidth="1"/>
    <col min="10" max="10" width="12.42578125" style="1" customWidth="1"/>
    <col min="11" max="11" width="13" style="1" customWidth="1"/>
  </cols>
  <sheetData>
    <row r="1" spans="1:11" ht="15.75" x14ac:dyDescent="0.25">
      <c r="A1" s="5" t="s">
        <v>122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+'Master Expend Table'!B50</f>
        <v>687587678.24000025</v>
      </c>
      <c r="C9" s="1">
        <f>+'Master Expend Table'!C50</f>
        <v>2498374.7500000005</v>
      </c>
      <c r="D9" s="1">
        <f>+'Master Expend Table'!D50</f>
        <v>33469024.570000004</v>
      </c>
      <c r="E9" s="1">
        <f>+'Master Expend Table'!E50</f>
        <v>25697992.900000006</v>
      </c>
      <c r="G9" s="1">
        <f>+'Master Expend Table'!G50</f>
        <v>216906466.83999994</v>
      </c>
      <c r="H9" s="1">
        <f>+'Master Expend Table'!H50</f>
        <v>144728241.68000004</v>
      </c>
      <c r="I9" s="1">
        <f>+'Master Expend Table'!I50</f>
        <v>221377298.5</v>
      </c>
      <c r="J9" s="1">
        <f>+'Master Expend Table'!J50</f>
        <v>154247181.46000001</v>
      </c>
      <c r="K9" s="1">
        <f>SUM(B9:J9)</f>
        <v>1486512258.9400003</v>
      </c>
    </row>
    <row r="11" spans="1:11" x14ac:dyDescent="0.2">
      <c r="A11" t="s">
        <v>3</v>
      </c>
      <c r="B11" s="1">
        <f>(B9/($K9-$J9))*-$J$11</f>
        <v>79607627.016506806</v>
      </c>
      <c r="C11" s="1">
        <f t="shared" ref="C11:I11" si="0">(C9/($K9-$J9))*-$J$11</f>
        <v>289257.19808497891</v>
      </c>
      <c r="D11" s="1">
        <f t="shared" si="0"/>
        <v>3874981.6334621203</v>
      </c>
      <c r="E11" s="1">
        <f t="shared" si="0"/>
        <v>2975265.9894844363</v>
      </c>
      <c r="G11" s="1">
        <f t="shared" si="0"/>
        <v>25113028.717829768</v>
      </c>
      <c r="H11" s="1">
        <f t="shared" si="0"/>
        <v>16756367.583414964</v>
      </c>
      <c r="I11" s="1">
        <f t="shared" si="0"/>
        <v>25630653.321216922</v>
      </c>
      <c r="J11" s="1">
        <f>-J9</f>
        <v>-154247181.46000001</v>
      </c>
      <c r="K11" s="1">
        <v>0</v>
      </c>
    </row>
    <row r="12" spans="1:11" x14ac:dyDescent="0.2">
      <c r="A12" t="s">
        <v>4</v>
      </c>
      <c r="B12" s="1">
        <f>+B9+B11</f>
        <v>767195305.25650704</v>
      </c>
      <c r="C12" s="1">
        <f t="shared" ref="C12:J12" si="1">+C9+C11</f>
        <v>2787631.9480849793</v>
      </c>
      <c r="D12" s="1">
        <f t="shared" si="1"/>
        <v>37344006.203462124</v>
      </c>
      <c r="E12" s="1">
        <f t="shared" si="1"/>
        <v>28673258.889484443</v>
      </c>
      <c r="G12" s="1">
        <f t="shared" si="1"/>
        <v>242019495.55782971</v>
      </c>
      <c r="H12" s="1">
        <f t="shared" si="1"/>
        <v>161484609.26341501</v>
      </c>
      <c r="I12" s="1">
        <f t="shared" si="1"/>
        <v>247007951.82121691</v>
      </c>
      <c r="J12" s="1">
        <f t="shared" si="1"/>
        <v>0</v>
      </c>
      <c r="K12" s="1">
        <f>SUM(B12:J12)</f>
        <v>1486512258.9400001</v>
      </c>
    </row>
    <row r="14" spans="1:11" x14ac:dyDescent="0.2">
      <c r="A14" t="s">
        <v>5</v>
      </c>
      <c r="B14" s="1">
        <f>B$9/($K$9-$J$9-$I$9)*-I14</f>
        <v>152886391.68891791</v>
      </c>
      <c r="C14" s="1">
        <f t="shared" ref="C14:H14" si="2">C$9/($K$9-$J$9-$I$9)*-$I$14</f>
        <v>555518.24545767659</v>
      </c>
      <c r="D14" s="1">
        <f t="shared" si="2"/>
        <v>7441899.5013883598</v>
      </c>
      <c r="E14" s="1">
        <f t="shared" si="2"/>
        <v>5713996.2399923513</v>
      </c>
      <c r="G14" s="1">
        <f t="shared" si="2"/>
        <v>48229553.987999782</v>
      </c>
      <c r="H14" s="1">
        <f t="shared" si="2"/>
        <v>32180592.157460839</v>
      </c>
      <c r="I14" s="1">
        <f>-I12</f>
        <v>-247007951.82121691</v>
      </c>
      <c r="K14" s="1">
        <v>0</v>
      </c>
    </row>
    <row r="15" spans="1:11" x14ac:dyDescent="0.2">
      <c r="A15" t="s">
        <v>4</v>
      </c>
      <c r="B15" s="1">
        <f>+B12+B14</f>
        <v>920081696.94542491</v>
      </c>
      <c r="C15" s="1">
        <f>+C12+C14</f>
        <v>3343150.193542656</v>
      </c>
      <c r="D15" s="1">
        <f>+D12+D14</f>
        <v>44785905.70485048</v>
      </c>
      <c r="E15" s="1">
        <f>+E12+E14</f>
        <v>34387255.129476793</v>
      </c>
      <c r="G15" s="1">
        <f>+G12+G14</f>
        <v>290249049.54582947</v>
      </c>
      <c r="H15" s="1">
        <f>+H12+H14</f>
        <v>193665201.42087585</v>
      </c>
      <c r="I15" s="1">
        <f>+I12+I14</f>
        <v>0</v>
      </c>
      <c r="J15" s="1">
        <f>+J12+J14</f>
        <v>0</v>
      </c>
      <c r="K15" s="1">
        <f>SUM(B15:J15)</f>
        <v>1486512258.9400001</v>
      </c>
    </row>
    <row r="17" spans="1:11" x14ac:dyDescent="0.2">
      <c r="A17" t="s">
        <v>6</v>
      </c>
      <c r="B17" s="1">
        <f>B$9/($K$9-$J$9-$I$9-$H$9)*-$H$17</f>
        <v>137825898.37387717</v>
      </c>
      <c r="C17" s="1">
        <f>C$9/($K$9-$J$9-$I$9-$H$9)*-$H$17</f>
        <v>500795.39714085718</v>
      </c>
      <c r="D17" s="1">
        <f>D$9/($K$9-$J$9-$I$9-$H$9)*-$H$17</f>
        <v>6708814.7810692759</v>
      </c>
      <c r="E17" s="1">
        <f>E$9/($K$9-$J$9-$I$9-$H$9)*-$H$17</f>
        <v>5151123.3693337757</v>
      </c>
      <c r="G17" s="1">
        <f>G$9/($K$9-$J$9-$I$9-$H$9)*-$H$17</f>
        <v>43478569.499454767</v>
      </c>
      <c r="H17" s="1">
        <f>-H15</f>
        <v>-193665201.42087585</v>
      </c>
      <c r="K17" s="1">
        <v>0</v>
      </c>
    </row>
    <row r="18" spans="1:11" x14ac:dyDescent="0.2">
      <c r="A18" t="s">
        <v>4</v>
      </c>
      <c r="B18" s="1">
        <f>+B15+B17</f>
        <v>1057907595.3193021</v>
      </c>
      <c r="C18" s="1">
        <f>+C15+C17</f>
        <v>3843945.5906835133</v>
      </c>
      <c r="D18" s="1">
        <f>+D15+D17</f>
        <v>51494720.485919759</v>
      </c>
      <c r="E18" s="1">
        <f>+E15+E17</f>
        <v>39538378.498810567</v>
      </c>
      <c r="G18" s="1">
        <f>+G15+G17</f>
        <v>333727619.04528427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1486512258.9400001</v>
      </c>
    </row>
    <row r="20" spans="1:11" x14ac:dyDescent="0.2">
      <c r="A20" t="s">
        <v>7</v>
      </c>
      <c r="B20" s="1">
        <f>B$9/($K$9-$J$9-$I$9-$H$9-$G$9)*-$G$20</f>
        <v>306261005.51450551</v>
      </c>
      <c r="C20" s="1">
        <f>C$9/($K$9-$J$9-$I$9-$H$9-$G$9)*-$G$20</f>
        <v>1112810.4637441984</v>
      </c>
      <c r="D20" s="1">
        <f>D$9/($K$9-$J$9-$I$9-$H$9-$G$9)*-$G$20</f>
        <v>14907563.708289828</v>
      </c>
      <c r="E20" s="1">
        <f>E$9/($K$9-$J$9-$I$9-$H$9-$G$9)*-$G$20</f>
        <v>11446239.358744767</v>
      </c>
      <c r="G20" s="1">
        <f>-G18</f>
        <v>-333727619.04528427</v>
      </c>
      <c r="K20" s="1">
        <f>SUM(B20:J20)</f>
        <v>0</v>
      </c>
    </row>
    <row r="22" spans="1:11" x14ac:dyDescent="0.2">
      <c r="A22" t="s">
        <v>8</v>
      </c>
      <c r="B22" s="1">
        <f>+B20+B18</f>
        <v>1364168600.8338075</v>
      </c>
      <c r="C22" s="1">
        <f t="shared" ref="C22:K22" si="3">+C20+C18</f>
        <v>4956756.0544277113</v>
      </c>
      <c r="D22" s="1">
        <f t="shared" si="3"/>
        <v>66402284.194209591</v>
      </c>
      <c r="E22" s="1">
        <f t="shared" si="3"/>
        <v>50984617.85755533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1486512258.9400001</v>
      </c>
    </row>
    <row r="27" spans="1:11" x14ac:dyDescent="0.2">
      <c r="A27" t="s">
        <v>9</v>
      </c>
      <c r="B27" s="1">
        <f>+B9</f>
        <v>687587678.24000025</v>
      </c>
    </row>
    <row r="28" spans="1:11" x14ac:dyDescent="0.2">
      <c r="A28" t="s">
        <v>10</v>
      </c>
      <c r="B28" s="1">
        <f>+B22-B27</f>
        <v>676580922.59380722</v>
      </c>
    </row>
    <row r="29" spans="1:11" x14ac:dyDescent="0.2">
      <c r="A29" s="29" t="s">
        <v>124</v>
      </c>
      <c r="B29" s="1">
        <v>131640</v>
      </c>
    </row>
    <row r="30" spans="1:11" x14ac:dyDescent="0.2">
      <c r="A30" t="s">
        <v>11</v>
      </c>
      <c r="B30" s="1">
        <f>+B28/B29</f>
        <v>5139.6302232893286</v>
      </c>
    </row>
  </sheetData>
  <phoneticPr fontId="0" type="noConversion"/>
  <pageMargins left="0.32" right="0.18" top="1" bottom="1" header="0.5" footer="0.5"/>
  <pageSetup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Table'!B23</f>
        <v>8418597.7300000004</v>
      </c>
      <c r="C9" s="1">
        <f>'Master Expend Table'!C23</f>
        <v>25180</v>
      </c>
      <c r="D9" s="1">
        <f>'Master Expend Table'!D23</f>
        <v>451761.81</v>
      </c>
      <c r="E9" s="1">
        <f>'Master Expend Table'!E23</f>
        <v>0</v>
      </c>
      <c r="G9" s="1">
        <f>'Master Expend Table'!G23</f>
        <v>2337869.7400000002</v>
      </c>
      <c r="H9" s="1">
        <f>'Master Expend Table'!H23</f>
        <v>1344651.11</v>
      </c>
      <c r="I9" s="1">
        <f>'Master Expend Table'!I23</f>
        <v>2659283.6800000002</v>
      </c>
      <c r="J9" s="1">
        <f>'Master Expend Table'!J23</f>
        <v>1645915.81</v>
      </c>
      <c r="K9" s="1">
        <f>SUM(B9:J9)</f>
        <v>16883259.879999999</v>
      </c>
    </row>
    <row r="11" spans="1:11" x14ac:dyDescent="0.2">
      <c r="A11" t="s">
        <v>3</v>
      </c>
      <c r="B11" s="1">
        <f>(B9/($K9-$J9))*-$J$11</f>
        <v>909364.71856129146</v>
      </c>
      <c r="C11" s="1">
        <f t="shared" ref="C11:I11" si="0">(C9/($K9-$J9))*-$J$11</f>
        <v>2719.9070852116033</v>
      </c>
      <c r="D11" s="1">
        <f t="shared" si="0"/>
        <v>48798.655593606753</v>
      </c>
      <c r="E11" s="1">
        <f t="shared" si="0"/>
        <v>0</v>
      </c>
      <c r="G11" s="1">
        <f t="shared" si="0"/>
        <v>252533.2990519384</v>
      </c>
      <c r="H11" s="1">
        <f t="shared" si="0"/>
        <v>145247.26295578424</v>
      </c>
      <c r="I11" s="1">
        <f t="shared" si="0"/>
        <v>287251.96675216785</v>
      </c>
      <c r="J11" s="1">
        <f>-J9</f>
        <v>-1645915.81</v>
      </c>
      <c r="K11" s="1">
        <v>0</v>
      </c>
    </row>
    <row r="12" spans="1:11" x14ac:dyDescent="0.2">
      <c r="A12" t="s">
        <v>4</v>
      </c>
      <c r="B12" s="1">
        <f>+B9+B11</f>
        <v>9327962.4485612921</v>
      </c>
      <c r="C12" s="1">
        <f t="shared" ref="C12:J12" si="1">+C9+C11</f>
        <v>27899.907085211602</v>
      </c>
      <c r="D12" s="1">
        <f t="shared" si="1"/>
        <v>500560.46559360676</v>
      </c>
      <c r="E12" s="1">
        <f t="shared" si="1"/>
        <v>0</v>
      </c>
      <c r="G12" s="1">
        <f t="shared" si="1"/>
        <v>2590403.0390519388</v>
      </c>
      <c r="H12" s="1">
        <f t="shared" si="1"/>
        <v>1489898.3729557844</v>
      </c>
      <c r="I12" s="1">
        <f t="shared" si="1"/>
        <v>2946535.646752168</v>
      </c>
      <c r="J12" s="1">
        <f t="shared" si="1"/>
        <v>0</v>
      </c>
      <c r="K12" s="1">
        <f>SUM(B12:J12)</f>
        <v>16883259.880000003</v>
      </c>
    </row>
    <row r="14" spans="1:11" x14ac:dyDescent="0.2">
      <c r="A14" t="s">
        <v>5</v>
      </c>
      <c r="B14" s="1">
        <f>B$9/($K$9-$J$9-$I$9)*-I14</f>
        <v>1972140.1820294398</v>
      </c>
      <c r="C14" s="1">
        <f t="shared" ref="C14:H14" si="2">C$9/($K$9-$J$9-$I$9)*-$I$14</f>
        <v>5898.6652381003241</v>
      </c>
      <c r="D14" s="1">
        <f t="shared" si="2"/>
        <v>105829.69358809703</v>
      </c>
      <c r="E14" s="1">
        <f t="shared" si="2"/>
        <v>0</v>
      </c>
      <c r="G14" s="1">
        <f t="shared" si="2"/>
        <v>547669.22027579998</v>
      </c>
      <c r="H14" s="1">
        <f t="shared" si="2"/>
        <v>314997.88562073134</v>
      </c>
      <c r="I14" s="1">
        <f>-I12</f>
        <v>-2946535.646752168</v>
      </c>
      <c r="K14" s="1">
        <v>0</v>
      </c>
    </row>
    <row r="15" spans="1:11" x14ac:dyDescent="0.2">
      <c r="A15" t="s">
        <v>4</v>
      </c>
      <c r="B15" s="1">
        <f>+B12+B14</f>
        <v>11300102.630590731</v>
      </c>
      <c r="C15" s="1">
        <f>+C12+C14</f>
        <v>33798.572323311928</v>
      </c>
      <c r="D15" s="1">
        <f>+D12+D14</f>
        <v>606390.15918170381</v>
      </c>
      <c r="E15" s="1">
        <f>+E12+E14</f>
        <v>0</v>
      </c>
      <c r="G15" s="1">
        <f>+G12+G14</f>
        <v>3138072.2593277385</v>
      </c>
      <c r="H15" s="1">
        <f>+H12+H14</f>
        <v>1804896.2585765158</v>
      </c>
      <c r="I15" s="1">
        <f>+I12+I14</f>
        <v>0</v>
      </c>
      <c r="J15" s="1">
        <f>+J12+J14</f>
        <v>0</v>
      </c>
      <c r="K15" s="1">
        <f>SUM(B15:J15)</f>
        <v>16883259.880000003</v>
      </c>
    </row>
    <row r="17" spans="1:11" x14ac:dyDescent="0.2">
      <c r="A17" t="s">
        <v>6</v>
      </c>
      <c r="B17" s="1">
        <f>B$9/($K$9-$J$9-$I$9-$H$9)*-$H$17</f>
        <v>1352634.3754242479</v>
      </c>
      <c r="C17" s="1">
        <f>C$9/($K$9-$J$9-$I$9-$H$9)*-$H$17</f>
        <v>4045.7252698760985</v>
      </c>
      <c r="D17" s="1">
        <f>D$9/($K$9-$J$9-$I$9-$H$9)*-$H$17</f>
        <v>72585.550861078824</v>
      </c>
      <c r="E17" s="1">
        <f>E$9/($K$9-$J$9-$I$9-$H$9)*-$H$17</f>
        <v>0</v>
      </c>
      <c r="G17" s="1">
        <f>G$9/($K$9-$J$9-$I$9-$H$9)*-$H$17</f>
        <v>375630.60702131316</v>
      </c>
      <c r="H17" s="1">
        <f>-H15</f>
        <v>-1804896.2585765158</v>
      </c>
      <c r="K17" s="1">
        <v>0</v>
      </c>
    </row>
    <row r="18" spans="1:11" x14ac:dyDescent="0.2">
      <c r="A18" t="s">
        <v>4</v>
      </c>
      <c r="B18" s="1">
        <f>+B15+B17</f>
        <v>12652737.006014979</v>
      </c>
      <c r="C18" s="1">
        <f>+C15+C17</f>
        <v>37844.297593188028</v>
      </c>
      <c r="D18" s="1">
        <f>+D15+D17</f>
        <v>678975.71004278259</v>
      </c>
      <c r="E18" s="1">
        <f>+E15+E17</f>
        <v>0</v>
      </c>
      <c r="G18" s="1">
        <f>+G15+G17</f>
        <v>3513702.8663490517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16883259.879999999</v>
      </c>
    </row>
    <row r="20" spans="1:11" x14ac:dyDescent="0.2">
      <c r="A20" t="s">
        <v>7</v>
      </c>
      <c r="B20" s="1">
        <f>B$9/($K$9-$J$9-$I$9-$H$9-$G$9)*-$G$20</f>
        <v>3325312.7414619555</v>
      </c>
      <c r="C20" s="1">
        <f>C$9/($K$9-$J$9-$I$9-$H$9-$G$9)*-$G$20</f>
        <v>9946.0002146951429</v>
      </c>
      <c r="D20" s="1">
        <f>D$9/($K$9-$J$9-$I$9-$H$9-$G$9)*-$G$20</f>
        <v>178444.12467240138</v>
      </c>
      <c r="E20" s="1">
        <f>E$9/($K$9-$J$9-$I$9-$H$9-$G$9)*-$G$20</f>
        <v>0</v>
      </c>
      <c r="G20" s="1">
        <f>-G18</f>
        <v>-3513702.8663490517</v>
      </c>
      <c r="K20" s="1">
        <f>SUM(B20:J20)</f>
        <v>0</v>
      </c>
    </row>
    <row r="22" spans="1:11" x14ac:dyDescent="0.2">
      <c r="A22" t="s">
        <v>8</v>
      </c>
      <c r="B22" s="1">
        <f>+B20+B18</f>
        <v>15978049.747476934</v>
      </c>
      <c r="C22" s="1">
        <f t="shared" ref="C22:K22" si="3">+C20+C18</f>
        <v>47790.297807883173</v>
      </c>
      <c r="D22" s="1">
        <f t="shared" si="3"/>
        <v>857419.83471518394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16883259.879999999</v>
      </c>
    </row>
    <row r="27" spans="1:11" x14ac:dyDescent="0.2">
      <c r="A27" t="s">
        <v>9</v>
      </c>
      <c r="B27" s="1">
        <f>+B9</f>
        <v>8418597.7300000004</v>
      </c>
    </row>
    <row r="28" spans="1:11" x14ac:dyDescent="0.2">
      <c r="A28" t="s">
        <v>10</v>
      </c>
      <c r="B28" s="1">
        <f>+B22-B27</f>
        <v>7559452.0174769331</v>
      </c>
    </row>
    <row r="29" spans="1:11" x14ac:dyDescent="0.2">
      <c r="A29" s="29" t="s">
        <v>124</v>
      </c>
      <c r="B29" s="1">
        <v>1286</v>
      </c>
    </row>
    <row r="30" spans="1:11" x14ac:dyDescent="0.2">
      <c r="A30" t="s">
        <v>11</v>
      </c>
      <c r="B30" s="1">
        <f>+B28/B29</f>
        <v>5878.2675097021256</v>
      </c>
    </row>
  </sheetData>
  <phoneticPr fontId="0" type="noConversion"/>
  <pageMargins left="0.56000000000000005" right="0.55000000000000004" top="1" bottom="0.53" header="0.5" footer="0.5"/>
  <pageSetup scale="97" orientation="landscape" horizontalDpi="4294967294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Table'!B24</f>
        <v>20606007.149999999</v>
      </c>
      <c r="C9" s="1">
        <f>'Master Expend Table'!C24</f>
        <v>18449</v>
      </c>
      <c r="D9" s="1">
        <f>'Master Expend Table'!D24</f>
        <v>1500001.1</v>
      </c>
      <c r="E9" s="1">
        <f>'Master Expend Table'!E24</f>
        <v>16778.62</v>
      </c>
      <c r="G9" s="1">
        <f>'Master Expend Table'!G24</f>
        <v>5430589.29</v>
      </c>
      <c r="H9" s="1">
        <f>'Master Expend Table'!H24</f>
        <v>5378982.8099999996</v>
      </c>
      <c r="I9" s="1">
        <f>'Master Expend Table'!I24</f>
        <v>6553290.8399999999</v>
      </c>
      <c r="J9" s="1">
        <f>'Master Expend Table'!J24</f>
        <v>3942825.22</v>
      </c>
      <c r="K9" s="1">
        <f>SUM(B9:J9)</f>
        <v>43446924.030000001</v>
      </c>
    </row>
    <row r="11" spans="1:11" x14ac:dyDescent="0.2">
      <c r="A11" t="s">
        <v>3</v>
      </c>
      <c r="B11" s="1">
        <f>(B9/($K9-$J9))*-$J$11</f>
        <v>2056644.4273360788</v>
      </c>
      <c r="C11" s="1">
        <f t="shared" ref="C11:I11" si="0">(C9/($K9-$J9))*-$J$11</f>
        <v>1841.3578508305679</v>
      </c>
      <c r="D11" s="1">
        <f t="shared" si="0"/>
        <v>149712.11457203579</v>
      </c>
      <c r="E11" s="1">
        <f t="shared" si="0"/>
        <v>1674.6405584640243</v>
      </c>
      <c r="G11" s="1">
        <f t="shared" si="0"/>
        <v>542016.27317349997</v>
      </c>
      <c r="H11" s="1">
        <f t="shared" si="0"/>
        <v>536865.53345309605</v>
      </c>
      <c r="I11" s="1">
        <f t="shared" si="0"/>
        <v>654070.87305599486</v>
      </c>
      <c r="J11" s="1">
        <f>-J9</f>
        <v>-3942825.22</v>
      </c>
      <c r="K11" s="1">
        <v>0</v>
      </c>
    </row>
    <row r="12" spans="1:11" x14ac:dyDescent="0.2">
      <c r="A12" t="s">
        <v>4</v>
      </c>
      <c r="B12" s="1">
        <f>+B9+B11</f>
        <v>22662651.577336077</v>
      </c>
      <c r="C12" s="1">
        <f t="shared" ref="C12:J12" si="1">+C9+C11</f>
        <v>20290.357850830569</v>
      </c>
      <c r="D12" s="1">
        <f t="shared" si="1"/>
        <v>1649713.2145720359</v>
      </c>
      <c r="E12" s="1">
        <f t="shared" si="1"/>
        <v>18453.260558464022</v>
      </c>
      <c r="G12" s="1">
        <f t="shared" si="1"/>
        <v>5972605.5631734999</v>
      </c>
      <c r="H12" s="1">
        <f t="shared" si="1"/>
        <v>5915848.3434530953</v>
      </c>
      <c r="I12" s="1">
        <f t="shared" si="1"/>
        <v>7207361.7130559944</v>
      </c>
      <c r="J12" s="1">
        <f t="shared" si="1"/>
        <v>0</v>
      </c>
      <c r="K12" s="1">
        <f>SUM(B12:J12)</f>
        <v>43446924.030000001</v>
      </c>
    </row>
    <row r="14" spans="1:11" x14ac:dyDescent="0.2">
      <c r="A14" t="s">
        <v>5</v>
      </c>
      <c r="B14" s="1">
        <f>B$9/($K$9-$J$9-$I$9)*-I14</f>
        <v>4507171.6337603368</v>
      </c>
      <c r="C14" s="1">
        <f t="shared" ref="C14:H14" si="2">C$9/($K$9-$J$9-$I$9)*-$I$14</f>
        <v>4035.3673987366578</v>
      </c>
      <c r="D14" s="1">
        <f t="shared" si="2"/>
        <v>328096.67391235975</v>
      </c>
      <c r="E14" s="1">
        <f t="shared" si="2"/>
        <v>3670.0035852236356</v>
      </c>
      <c r="G14" s="1">
        <f t="shared" si="2"/>
        <v>1187837.9845408667</v>
      </c>
      <c r="H14" s="1">
        <f t="shared" si="2"/>
        <v>1176550.0498584691</v>
      </c>
      <c r="I14" s="1">
        <f>-I12</f>
        <v>-7207361.7130559944</v>
      </c>
      <c r="K14" s="1">
        <v>0</v>
      </c>
    </row>
    <row r="15" spans="1:11" x14ac:dyDescent="0.2">
      <c r="A15" t="s">
        <v>4</v>
      </c>
      <c r="B15" s="1">
        <f>+B12+B14</f>
        <v>27169823.211096413</v>
      </c>
      <c r="C15" s="1">
        <f>+C12+C14</f>
        <v>24325.725249567226</v>
      </c>
      <c r="D15" s="1">
        <f>+D12+D14</f>
        <v>1977809.8884843956</v>
      </c>
      <c r="E15" s="1">
        <f>+E12+E14</f>
        <v>22123.264143687658</v>
      </c>
      <c r="G15" s="1">
        <f>+G12+G14</f>
        <v>7160443.5477143666</v>
      </c>
      <c r="H15" s="1">
        <f>+H12+H14</f>
        <v>7092398.3933115639</v>
      </c>
      <c r="I15" s="1">
        <f>+I12+I14</f>
        <v>0</v>
      </c>
      <c r="J15" s="1">
        <f>+J12+J14</f>
        <v>0</v>
      </c>
      <c r="K15" s="1">
        <f>SUM(B15:J15)</f>
        <v>43446924.029999986</v>
      </c>
    </row>
    <row r="17" spans="1:11" x14ac:dyDescent="0.2">
      <c r="A17" t="s">
        <v>6</v>
      </c>
      <c r="B17" s="1">
        <f>B$9/($K$9-$J$9-$I$9-$H$9)*-$H$17</f>
        <v>5300556.3162807524</v>
      </c>
      <c r="C17" s="1">
        <f>C$9/($K$9-$J$9-$I$9-$H$9)*-$H$17</f>
        <v>4745.7017153885445</v>
      </c>
      <c r="D17" s="1">
        <f>D$9/($K$9-$J$9-$I$9-$H$9)*-$H$17</f>
        <v>385850.60400860227</v>
      </c>
      <c r="E17" s="1">
        <f>E$9/($K$9-$J$9-$I$9-$H$9)*-$H$17</f>
        <v>4316.0239425363179</v>
      </c>
      <c r="G17" s="1">
        <f>G$9/($K$9-$J$9-$I$9-$H$9)*-$H$17</f>
        <v>1396929.7473642831</v>
      </c>
      <c r="H17" s="1">
        <f>-H15</f>
        <v>-7092398.3933115639</v>
      </c>
      <c r="K17" s="1">
        <v>0</v>
      </c>
    </row>
    <row r="18" spans="1:11" x14ac:dyDescent="0.2">
      <c r="A18" t="s">
        <v>4</v>
      </c>
      <c r="B18" s="1">
        <f>+B15+B17</f>
        <v>32470379.527377166</v>
      </c>
      <c r="C18" s="1">
        <f>+C15+C17</f>
        <v>29071.426964955768</v>
      </c>
      <c r="D18" s="1">
        <f>+D15+D17</f>
        <v>2363660.492492998</v>
      </c>
      <c r="E18" s="1">
        <f>+E15+E17</f>
        <v>26439.288086223976</v>
      </c>
      <c r="G18" s="1">
        <f>+G15+G17</f>
        <v>8557373.2950786501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43446924.029999994</v>
      </c>
    </row>
    <row r="20" spans="1:11" x14ac:dyDescent="0.2">
      <c r="A20" t="s">
        <v>7</v>
      </c>
      <c r="B20" s="1">
        <f>B$9/($K$9-$J$9-$I$9-$H$9-$G$9)*-$G$20</f>
        <v>7964022.2586910939</v>
      </c>
      <c r="C20" s="1">
        <f>C$9/($K$9-$J$9-$I$9-$H$9-$G$9)*-$G$20</f>
        <v>7130.3598790895312</v>
      </c>
      <c r="D20" s="1">
        <f>D$9/($K$9-$J$9-$I$9-$H$9-$G$9)*-$G$20</f>
        <v>579735.90232696431</v>
      </c>
      <c r="E20" s="1">
        <f>E$9/($K$9-$J$9-$I$9-$H$9-$G$9)*-$G$20</f>
        <v>6484.7741814997653</v>
      </c>
      <c r="G20" s="1">
        <f>-G18</f>
        <v>-8557373.2950786501</v>
      </c>
      <c r="K20" s="1">
        <f>SUM(B20:J20)</f>
        <v>0</v>
      </c>
    </row>
    <row r="22" spans="1:11" x14ac:dyDescent="0.2">
      <c r="A22" t="s">
        <v>8</v>
      </c>
      <c r="B22" s="1">
        <f>+B20+B18</f>
        <v>40434401.786068261</v>
      </c>
      <c r="C22" s="1">
        <f t="shared" ref="C22:K22" si="3">+C20+C18</f>
        <v>36201.786844045302</v>
      </c>
      <c r="D22" s="1">
        <f t="shared" si="3"/>
        <v>2943396.3948199623</v>
      </c>
      <c r="E22" s="1">
        <f t="shared" si="3"/>
        <v>32924.062267723741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43446924.029999994</v>
      </c>
    </row>
    <row r="27" spans="1:11" x14ac:dyDescent="0.2">
      <c r="A27" t="s">
        <v>9</v>
      </c>
      <c r="B27" s="1">
        <f>+B9</f>
        <v>20606007.149999999</v>
      </c>
    </row>
    <row r="28" spans="1:11" x14ac:dyDescent="0.2">
      <c r="A28" t="s">
        <v>10</v>
      </c>
      <c r="B28" s="1">
        <f>+B22-B27</f>
        <v>19828394.636068262</v>
      </c>
    </row>
    <row r="29" spans="1:11" x14ac:dyDescent="0.2">
      <c r="A29" s="29" t="s">
        <v>124</v>
      </c>
      <c r="B29" s="1">
        <v>4202</v>
      </c>
    </row>
    <row r="30" spans="1:11" x14ac:dyDescent="0.2">
      <c r="A30" t="s">
        <v>11</v>
      </c>
      <c r="B30" s="1">
        <f>+B28/B29</f>
        <v>4718.7992946378536</v>
      </c>
    </row>
  </sheetData>
  <phoneticPr fontId="11" type="noConversion"/>
  <pageMargins left="0.64" right="0.51" top="1" bottom="1" header="0.5" footer="0.5"/>
  <pageSetup scale="9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6"/>
  <sheetViews>
    <sheetView topLeftCell="A5"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Table'!B25</f>
        <v>32233378.75</v>
      </c>
      <c r="C9" s="1">
        <f>'Master Expend Table'!C25</f>
        <v>32.450000000000003</v>
      </c>
      <c r="D9" s="1">
        <f>'Master Expend Table'!D25</f>
        <v>468519.31</v>
      </c>
      <c r="E9" s="1">
        <f>'Master Expend Table'!E25</f>
        <v>2875359.27</v>
      </c>
      <c r="G9" s="1">
        <f>'Master Expend Table'!G25</f>
        <v>11490203.720000001</v>
      </c>
      <c r="H9" s="1">
        <f>'Master Expend Table'!H25</f>
        <v>8870658.25</v>
      </c>
      <c r="I9" s="1">
        <f>'Master Expend Table'!I25</f>
        <v>7651983.9699999997</v>
      </c>
      <c r="J9" s="1">
        <f>'Master Expend Table'!J25</f>
        <v>8274627.4800000004</v>
      </c>
      <c r="K9" s="1">
        <f>SUM(B9:J9)</f>
        <v>71864763.200000003</v>
      </c>
    </row>
    <row r="11" spans="1:11" x14ac:dyDescent="0.2">
      <c r="A11" t="s">
        <v>3</v>
      </c>
      <c r="B11" s="1">
        <f>(B9/($K9-$J9))*-$J$11</f>
        <v>4194348.6762226094</v>
      </c>
      <c r="C11" s="1">
        <f t="shared" ref="C11:I11" si="0">(C9/($K9-$J9))*-$J$11</f>
        <v>4.2225363837610006</v>
      </c>
      <c r="D11" s="1">
        <f t="shared" si="0"/>
        <v>60965.788381189494</v>
      </c>
      <c r="E11" s="1">
        <f t="shared" si="0"/>
        <v>374154.36468288046</v>
      </c>
      <c r="G11" s="1">
        <f t="shared" si="0"/>
        <v>1495155.7246387056</v>
      </c>
      <c r="H11" s="1">
        <f t="shared" si="0"/>
        <v>1154288.9740688654</v>
      </c>
      <c r="I11" s="1">
        <f t="shared" si="0"/>
        <v>995709.72946936649</v>
      </c>
      <c r="J11" s="1">
        <f>-J9</f>
        <v>-8274627.4800000004</v>
      </c>
      <c r="K11" s="1">
        <v>0</v>
      </c>
    </row>
    <row r="12" spans="1:11" x14ac:dyDescent="0.2">
      <c r="A12" t="s">
        <v>4</v>
      </c>
      <c r="B12" s="1">
        <f>+B9+B11</f>
        <v>36427727.426222607</v>
      </c>
      <c r="C12" s="1">
        <f t="shared" ref="C12:J12" si="1">+C9+C11</f>
        <v>36.672536383761006</v>
      </c>
      <c r="D12" s="1">
        <f t="shared" si="1"/>
        <v>529485.09838118951</v>
      </c>
      <c r="E12" s="1">
        <f t="shared" si="1"/>
        <v>3249513.6346828807</v>
      </c>
      <c r="G12" s="1">
        <f t="shared" si="1"/>
        <v>12985359.444638707</v>
      </c>
      <c r="H12" s="1">
        <f t="shared" si="1"/>
        <v>10024947.224068865</v>
      </c>
      <c r="I12" s="1">
        <f t="shared" si="1"/>
        <v>8647693.699469367</v>
      </c>
      <c r="J12" s="1">
        <f t="shared" si="1"/>
        <v>0</v>
      </c>
      <c r="K12" s="1">
        <f>SUM(B12:J12)</f>
        <v>71864763.200000003</v>
      </c>
    </row>
    <row r="14" spans="1:11" x14ac:dyDescent="0.2">
      <c r="A14" t="s">
        <v>5</v>
      </c>
      <c r="B14" s="1">
        <f>B$9/($K$9-$J$9-$I$9)*-I14</f>
        <v>4983081.8074711375</v>
      </c>
      <c r="C14" s="1">
        <f t="shared" ref="C14:H14" si="2">C$9/($K$9-$J$9-$I$9)*-$I$14</f>
        <v>5.0165701184036884</v>
      </c>
      <c r="D14" s="1">
        <f t="shared" si="2"/>
        <v>72430.199397260832</v>
      </c>
      <c r="E14" s="1">
        <f t="shared" si="2"/>
        <v>444512.83185075631</v>
      </c>
      <c r="G14" s="1">
        <f t="shared" si="2"/>
        <v>1776314.7191409215</v>
      </c>
      <c r="H14" s="1">
        <f t="shared" si="2"/>
        <v>1371349.1250391726</v>
      </c>
      <c r="I14" s="1">
        <f>-I12</f>
        <v>-8647693.699469367</v>
      </c>
      <c r="K14" s="1">
        <v>0</v>
      </c>
    </row>
    <row r="15" spans="1:11" x14ac:dyDescent="0.2">
      <c r="A15" t="s">
        <v>4</v>
      </c>
      <c r="B15" s="1">
        <f>+B12+B14</f>
        <v>41410809.233693749</v>
      </c>
      <c r="C15" s="1">
        <f>+C12+C14</f>
        <v>41.689106502164691</v>
      </c>
      <c r="D15" s="1">
        <f>+D12+D14</f>
        <v>601915.2977784503</v>
      </c>
      <c r="E15" s="1">
        <f>+E12+E14</f>
        <v>3694026.4665336371</v>
      </c>
      <c r="G15" s="1">
        <f>+G12+G14</f>
        <v>14761674.163779628</v>
      </c>
      <c r="H15" s="1">
        <f>+H12+H14</f>
        <v>11396296.349108038</v>
      </c>
      <c r="I15" s="1">
        <f>+I12+I14</f>
        <v>0</v>
      </c>
      <c r="J15" s="1">
        <f>+J12+J14</f>
        <v>0</v>
      </c>
      <c r="K15" s="1">
        <f>SUM(B15:J15)</f>
        <v>71864763.200000003</v>
      </c>
    </row>
    <row r="17" spans="1:11" x14ac:dyDescent="0.2">
      <c r="A17" t="s">
        <v>6</v>
      </c>
      <c r="B17" s="1">
        <f>B$9/($K$9-$J$9-$I$9-$H$9)*-$H$17</f>
        <v>7804561.2640928421</v>
      </c>
      <c r="C17" s="1">
        <f>C$9/($K$9-$J$9-$I$9-$H$9)*-$H$17</f>
        <v>7.857011050069107</v>
      </c>
      <c r="D17" s="1">
        <f>D$9/($K$9-$J$9-$I$9-$H$9)*-$H$17</f>
        <v>113441.02914763492</v>
      </c>
      <c r="E17" s="1">
        <f>E$9/($K$9-$J$9-$I$9-$H$9)*-$H$17</f>
        <v>696201.21902337868</v>
      </c>
      <c r="G17" s="1">
        <f>G$9/($K$9-$J$9-$I$9-$H$9)*-$H$17</f>
        <v>2782084.9798331326</v>
      </c>
      <c r="H17" s="1">
        <f>-H15</f>
        <v>-11396296.349108038</v>
      </c>
      <c r="K17" s="1">
        <v>0</v>
      </c>
    </row>
    <row r="18" spans="1:11" x14ac:dyDescent="0.2">
      <c r="A18" t="s">
        <v>4</v>
      </c>
      <c r="B18" s="1">
        <f>+B15+B17</f>
        <v>49215370.497786589</v>
      </c>
      <c r="C18" s="1">
        <f>+C15+C17</f>
        <v>49.546117552233795</v>
      </c>
      <c r="D18" s="1">
        <f>+D15+D17</f>
        <v>715356.32692608517</v>
      </c>
      <c r="E18" s="1">
        <f>+E15+E17</f>
        <v>4390227.6855570162</v>
      </c>
      <c r="G18" s="1">
        <f>+G15+G17</f>
        <v>17543759.143612761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71864763.200000003</v>
      </c>
    </row>
    <row r="20" spans="1:11" x14ac:dyDescent="0.2">
      <c r="A20" t="s">
        <v>7</v>
      </c>
      <c r="B20" s="1">
        <f>B$9/($K$9-$J$9-$I$9-$H$9-$G$9)*-$G$20</f>
        <v>15894820.450678123</v>
      </c>
      <c r="C20" s="1">
        <f>C$9/($K$9-$J$9-$I$9-$H$9-$G$9)*-$G$20</f>
        <v>16.001640027404978</v>
      </c>
      <c r="D20" s="1">
        <f>D$9/($K$9-$J$9-$I$9-$H$9-$G$9)*-$G$20</f>
        <v>231034.74097097572</v>
      </c>
      <c r="E20" s="1">
        <f>E$9/($K$9-$J$9-$I$9-$H$9-$G$9)*-$G$20</f>
        <v>1417887.9503236352</v>
      </c>
      <c r="G20" s="1">
        <f>-G18</f>
        <v>-17543759.143612761</v>
      </c>
      <c r="K20" s="1">
        <f>SUM(B20:J20)</f>
        <v>0</v>
      </c>
    </row>
    <row r="22" spans="1:11" x14ac:dyDescent="0.2">
      <c r="A22" t="s">
        <v>8</v>
      </c>
      <c r="B22" s="1">
        <f>+B20+B18</f>
        <v>65110190.948464714</v>
      </c>
      <c r="C22" s="1">
        <f t="shared" ref="C22:K22" si="3">+C20+C18</f>
        <v>65.54775757963877</v>
      </c>
      <c r="D22" s="1">
        <f t="shared" si="3"/>
        <v>946391.06789706089</v>
      </c>
      <c r="E22" s="1">
        <f t="shared" si="3"/>
        <v>5808115.635880651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71864763.200000003</v>
      </c>
    </row>
    <row r="27" spans="1:11" x14ac:dyDescent="0.2">
      <c r="A27" t="s">
        <v>9</v>
      </c>
      <c r="B27" s="1">
        <f>+B9</f>
        <v>32233378.75</v>
      </c>
    </row>
    <row r="28" spans="1:11" x14ac:dyDescent="0.2">
      <c r="A28" t="s">
        <v>10</v>
      </c>
      <c r="B28" s="1">
        <f>+B22-B27</f>
        <v>32876812.198464714</v>
      </c>
    </row>
    <row r="29" spans="1:11" x14ac:dyDescent="0.2">
      <c r="A29" s="29" t="s">
        <v>124</v>
      </c>
      <c r="B29" s="1">
        <v>5378</v>
      </c>
    </row>
    <row r="30" spans="1:11" x14ac:dyDescent="0.2">
      <c r="A30" t="s">
        <v>11</v>
      </c>
      <c r="B30" s="1">
        <f>+B28/B29</f>
        <v>6113.2042020202143</v>
      </c>
    </row>
    <row r="46" spans="13:13" x14ac:dyDescent="0.2">
      <c r="M46" s="29"/>
    </row>
  </sheetData>
  <phoneticPr fontId="0" type="noConversion"/>
  <pageMargins left="0.49" right="0.55000000000000004" top="1" bottom="0.48" header="0.5" footer="0.5"/>
  <pageSetup scale="97" orientation="landscape" horizontalDpi="4294967294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1.140625" style="1" customWidth="1"/>
    <col min="9" max="9" width="11" style="1" customWidth="1"/>
    <col min="10" max="10" width="11.8554687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Table'!B26</f>
        <v>79498983.010000005</v>
      </c>
      <c r="C9" s="1">
        <f>'Master Expend Table'!C26</f>
        <v>1139408.49</v>
      </c>
      <c r="D9" s="1">
        <f>'Master Expend Table'!D26</f>
        <v>2187801.14</v>
      </c>
      <c r="E9" s="1">
        <f>'Master Expend Table'!E26</f>
        <v>5922279.0499999998</v>
      </c>
      <c r="G9" s="1">
        <f>'Master Expend Table'!G26</f>
        <v>27179518.329999998</v>
      </c>
      <c r="H9" s="1">
        <f>'Master Expend Table'!H26</f>
        <v>14994376.619999999</v>
      </c>
      <c r="I9" s="1">
        <f>'Master Expend Table'!I26</f>
        <v>19233136.02</v>
      </c>
      <c r="J9" s="1">
        <f>'Master Expend Table'!J26</f>
        <v>17584090.390000001</v>
      </c>
      <c r="K9" s="1">
        <f>SUM(B9:J9)</f>
        <v>167739593.05000001</v>
      </c>
    </row>
    <row r="11" spans="1:11" x14ac:dyDescent="0.2">
      <c r="A11" t="s">
        <v>3</v>
      </c>
      <c r="B11" s="1">
        <f>(B9/($K9-$J9))*-$J$11</f>
        <v>9309797.3660428897</v>
      </c>
      <c r="C11" s="1">
        <f t="shared" ref="C11:I11" si="0">(C9/($K9-$J9))*-$J$11</f>
        <v>133431.41959079643</v>
      </c>
      <c r="D11" s="1">
        <f t="shared" si="0"/>
        <v>256204.35028754504</v>
      </c>
      <c r="E11" s="1">
        <f t="shared" si="0"/>
        <v>693533.62537638564</v>
      </c>
      <c r="G11" s="1">
        <f t="shared" si="0"/>
        <v>3182881.0706562069</v>
      </c>
      <c r="H11" s="1">
        <f t="shared" si="0"/>
        <v>1755929.4808182865</v>
      </c>
      <c r="I11" s="1">
        <f t="shared" si="0"/>
        <v>2252313.0772278872</v>
      </c>
      <c r="J11" s="1">
        <f>-J9</f>
        <v>-17584090.390000001</v>
      </c>
      <c r="K11" s="1">
        <v>0</v>
      </c>
    </row>
    <row r="12" spans="1:11" x14ac:dyDescent="0.2">
      <c r="A12" t="s">
        <v>4</v>
      </c>
      <c r="B12" s="1">
        <f>+B9+B11</f>
        <v>88808780.376042902</v>
      </c>
      <c r="C12" s="1">
        <f t="shared" ref="C12:J12" si="1">+C9+C11</f>
        <v>1272839.9095907963</v>
      </c>
      <c r="D12" s="1">
        <f t="shared" si="1"/>
        <v>2444005.4902875451</v>
      </c>
      <c r="E12" s="1">
        <f t="shared" si="1"/>
        <v>6615812.6753763855</v>
      </c>
      <c r="G12" s="1">
        <f t="shared" si="1"/>
        <v>30362399.400656205</v>
      </c>
      <c r="H12" s="1">
        <f t="shared" si="1"/>
        <v>16750306.100818286</v>
      </c>
      <c r="I12" s="1">
        <f t="shared" si="1"/>
        <v>21485449.097227886</v>
      </c>
      <c r="J12" s="1">
        <f t="shared" si="1"/>
        <v>0</v>
      </c>
      <c r="K12" s="1">
        <f>SUM(B12:J12)</f>
        <v>167739593.05000001</v>
      </c>
    </row>
    <row r="14" spans="1:11" x14ac:dyDescent="0.2">
      <c r="A14" t="s">
        <v>5</v>
      </c>
      <c r="B14" s="1">
        <f>B$9/($K$9-$J$9-$I$9)*-I14</f>
        <v>13046444.214069694</v>
      </c>
      <c r="C14" s="1">
        <f t="shared" ref="C14:H14" si="2">C$9/($K$9-$J$9-$I$9)*-$I$14</f>
        <v>186986.40836641297</v>
      </c>
      <c r="D14" s="1">
        <f t="shared" si="2"/>
        <v>359036.3605141681</v>
      </c>
      <c r="E14" s="1">
        <f t="shared" si="2"/>
        <v>971895.24092729227</v>
      </c>
      <c r="G14" s="1">
        <f t="shared" si="2"/>
        <v>4460384.9789251499</v>
      </c>
      <c r="H14" s="1">
        <f t="shared" si="2"/>
        <v>2460701.8944251635</v>
      </c>
      <c r="I14" s="1">
        <f>-I12</f>
        <v>-21485449.097227886</v>
      </c>
      <c r="K14" s="1">
        <v>0</v>
      </c>
    </row>
    <row r="15" spans="1:11" x14ac:dyDescent="0.2">
      <c r="A15" t="s">
        <v>4</v>
      </c>
      <c r="B15" s="1">
        <f>+B12+B14</f>
        <v>101855224.5901126</v>
      </c>
      <c r="C15" s="1">
        <f>+C12+C14</f>
        <v>1459826.3179572094</v>
      </c>
      <c r="D15" s="1">
        <f>+D12+D14</f>
        <v>2803041.8508017133</v>
      </c>
      <c r="E15" s="1">
        <f>+E12+E14</f>
        <v>7587707.9163036775</v>
      </c>
      <c r="G15" s="1">
        <f>+G12+G14</f>
        <v>34822784.379581355</v>
      </c>
      <c r="H15" s="1">
        <f>+H12+H14</f>
        <v>19211007.995243449</v>
      </c>
      <c r="I15" s="1">
        <f>+I12+I14</f>
        <v>0</v>
      </c>
      <c r="J15" s="1">
        <f>+J12+J14</f>
        <v>0</v>
      </c>
      <c r="K15" s="1">
        <f>SUM(B15:J15)</f>
        <v>167739593.05000001</v>
      </c>
    </row>
    <row r="17" spans="1:11" x14ac:dyDescent="0.2">
      <c r="A17" t="s">
        <v>6</v>
      </c>
      <c r="B17" s="1">
        <f>B$9/($K$9-$J$9-$I$9-$H$9)*-$H$17</f>
        <v>13174174.743781457</v>
      </c>
      <c r="C17" s="1">
        <f>C$9/($K$9-$J$9-$I$9-$H$9)*-$H$17</f>
        <v>188817.0890176041</v>
      </c>
      <c r="D17" s="1">
        <f>D$9/($K$9-$J$9-$I$9-$H$9)*-$H$17</f>
        <v>362551.48722316063</v>
      </c>
      <c r="E17" s="1">
        <f>E$9/($K$9-$J$9-$I$9-$H$9)*-$H$17</f>
        <v>981410.5304507094</v>
      </c>
      <c r="G17" s="1">
        <f>G$9/($K$9-$J$9-$I$9-$H$9)*-$H$17</f>
        <v>4504054.1447705133</v>
      </c>
      <c r="H17" s="1">
        <f>-H15</f>
        <v>-19211007.995243449</v>
      </c>
      <c r="K17" s="1">
        <v>0</v>
      </c>
    </row>
    <row r="18" spans="1:11" x14ac:dyDescent="0.2">
      <c r="A18" t="s">
        <v>4</v>
      </c>
      <c r="B18" s="1">
        <f>+B15+B17</f>
        <v>115029399.33389406</v>
      </c>
      <c r="C18" s="1">
        <f>+C15+C17</f>
        <v>1648643.4069748134</v>
      </c>
      <c r="D18" s="1">
        <f>+D15+D17</f>
        <v>3165593.3380248738</v>
      </c>
      <c r="E18" s="1">
        <f>+E15+E17</f>
        <v>8569118.4467543866</v>
      </c>
      <c r="G18" s="1">
        <f>+G15+G17</f>
        <v>39326838.524351865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167739593.04999998</v>
      </c>
    </row>
    <row r="20" spans="1:11" x14ac:dyDescent="0.2">
      <c r="A20" t="s">
        <v>7</v>
      </c>
      <c r="B20" s="1">
        <f>B$9/($K$9-$J$9-$I$9-$H$9-$G$9)*-$G$20</f>
        <v>35228140.926248118</v>
      </c>
      <c r="C20" s="1">
        <f>C$9/($K$9-$J$9-$I$9-$H$9-$G$9)*-$G$20</f>
        <v>504902.59546130977</v>
      </c>
      <c r="D20" s="1">
        <f>D$9/($K$9-$J$9-$I$9-$H$9-$G$9)*-$G$20</f>
        <v>969473.62042142788</v>
      </c>
      <c r="E20" s="1">
        <f>E$9/($K$9-$J$9-$I$9-$H$9-$G$9)*-$G$20</f>
        <v>2624321.3822209979</v>
      </c>
      <c r="G20" s="1">
        <f>-G18</f>
        <v>-39326838.524351865</v>
      </c>
      <c r="K20" s="1">
        <f>SUM(B20:J20)</f>
        <v>0</v>
      </c>
    </row>
    <row r="22" spans="1:11" x14ac:dyDescent="0.2">
      <c r="A22" t="s">
        <v>8</v>
      </c>
      <c r="B22" s="1">
        <f>+B20+B18</f>
        <v>150257540.26014218</v>
      </c>
      <c r="C22" s="1">
        <f t="shared" ref="C22:K22" si="3">+C20+C18</f>
        <v>2153546.0024361233</v>
      </c>
      <c r="D22" s="1">
        <f t="shared" si="3"/>
        <v>4135066.9584463015</v>
      </c>
      <c r="E22" s="1">
        <f t="shared" si="3"/>
        <v>11193439.828975385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167739593.04999998</v>
      </c>
    </row>
    <row r="27" spans="1:11" x14ac:dyDescent="0.2">
      <c r="A27" t="s">
        <v>9</v>
      </c>
      <c r="B27" s="1">
        <f>+B9</f>
        <v>79498983.010000005</v>
      </c>
    </row>
    <row r="28" spans="1:11" x14ac:dyDescent="0.2">
      <c r="A28" t="s">
        <v>10</v>
      </c>
      <c r="B28" s="1">
        <f>+B22-B27</f>
        <v>70758557.250142172</v>
      </c>
    </row>
    <row r="29" spans="1:11" x14ac:dyDescent="0.2">
      <c r="A29" s="29" t="s">
        <v>124</v>
      </c>
      <c r="B29" s="1">
        <v>13657</v>
      </c>
    </row>
    <row r="30" spans="1:11" x14ac:dyDescent="0.2">
      <c r="A30" t="s">
        <v>11</v>
      </c>
      <c r="B30" s="1">
        <f>+B28/B29</f>
        <v>5181.1201032541676</v>
      </c>
    </row>
  </sheetData>
  <phoneticPr fontId="0" type="noConversion"/>
  <pageMargins left="0.52" right="0.55000000000000004" top="1" bottom="1" header="0.5" footer="0.5"/>
  <pageSetup scale="97" orientation="landscape" horizontalDpi="4294967294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Table'!B27</f>
        <v>9618152.8300000001</v>
      </c>
      <c r="C9" s="1">
        <f>'Master Expend Table'!C27</f>
        <v>0</v>
      </c>
      <c r="D9" s="1">
        <f>'Master Expend Table'!D27</f>
        <v>1316250.71</v>
      </c>
      <c r="E9" s="1">
        <f>'Master Expend Table'!E27</f>
        <v>270758.52</v>
      </c>
      <c r="G9" s="1">
        <f>'Master Expend Table'!G27</f>
        <v>2245214.4900000002</v>
      </c>
      <c r="H9" s="1">
        <f>'Master Expend Table'!H27</f>
        <v>3200708.54</v>
      </c>
      <c r="I9" s="1">
        <f>'Master Expend Table'!I27</f>
        <v>2882899.28</v>
      </c>
      <c r="J9" s="1">
        <f>'Master Expend Table'!J27</f>
        <v>2131638.2000000002</v>
      </c>
      <c r="K9" s="1">
        <f>SUM(B9:J9)</f>
        <v>21665622.57</v>
      </c>
    </row>
    <row r="11" spans="1:11" x14ac:dyDescent="0.2">
      <c r="A11" t="s">
        <v>3</v>
      </c>
      <c r="B11" s="1">
        <f>(B9/($K9-$J9))*-$J$11</f>
        <v>1049577.0651559145</v>
      </c>
      <c r="C11" s="1">
        <f t="shared" ref="C11:I11" si="0">(C9/($K9-$J9))*-$J$11</f>
        <v>0</v>
      </c>
      <c r="D11" s="1">
        <f t="shared" si="0"/>
        <v>143635.33015426091</v>
      </c>
      <c r="E11" s="1">
        <f t="shared" si="0"/>
        <v>29546.414764918951</v>
      </c>
      <c r="G11" s="1">
        <f t="shared" si="0"/>
        <v>245008.12959734743</v>
      </c>
      <c r="H11" s="1">
        <f t="shared" si="0"/>
        <v>349276.03410026833</v>
      </c>
      <c r="I11" s="1">
        <f t="shared" si="0"/>
        <v>314595.22622728994</v>
      </c>
      <c r="J11" s="1">
        <f>-J9</f>
        <v>-2131638.2000000002</v>
      </c>
      <c r="K11" s="1">
        <v>0</v>
      </c>
    </row>
    <row r="12" spans="1:11" x14ac:dyDescent="0.2">
      <c r="A12" t="s">
        <v>4</v>
      </c>
      <c r="B12" s="1">
        <f>+B9+B11</f>
        <v>10667729.895155914</v>
      </c>
      <c r="C12" s="1">
        <f t="shared" ref="C12:J12" si="1">+C9+C11</f>
        <v>0</v>
      </c>
      <c r="D12" s="1">
        <f t="shared" si="1"/>
        <v>1459886.0401542608</v>
      </c>
      <c r="E12" s="1">
        <f t="shared" si="1"/>
        <v>300304.93476491899</v>
      </c>
      <c r="G12" s="1">
        <f t="shared" si="1"/>
        <v>2490222.6195973475</v>
      </c>
      <c r="H12" s="1">
        <f t="shared" si="1"/>
        <v>3549984.5741002685</v>
      </c>
      <c r="I12" s="1">
        <f t="shared" si="1"/>
        <v>3197494.5062272898</v>
      </c>
      <c r="J12" s="1">
        <f t="shared" si="1"/>
        <v>0</v>
      </c>
      <c r="K12" s="1">
        <f>SUM(B12:J12)</f>
        <v>21665622.57</v>
      </c>
    </row>
    <row r="14" spans="1:11" x14ac:dyDescent="0.2">
      <c r="A14" t="s">
        <v>5</v>
      </c>
      <c r="B14" s="1">
        <f>B$9/($K$9-$J$9-$I$9)*-I14</f>
        <v>1846966.1687363018</v>
      </c>
      <c r="C14" s="1">
        <f t="shared" ref="C14:H14" si="2">C$9/($K$9-$J$9-$I$9)*-$I$14</f>
        <v>0</v>
      </c>
      <c r="D14" s="1">
        <f t="shared" si="2"/>
        <v>252758.56746239049</v>
      </c>
      <c r="E14" s="1">
        <f t="shared" si="2"/>
        <v>51993.541293844391</v>
      </c>
      <c r="G14" s="1">
        <f t="shared" si="2"/>
        <v>431146.73658045108</v>
      </c>
      <c r="H14" s="1">
        <f t="shared" si="2"/>
        <v>614629.49215430196</v>
      </c>
      <c r="I14" s="1">
        <f>-I12</f>
        <v>-3197494.5062272898</v>
      </c>
      <c r="K14" s="1">
        <v>0</v>
      </c>
    </row>
    <row r="15" spans="1:11" x14ac:dyDescent="0.2">
      <c r="A15" t="s">
        <v>4</v>
      </c>
      <c r="B15" s="1">
        <f>+B12+B14</f>
        <v>12514696.063892215</v>
      </c>
      <c r="C15" s="1">
        <f>+C12+C14</f>
        <v>0</v>
      </c>
      <c r="D15" s="1">
        <f>+D12+D14</f>
        <v>1712644.6076166513</v>
      </c>
      <c r="E15" s="1">
        <f>+E12+E14</f>
        <v>352298.47605876339</v>
      </c>
      <c r="G15" s="1">
        <f>+G12+G14</f>
        <v>2921369.3561777985</v>
      </c>
      <c r="H15" s="1">
        <f>+H12+H14</f>
        <v>4164614.0662545706</v>
      </c>
      <c r="I15" s="1">
        <f>+I12+I14</f>
        <v>0</v>
      </c>
      <c r="J15" s="1">
        <f>+J12+J14</f>
        <v>0</v>
      </c>
      <c r="K15" s="1">
        <f>SUM(B15:J15)</f>
        <v>21665622.57</v>
      </c>
    </row>
    <row r="17" spans="1:11" x14ac:dyDescent="0.2">
      <c r="A17" t="s">
        <v>6</v>
      </c>
      <c r="B17" s="1">
        <f>B$9/($K$9-$J$9-$I$9-$H$9)*-$H$17</f>
        <v>2978050.0507403417</v>
      </c>
      <c r="C17" s="1">
        <f>C$9/($K$9-$J$9-$I$9-$H$9)*-$H$17</f>
        <v>0</v>
      </c>
      <c r="D17" s="1">
        <f>D$9/($K$9-$J$9-$I$9-$H$9)*-$H$17</f>
        <v>407548.16054451396</v>
      </c>
      <c r="E17" s="1">
        <f>E$9/($K$9-$J$9-$I$9-$H$9)*-$H$17</f>
        <v>83834.43666120035</v>
      </c>
      <c r="G17" s="1">
        <f>G$9/($K$9-$J$9-$I$9-$H$9)*-$H$17</f>
        <v>695181.4183085144</v>
      </c>
      <c r="H17" s="1">
        <f>-H15</f>
        <v>-4164614.0662545706</v>
      </c>
      <c r="K17" s="1">
        <v>0</v>
      </c>
    </row>
    <row r="18" spans="1:11" x14ac:dyDescent="0.2">
      <c r="A18" t="s">
        <v>4</v>
      </c>
      <c r="B18" s="1">
        <f>+B15+B17</f>
        <v>15492746.114632558</v>
      </c>
      <c r="C18" s="1">
        <f>+C15+C17</f>
        <v>0</v>
      </c>
      <c r="D18" s="1">
        <f>+D15+D17</f>
        <v>2120192.7681611655</v>
      </c>
      <c r="E18" s="1">
        <f>+E15+E17</f>
        <v>436132.91271996376</v>
      </c>
      <c r="G18" s="1">
        <f>+G15+G17</f>
        <v>3616550.7744863126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21665622.57</v>
      </c>
    </row>
    <row r="20" spans="1:11" x14ac:dyDescent="0.2">
      <c r="A20" t="s">
        <v>7</v>
      </c>
      <c r="B20" s="1">
        <f>B$9/($K$9-$J$9-$I$9-$H$9-$G$9)*-$G$20</f>
        <v>3104331.5464965454</v>
      </c>
      <c r="C20" s="1">
        <f>C$9/($K$9-$J$9-$I$9-$H$9-$G$9)*-$G$20</f>
        <v>0</v>
      </c>
      <c r="D20" s="1">
        <f>D$9/($K$9-$J$9-$I$9-$H$9-$G$9)*-$G$20</f>
        <v>424829.86851764092</v>
      </c>
      <c r="E20" s="1">
        <f>E$9/($K$9-$J$9-$I$9-$H$9-$G$9)*-$G$20</f>
        <v>87389.359472125987</v>
      </c>
      <c r="G20" s="1">
        <f>-G18</f>
        <v>-3616550.7744863126</v>
      </c>
      <c r="K20" s="1">
        <f>SUM(B20:J20)</f>
        <v>0</v>
      </c>
    </row>
    <row r="22" spans="1:11" x14ac:dyDescent="0.2">
      <c r="A22" t="s">
        <v>8</v>
      </c>
      <c r="B22" s="1">
        <f>+B20+B18</f>
        <v>18597077.661129102</v>
      </c>
      <c r="C22" s="1">
        <f t="shared" ref="C22:K22" si="3">+C20+C18</f>
        <v>0</v>
      </c>
      <c r="D22" s="1">
        <f t="shared" si="3"/>
        <v>2545022.6366788065</v>
      </c>
      <c r="E22" s="1">
        <f t="shared" si="3"/>
        <v>523522.27219208976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21665622.57</v>
      </c>
    </row>
    <row r="27" spans="1:11" x14ac:dyDescent="0.2">
      <c r="A27" t="s">
        <v>9</v>
      </c>
      <c r="B27" s="1">
        <f>+B9</f>
        <v>9618152.8300000001</v>
      </c>
    </row>
    <row r="28" spans="1:11" x14ac:dyDescent="0.2">
      <c r="A28" t="s">
        <v>10</v>
      </c>
      <c r="B28" s="1">
        <f>+B22-B27</f>
        <v>8978924.831129102</v>
      </c>
    </row>
    <row r="29" spans="1:11" x14ac:dyDescent="0.2">
      <c r="A29" s="29" t="s">
        <v>124</v>
      </c>
      <c r="B29" s="1">
        <v>1895</v>
      </c>
    </row>
    <row r="30" spans="1:11" x14ac:dyDescent="0.2">
      <c r="A30" t="s">
        <v>11</v>
      </c>
      <c r="B30" s="1">
        <f>+B28/B29</f>
        <v>4738.218908247547</v>
      </c>
    </row>
  </sheetData>
  <phoneticPr fontId="0" type="noConversion"/>
  <pageMargins left="0.44" right="0.55000000000000004" top="1" bottom="0.53" header="0.5" footer="0.5"/>
  <pageSetup scale="97" orientation="landscape" horizontalDpi="4294967294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Table'!B29</f>
        <v>28516267.760000002</v>
      </c>
      <c r="C9" s="1">
        <f>'Master Expend Table'!C29</f>
        <v>4180.8100000000004</v>
      </c>
      <c r="D9" s="1">
        <f>'Master Expend Table'!D29</f>
        <v>886391.5</v>
      </c>
      <c r="E9" s="1">
        <f>'Master Expend Table'!E29</f>
        <v>0</v>
      </c>
      <c r="G9" s="1">
        <f>'Master Expend Table'!G29</f>
        <v>9379313.4700000007</v>
      </c>
      <c r="H9" s="1">
        <f>'Master Expend Table'!H29</f>
        <v>4893501.95</v>
      </c>
      <c r="I9" s="1">
        <f>'Master Expend Table'!I29</f>
        <v>8387377.6600000001</v>
      </c>
      <c r="J9" s="1">
        <f>'Master Expend Table'!J29</f>
        <v>5192056.49</v>
      </c>
      <c r="K9" s="1">
        <f>SUM(B9:J9)</f>
        <v>57259089.640000008</v>
      </c>
    </row>
    <row r="11" spans="1:11" x14ac:dyDescent="0.2">
      <c r="A11" t="s">
        <v>3</v>
      </c>
      <c r="B11" s="1">
        <f>(B9/($K9-$J9))*-$J$11</f>
        <v>2843604.9480166272</v>
      </c>
      <c r="C11" s="1">
        <f t="shared" ref="C11:I11" si="0">(C9/($K9-$J9))*-$J$11</f>
        <v>416.90490855165808</v>
      </c>
      <c r="D11" s="1">
        <f t="shared" si="0"/>
        <v>88389.801796414336</v>
      </c>
      <c r="E11" s="1">
        <f t="shared" si="0"/>
        <v>0</v>
      </c>
      <c r="G11" s="1">
        <f t="shared" si="0"/>
        <v>935292.87972610211</v>
      </c>
      <c r="H11" s="1">
        <f t="shared" si="0"/>
        <v>487973.61826108105</v>
      </c>
      <c r="I11" s="1">
        <f t="shared" si="0"/>
        <v>836378.33729122335</v>
      </c>
      <c r="J11" s="1">
        <f>-J9</f>
        <v>-5192056.49</v>
      </c>
      <c r="K11" s="1">
        <v>0</v>
      </c>
    </row>
    <row r="12" spans="1:11" x14ac:dyDescent="0.2">
      <c r="A12" t="s">
        <v>4</v>
      </c>
      <c r="B12" s="1">
        <f>+B9+B11</f>
        <v>31359872.70801663</v>
      </c>
      <c r="C12" s="1">
        <f t="shared" ref="C12:J12" si="1">+C9+C11</f>
        <v>4597.7149085516585</v>
      </c>
      <c r="D12" s="1">
        <f t="shared" si="1"/>
        <v>974781.30179641431</v>
      </c>
      <c r="E12" s="1">
        <f t="shared" si="1"/>
        <v>0</v>
      </c>
      <c r="G12" s="1">
        <f t="shared" si="1"/>
        <v>10314606.349726103</v>
      </c>
      <c r="H12" s="1">
        <f t="shared" si="1"/>
        <v>5381475.5682610814</v>
      </c>
      <c r="I12" s="1">
        <f t="shared" si="1"/>
        <v>9223755.9972912241</v>
      </c>
      <c r="J12" s="1">
        <f t="shared" si="1"/>
        <v>0</v>
      </c>
      <c r="K12" s="1">
        <f>SUM(B12:J12)</f>
        <v>57259089.640000001</v>
      </c>
    </row>
    <row r="14" spans="1:11" x14ac:dyDescent="0.2">
      <c r="A14" t="s">
        <v>5</v>
      </c>
      <c r="B14" s="1">
        <f>B$9/($K$9-$J$9-$I$9)*-I14</f>
        <v>6021730.0896954108</v>
      </c>
      <c r="C14" s="1">
        <f t="shared" ref="C14:H14" si="2">C$9/($K$9-$J$9-$I$9)*-$I$14</f>
        <v>882.8542917391751</v>
      </c>
      <c r="D14" s="1">
        <f t="shared" si="2"/>
        <v>187177.73348612466</v>
      </c>
      <c r="E14" s="1">
        <f t="shared" si="2"/>
        <v>0</v>
      </c>
      <c r="G14" s="1">
        <f t="shared" si="2"/>
        <v>1980613.1229490349</v>
      </c>
      <c r="H14" s="1">
        <f t="shared" si="2"/>
        <v>1033352.1968689134</v>
      </c>
      <c r="I14" s="1">
        <f>-I12</f>
        <v>-9223755.9972912241</v>
      </c>
      <c r="K14" s="1">
        <v>0</v>
      </c>
    </row>
    <row r="15" spans="1:11" x14ac:dyDescent="0.2">
      <c r="A15" t="s">
        <v>4</v>
      </c>
      <c r="B15" s="1">
        <f>+B12+B14</f>
        <v>37381602.797712043</v>
      </c>
      <c r="C15" s="1">
        <f>+C12+C14</f>
        <v>5480.5692002908336</v>
      </c>
      <c r="D15" s="1">
        <f>+D12+D14</f>
        <v>1161959.035282539</v>
      </c>
      <c r="E15" s="1">
        <f>+E12+E14</f>
        <v>0</v>
      </c>
      <c r="G15" s="1">
        <f>+G12+G14</f>
        <v>12295219.472675137</v>
      </c>
      <c r="H15" s="1">
        <f>+H12+H14</f>
        <v>6414827.7651299946</v>
      </c>
      <c r="I15" s="1">
        <f>+I12+I14</f>
        <v>0</v>
      </c>
      <c r="J15" s="1">
        <f>+J12+J14</f>
        <v>0</v>
      </c>
      <c r="K15" s="1">
        <f>SUM(B15:J15)</f>
        <v>57259089.640000001</v>
      </c>
    </row>
    <row r="17" spans="1:11" x14ac:dyDescent="0.2">
      <c r="A17" t="s">
        <v>6</v>
      </c>
      <c r="B17" s="1">
        <f>B$9/($K$9-$J$9-$I$9-$H$9)*-$H$17</f>
        <v>4716295.1076362217</v>
      </c>
      <c r="C17" s="1">
        <f>C$9/($K$9-$J$9-$I$9-$H$9)*-$H$17</f>
        <v>691.46263862114165</v>
      </c>
      <c r="D17" s="1">
        <f>D$9/($K$9-$J$9-$I$9-$H$9)*-$H$17</f>
        <v>146599.96638004394</v>
      </c>
      <c r="E17" s="1">
        <f>E$9/($K$9-$J$9-$I$9-$H$9)*-$H$17</f>
        <v>0</v>
      </c>
      <c r="G17" s="1">
        <f>G$9/($K$9-$J$9-$I$9-$H$9)*-$H$17</f>
        <v>1551241.2284751078</v>
      </c>
      <c r="H17" s="1">
        <f>-H15</f>
        <v>-6414827.7651299946</v>
      </c>
      <c r="K17" s="1">
        <v>0</v>
      </c>
    </row>
    <row r="18" spans="1:11" x14ac:dyDescent="0.2">
      <c r="A18" t="s">
        <v>4</v>
      </c>
      <c r="B18" s="1">
        <f>+B15+B17</f>
        <v>42097897.905348264</v>
      </c>
      <c r="C18" s="1">
        <f>+C15+C17</f>
        <v>6172.0318389119748</v>
      </c>
      <c r="D18" s="1">
        <f>+D15+D17</f>
        <v>1308559.0016625829</v>
      </c>
      <c r="E18" s="1">
        <f>+E15+E17</f>
        <v>0</v>
      </c>
      <c r="G18" s="1">
        <f>+G15+G17</f>
        <v>13846460.701150246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57259089.640000001</v>
      </c>
    </row>
    <row r="20" spans="1:11" x14ac:dyDescent="0.2">
      <c r="A20" t="s">
        <v>7</v>
      </c>
      <c r="B20" s="1">
        <f>B$9/($K$9-$J$9-$I$9-$H$9-$G$9)*-$G$20</f>
        <v>13427127.156213274</v>
      </c>
      <c r="C20" s="1">
        <f>C$9/($K$9-$J$9-$I$9-$H$9-$G$9)*-$G$20</f>
        <v>1968.5699390405789</v>
      </c>
      <c r="D20" s="1">
        <f>D$9/($K$9-$J$9-$I$9-$H$9-$G$9)*-$G$20</f>
        <v>417364.9749979279</v>
      </c>
      <c r="E20" s="1">
        <f>E$9/($K$9-$J$9-$I$9-$H$9-$G$9)*-$G$20</f>
        <v>0</v>
      </c>
      <c r="G20" s="1">
        <f>-G18</f>
        <v>-13846460.701150246</v>
      </c>
      <c r="K20" s="1">
        <f>SUM(B20:J20)</f>
        <v>0</v>
      </c>
    </row>
    <row r="22" spans="1:11" x14ac:dyDescent="0.2">
      <c r="A22" t="s">
        <v>8</v>
      </c>
      <c r="B22" s="1">
        <f>+B20+B18</f>
        <v>55525025.06156154</v>
      </c>
      <c r="C22" s="1">
        <f t="shared" ref="C22:K22" si="3">+C20+C18</f>
        <v>8140.6017779525537</v>
      </c>
      <c r="D22" s="1">
        <f t="shared" si="3"/>
        <v>1725923.9766605108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57259089.640000001</v>
      </c>
    </row>
    <row r="27" spans="1:11" x14ac:dyDescent="0.2">
      <c r="A27" t="s">
        <v>9</v>
      </c>
      <c r="B27" s="1">
        <f>+B9</f>
        <v>28516267.760000002</v>
      </c>
    </row>
    <row r="28" spans="1:11" x14ac:dyDescent="0.2">
      <c r="A28" t="s">
        <v>10</v>
      </c>
      <c r="B28" s="1">
        <f>+B22-B27</f>
        <v>27008757.301561538</v>
      </c>
    </row>
    <row r="29" spans="1:11" x14ac:dyDescent="0.2">
      <c r="A29" s="29" t="s">
        <v>124</v>
      </c>
      <c r="B29" s="1">
        <v>6915</v>
      </c>
    </row>
    <row r="30" spans="1:11" x14ac:dyDescent="0.2">
      <c r="A30" t="s">
        <v>11</v>
      </c>
      <c r="B30" s="1">
        <f>+B28/B29</f>
        <v>3905.8217355837364</v>
      </c>
    </row>
  </sheetData>
  <phoneticPr fontId="0" type="noConversion"/>
  <pageMargins left="0.54" right="0.55000000000000004" top="1" bottom="0.57999999999999996" header="0.5" footer="0.5"/>
  <pageSetup scale="97" orientation="landscape" horizontalDpi="4294967294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Table'!B30</f>
        <v>18532064.07</v>
      </c>
      <c r="C9" s="1">
        <f>'Master Expend Table'!C30</f>
        <v>2798.31</v>
      </c>
      <c r="D9" s="1">
        <f>'Master Expend Table'!D30</f>
        <v>19758.7</v>
      </c>
      <c r="E9" s="1">
        <f>'Master Expend Table'!E30</f>
        <v>0</v>
      </c>
      <c r="G9" s="1">
        <f>'Master Expend Table'!G30</f>
        <v>6840723.0099999998</v>
      </c>
      <c r="H9" s="1">
        <f>'Master Expend Table'!H30</f>
        <v>4136790.69</v>
      </c>
      <c r="I9" s="1">
        <f>'Master Expend Table'!I30</f>
        <v>4964393.41</v>
      </c>
      <c r="J9" s="1">
        <f>'Master Expend Table'!J30</f>
        <v>4605324.92</v>
      </c>
      <c r="K9" s="1">
        <f>SUM(B9:J9)</f>
        <v>39101853.109999999</v>
      </c>
    </row>
    <row r="11" spans="1:11" x14ac:dyDescent="0.2">
      <c r="A11" t="s">
        <v>3</v>
      </c>
      <c r="B11" s="1">
        <f>(B9/($K9-$J9))*-$J$11</f>
        <v>2474051.1859784238</v>
      </c>
      <c r="C11" s="1">
        <f t="shared" ref="C11:I11" si="0">(C9/($K9-$J9))*-$J$11</f>
        <v>373.57750049238217</v>
      </c>
      <c r="D11" s="1">
        <f t="shared" si="0"/>
        <v>2637.8084483058819</v>
      </c>
      <c r="E11" s="1">
        <f t="shared" si="0"/>
        <v>0</v>
      </c>
      <c r="G11" s="1">
        <f t="shared" si="0"/>
        <v>913244.13793915801</v>
      </c>
      <c r="H11" s="1">
        <f t="shared" si="0"/>
        <v>552266.16280196153</v>
      </c>
      <c r="I11" s="1">
        <f t="shared" si="0"/>
        <v>662752.04733165877</v>
      </c>
      <c r="J11" s="1">
        <f>-J9</f>
        <v>-4605324.92</v>
      </c>
      <c r="K11" s="1">
        <v>0</v>
      </c>
    </row>
    <row r="12" spans="1:11" x14ac:dyDescent="0.2">
      <c r="A12" t="s">
        <v>4</v>
      </c>
      <c r="B12" s="1">
        <f>+B9+B11</f>
        <v>21006115.255978424</v>
      </c>
      <c r="C12" s="1">
        <f t="shared" ref="C12:J12" si="1">+C9+C11</f>
        <v>3171.8875004923821</v>
      </c>
      <c r="D12" s="1">
        <f t="shared" si="1"/>
        <v>22396.508448305882</v>
      </c>
      <c r="E12" s="1">
        <f t="shared" si="1"/>
        <v>0</v>
      </c>
      <c r="G12" s="1">
        <f t="shared" si="1"/>
        <v>7753967.1479391577</v>
      </c>
      <c r="H12" s="1">
        <f t="shared" si="1"/>
        <v>4689056.8528019618</v>
      </c>
      <c r="I12" s="1">
        <f t="shared" si="1"/>
        <v>5627145.4573316593</v>
      </c>
      <c r="J12" s="1">
        <f t="shared" si="1"/>
        <v>0</v>
      </c>
      <c r="K12" s="1">
        <f>SUM(B12:J12)</f>
        <v>39101853.109999999</v>
      </c>
    </row>
    <row r="14" spans="1:11" x14ac:dyDescent="0.2">
      <c r="A14" t="s">
        <v>5</v>
      </c>
      <c r="B14" s="1">
        <f>B$9/($K$9-$J$9-$I$9)*-I14</f>
        <v>3531157.5313919713</v>
      </c>
      <c r="C14" s="1">
        <f t="shared" ref="C14:H14" si="2">C$9/($K$9-$J$9-$I$9)*-$I$14</f>
        <v>533.19875186841318</v>
      </c>
      <c r="D14" s="1">
        <f t="shared" si="2"/>
        <v>3764.8845833886944</v>
      </c>
      <c r="E14" s="1">
        <f t="shared" si="2"/>
        <v>0</v>
      </c>
      <c r="G14" s="1">
        <f t="shared" si="2"/>
        <v>1303452.7878646522</v>
      </c>
      <c r="H14" s="1">
        <f t="shared" si="2"/>
        <v>788237.05473977933</v>
      </c>
      <c r="I14" s="1">
        <f>-I12</f>
        <v>-5627145.4573316593</v>
      </c>
      <c r="K14" s="1">
        <v>0</v>
      </c>
    </row>
    <row r="15" spans="1:11" x14ac:dyDescent="0.2">
      <c r="A15" t="s">
        <v>4</v>
      </c>
      <c r="B15" s="1">
        <f>+B12+B14</f>
        <v>24537272.787370395</v>
      </c>
      <c r="C15" s="1">
        <f>+C12+C14</f>
        <v>3705.0862523607952</v>
      </c>
      <c r="D15" s="1">
        <f>+D12+D14</f>
        <v>26161.393031694577</v>
      </c>
      <c r="E15" s="1">
        <f>+E12+E14</f>
        <v>0</v>
      </c>
      <c r="G15" s="1">
        <f>+G12+G14</f>
        <v>9057419.9358038101</v>
      </c>
      <c r="H15" s="1">
        <f>+H12+H14</f>
        <v>5477293.9075417407</v>
      </c>
      <c r="I15" s="1">
        <f>+I12+I14</f>
        <v>0</v>
      </c>
      <c r="J15" s="1">
        <f>+J12+J14</f>
        <v>0</v>
      </c>
      <c r="K15" s="1">
        <f>SUM(B15:J15)</f>
        <v>39101853.109999999</v>
      </c>
    </row>
    <row r="17" spans="1:11" x14ac:dyDescent="0.2">
      <c r="A17" t="s">
        <v>6</v>
      </c>
      <c r="B17" s="1">
        <f>B$9/($K$9-$J$9-$I$9-$H$9)*-$H$17</f>
        <v>3997014.6206742818</v>
      </c>
      <c r="C17" s="1">
        <f>C$9/($K$9-$J$9-$I$9-$H$9)*-$H$17</f>
        <v>603.54237611801261</v>
      </c>
      <c r="D17" s="1">
        <f>D$9/($K$9-$J$9-$I$9-$H$9)*-$H$17</f>
        <v>4261.5767184489841</v>
      </c>
      <c r="E17" s="1">
        <f>E$9/($K$9-$J$9-$I$9-$H$9)*-$H$17</f>
        <v>0</v>
      </c>
      <c r="G17" s="1">
        <f>G$9/($K$9-$J$9-$I$9-$H$9)*-$H$17</f>
        <v>1475414.1677728929</v>
      </c>
      <c r="H17" s="1">
        <f>-H15</f>
        <v>-5477293.9075417407</v>
      </c>
      <c r="K17" s="1">
        <v>0</v>
      </c>
    </row>
    <row r="18" spans="1:11" x14ac:dyDescent="0.2">
      <c r="A18" t="s">
        <v>4</v>
      </c>
      <c r="B18" s="1">
        <f>+B15+B17</f>
        <v>28534287.408044677</v>
      </c>
      <c r="C18" s="1">
        <f>+C15+C17</f>
        <v>4308.6286284788075</v>
      </c>
      <c r="D18" s="1">
        <f>+D15+D17</f>
        <v>30422.969750143562</v>
      </c>
      <c r="E18" s="1">
        <f>+E15+E17</f>
        <v>0</v>
      </c>
      <c r="G18" s="1">
        <f>+G15+G17</f>
        <v>10532834.103576703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39101853.109999999</v>
      </c>
    </row>
    <row r="20" spans="1:11" x14ac:dyDescent="0.2">
      <c r="A20" t="s">
        <v>7</v>
      </c>
      <c r="B20" s="1">
        <f>B$9/($K$9-$J$9-$I$9-$H$9-$G$9)*-$G$20</f>
        <v>10520029.24794649</v>
      </c>
      <c r="C20" s="1">
        <f>C$9/($K$9-$J$9-$I$9-$H$9-$G$9)*-$G$20</f>
        <v>1588.5064358522445</v>
      </c>
      <c r="D20" s="1">
        <f>D$9/($K$9-$J$9-$I$9-$H$9-$G$9)*-$G$20</f>
        <v>11216.349194361506</v>
      </c>
      <c r="E20" s="1">
        <f>E$9/($K$9-$J$9-$I$9-$H$9-$G$9)*-$G$20</f>
        <v>0</v>
      </c>
      <c r="G20" s="1">
        <f>-G18</f>
        <v>-10532834.103576703</v>
      </c>
      <c r="K20" s="1">
        <f>SUM(B20:J20)</f>
        <v>0</v>
      </c>
    </row>
    <row r="22" spans="1:11" x14ac:dyDescent="0.2">
      <c r="A22" t="s">
        <v>8</v>
      </c>
      <c r="B22" s="1">
        <f>+B20+B18</f>
        <v>39054316.655991167</v>
      </c>
      <c r="C22" s="1">
        <f t="shared" ref="C22:K22" si="3">+C20+C18</f>
        <v>5897.1350643310525</v>
      </c>
      <c r="D22" s="1">
        <f t="shared" si="3"/>
        <v>41639.318944505067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39101853.109999999</v>
      </c>
    </row>
    <row r="27" spans="1:11" x14ac:dyDescent="0.2">
      <c r="A27" t="s">
        <v>9</v>
      </c>
      <c r="B27" s="1">
        <f>+B9</f>
        <v>18532064.07</v>
      </c>
    </row>
    <row r="28" spans="1:11" x14ac:dyDescent="0.2">
      <c r="A28" t="s">
        <v>10</v>
      </c>
      <c r="B28" s="1">
        <f>+B22-B27</f>
        <v>20522252.585991167</v>
      </c>
    </row>
    <row r="29" spans="1:11" x14ac:dyDescent="0.2">
      <c r="A29" s="29" t="s">
        <v>124</v>
      </c>
      <c r="B29" s="1">
        <v>4198</v>
      </c>
    </row>
    <row r="30" spans="1:11" x14ac:dyDescent="0.2">
      <c r="A30" t="s">
        <v>11</v>
      </c>
      <c r="B30" s="1">
        <f>+B28/B29</f>
        <v>4888.578510240869</v>
      </c>
    </row>
  </sheetData>
  <phoneticPr fontId="0" type="noConversion"/>
  <pageMargins left="0.56000000000000005" right="0.55000000000000004" top="1" bottom="0.46" header="0.5" footer="0.5"/>
  <pageSetup scale="97" orientation="landscape" horizontalDpi="4294967294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Table'!B31</f>
        <v>18662013.620000001</v>
      </c>
      <c r="C9" s="1">
        <f>'Master Expend Table'!C31</f>
        <v>8381.5600000000013</v>
      </c>
      <c r="D9" s="1">
        <f>'Master Expend Table'!D31</f>
        <v>1615449.29</v>
      </c>
      <c r="E9" s="1">
        <f>'Master Expend Table'!E31</f>
        <v>562168.44999999995</v>
      </c>
      <c r="G9" s="1">
        <f>'Master Expend Table'!G31</f>
        <v>3834498.93</v>
      </c>
      <c r="H9" s="1">
        <f>'Master Expend Table'!H31</f>
        <v>5424394.5</v>
      </c>
      <c r="I9" s="1">
        <f>'Master Expend Table'!I31</f>
        <v>7066145.4299999997</v>
      </c>
      <c r="J9" s="1">
        <f>'Master Expend Table'!J31</f>
        <v>5092529.0200000005</v>
      </c>
      <c r="K9" s="1">
        <f>SUM(B9:J9)</f>
        <v>42265580.800000004</v>
      </c>
    </row>
    <row r="11" spans="1:11" x14ac:dyDescent="0.2">
      <c r="A11" t="s">
        <v>3</v>
      </c>
      <c r="B11" s="1">
        <f>(B9/($K9-$J9))*-$J$11</f>
        <v>2556605.9653627193</v>
      </c>
      <c r="C11" s="1">
        <f t="shared" ref="C11:I11" si="0">(C9/($K9-$J9))*-$J$11</f>
        <v>1148.2333434844829</v>
      </c>
      <c r="D11" s="1">
        <f t="shared" si="0"/>
        <v>221308.77062102209</v>
      </c>
      <c r="E11" s="1">
        <f t="shared" si="0"/>
        <v>77014.369514146441</v>
      </c>
      <c r="G11" s="1">
        <f t="shared" si="0"/>
        <v>525307.88146616763</v>
      </c>
      <c r="H11" s="1">
        <f t="shared" si="0"/>
        <v>743115.91554720595</v>
      </c>
      <c r="I11" s="1">
        <f t="shared" si="0"/>
        <v>968027.88414525427</v>
      </c>
      <c r="J11" s="1">
        <f>-J9</f>
        <v>-5092529.0200000005</v>
      </c>
      <c r="K11" s="1">
        <v>0</v>
      </c>
    </row>
    <row r="12" spans="1:11" x14ac:dyDescent="0.2">
      <c r="A12" t="s">
        <v>4</v>
      </c>
      <c r="B12" s="1">
        <f>+B9+B11</f>
        <v>21218619.585362721</v>
      </c>
      <c r="C12" s="1">
        <f t="shared" ref="C12:J12" si="1">+C9+C11</f>
        <v>9529.7933434844836</v>
      </c>
      <c r="D12" s="1">
        <f t="shared" si="1"/>
        <v>1836758.0606210222</v>
      </c>
      <c r="E12" s="1">
        <f t="shared" si="1"/>
        <v>639182.81951414642</v>
      </c>
      <c r="G12" s="1">
        <f t="shared" si="1"/>
        <v>4359806.8114661677</v>
      </c>
      <c r="H12" s="1">
        <f t="shared" si="1"/>
        <v>6167510.4155472061</v>
      </c>
      <c r="I12" s="1">
        <f t="shared" si="1"/>
        <v>8034173.314145254</v>
      </c>
      <c r="J12" s="1">
        <f t="shared" si="1"/>
        <v>0</v>
      </c>
      <c r="K12" s="1">
        <f>SUM(B12:J12)</f>
        <v>42265580.800000004</v>
      </c>
    </row>
    <row r="14" spans="1:11" x14ac:dyDescent="0.2">
      <c r="A14" t="s">
        <v>5</v>
      </c>
      <c r="B14" s="1">
        <f>B$9/($K$9-$J$9-$I$9)*-I14</f>
        <v>4980048.4337713858</v>
      </c>
      <c r="C14" s="1">
        <f t="shared" ref="C14:H14" si="2">C$9/($K$9-$J$9-$I$9)*-$I$14</f>
        <v>2236.659751755175</v>
      </c>
      <c r="D14" s="1">
        <f t="shared" si="2"/>
        <v>431090.44234539551</v>
      </c>
      <c r="E14" s="1">
        <f t="shared" si="2"/>
        <v>150017.36500384074</v>
      </c>
      <c r="G14" s="1">
        <f t="shared" si="2"/>
        <v>1023254.552240786</v>
      </c>
      <c r="H14" s="1">
        <f t="shared" si="2"/>
        <v>1447525.8610320913</v>
      </c>
      <c r="I14" s="1">
        <f>-I12</f>
        <v>-8034173.314145254</v>
      </c>
      <c r="K14" s="1">
        <v>0</v>
      </c>
    </row>
    <row r="15" spans="1:11" x14ac:dyDescent="0.2">
      <c r="A15" t="s">
        <v>4</v>
      </c>
      <c r="B15" s="1">
        <f>+B12+B14</f>
        <v>26198668.019134108</v>
      </c>
      <c r="C15" s="1">
        <f>+C12+C14</f>
        <v>11766.453095239658</v>
      </c>
      <c r="D15" s="1">
        <f>+D12+D14</f>
        <v>2267848.5029664179</v>
      </c>
      <c r="E15" s="1">
        <f>+E12+E14</f>
        <v>789200.18451798719</v>
      </c>
      <c r="G15" s="1">
        <f>+G12+G14</f>
        <v>5383061.3637069538</v>
      </c>
      <c r="H15" s="1">
        <f>+H12+H14</f>
        <v>7615036.2765792971</v>
      </c>
      <c r="I15" s="1">
        <f>+I12+I14</f>
        <v>0</v>
      </c>
      <c r="J15" s="1">
        <f>+J12+J14</f>
        <v>0</v>
      </c>
      <c r="K15" s="1">
        <f>SUM(B15:J15)</f>
        <v>42265580.800000004</v>
      </c>
    </row>
    <row r="17" spans="1:11" x14ac:dyDescent="0.2">
      <c r="A17" t="s">
        <v>6</v>
      </c>
      <c r="B17" s="1">
        <f>B$9/($K$9-$J$9-$I$9-$H$9)*-$H$17</f>
        <v>5757595.1578168459</v>
      </c>
      <c r="C17" s="1">
        <f>C$9/($K$9-$J$9-$I$9-$H$9)*-$H$17</f>
        <v>2585.8747214305899</v>
      </c>
      <c r="D17" s="1">
        <f>D$9/($K$9-$J$9-$I$9-$H$9)*-$H$17</f>
        <v>498397.61127570446</v>
      </c>
      <c r="E17" s="1">
        <f>E$9/($K$9-$J$9-$I$9-$H$9)*-$H$17</f>
        <v>173439.93051899839</v>
      </c>
      <c r="G17" s="1">
        <f>G$9/($K$9-$J$9-$I$9-$H$9)*-$H$17</f>
        <v>1183017.7022463172</v>
      </c>
      <c r="H17" s="1">
        <f>-H15</f>
        <v>-7615036.2765792971</v>
      </c>
      <c r="K17" s="1">
        <v>0</v>
      </c>
    </row>
    <row r="18" spans="1:11" x14ac:dyDescent="0.2">
      <c r="A18" t="s">
        <v>4</v>
      </c>
      <c r="B18" s="1">
        <f>+B15+B17</f>
        <v>31956263.176950954</v>
      </c>
      <c r="C18" s="1">
        <f>+C15+C17</f>
        <v>14352.327816670248</v>
      </c>
      <c r="D18" s="1">
        <f>+D15+D17</f>
        <v>2766246.1142421225</v>
      </c>
      <c r="E18" s="1">
        <f>+E15+E17</f>
        <v>962640.1150369856</v>
      </c>
      <c r="G18" s="1">
        <f>+G15+G17</f>
        <v>6566079.0659532715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42265580.800000004</v>
      </c>
    </row>
    <row r="20" spans="1:11" x14ac:dyDescent="0.2">
      <c r="A20" t="s">
        <v>7</v>
      </c>
      <c r="B20" s="1">
        <f>B$9/($K$9-$J$9-$I$9-$H$9-$G$9)*-$G$20</f>
        <v>5877598.8593744999</v>
      </c>
      <c r="C20" s="1">
        <f>C$9/($K$9-$J$9-$I$9-$H$9-$G$9)*-$G$20</f>
        <v>2639.7712754310451</v>
      </c>
      <c r="D20" s="1">
        <f>D$9/($K$9-$J$9-$I$9-$H$9-$G$9)*-$G$20</f>
        <v>508785.55217137089</v>
      </c>
      <c r="E20" s="1">
        <f>E$9/($K$9-$J$9-$I$9-$H$9-$G$9)*-$G$20</f>
        <v>177054.88313196987</v>
      </c>
      <c r="G20" s="1">
        <f>-G18</f>
        <v>-6566079.0659532715</v>
      </c>
      <c r="K20" s="1">
        <f>SUM(B20:J20)</f>
        <v>0</v>
      </c>
    </row>
    <row r="22" spans="1:11" x14ac:dyDescent="0.2">
      <c r="A22" t="s">
        <v>8</v>
      </c>
      <c r="B22" s="1">
        <f>+B20+B18</f>
        <v>37833862.036325455</v>
      </c>
      <c r="C22" s="1">
        <f t="shared" ref="C22:K22" si="3">+C20+C18</f>
        <v>16992.099092101293</v>
      </c>
      <c r="D22" s="1">
        <f t="shared" si="3"/>
        <v>3275031.6664134935</v>
      </c>
      <c r="E22" s="1">
        <f t="shared" si="3"/>
        <v>1139694.9981689556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42265580.800000004</v>
      </c>
    </row>
    <row r="27" spans="1:11" x14ac:dyDescent="0.2">
      <c r="A27" t="s">
        <v>9</v>
      </c>
      <c r="B27" s="1">
        <f>+B9</f>
        <v>18662013.620000001</v>
      </c>
    </row>
    <row r="28" spans="1:11" x14ac:dyDescent="0.2">
      <c r="A28" t="s">
        <v>10</v>
      </c>
      <c r="B28" s="1">
        <f>+B22-B27</f>
        <v>19171848.416325454</v>
      </c>
    </row>
    <row r="29" spans="1:11" x14ac:dyDescent="0.2">
      <c r="A29" s="29" t="s">
        <v>124</v>
      </c>
      <c r="B29" s="1">
        <f>HIBBING!B29+'ITASCA CC'!B29+'MESABI RANGE'!B29+'RAINY RIVER'!B29+VERMILION!B29</f>
        <v>3374</v>
      </c>
    </row>
    <row r="30" spans="1:11" x14ac:dyDescent="0.2">
      <c r="A30" t="s">
        <v>11</v>
      </c>
      <c r="B30" s="1">
        <f>+B28/B29</f>
        <v>5682.2313030010237</v>
      </c>
    </row>
  </sheetData>
  <phoneticPr fontId="0" type="noConversion"/>
  <pageMargins left="0.56000000000000005" right="0.59" top="0.82" bottom="1" header="0.5" footer="0.5"/>
  <pageSetup scale="9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Table'!B32</f>
        <v>7034515.6100000003</v>
      </c>
      <c r="C9" s="1">
        <f>'Master Expend Table'!C32</f>
        <v>950</v>
      </c>
      <c r="D9" s="1">
        <f>'Master Expend Table'!D32</f>
        <v>1417083.85</v>
      </c>
      <c r="E9" s="1">
        <f>'Master Expend Table'!E32</f>
        <v>0</v>
      </c>
      <c r="G9" s="1">
        <f>'Master Expend Table'!G32</f>
        <v>1100627.3500000001</v>
      </c>
      <c r="H9" s="1">
        <f>'Master Expend Table'!H32</f>
        <v>1273299.04</v>
      </c>
      <c r="I9" s="1">
        <f>'Master Expend Table'!I32</f>
        <v>2289249.5499999998</v>
      </c>
      <c r="J9" s="1">
        <f>'Master Expend Table'!J32</f>
        <v>1658874</v>
      </c>
      <c r="K9" s="1">
        <f>SUM(B9:J9)</f>
        <v>14774599.400000002</v>
      </c>
    </row>
    <row r="11" spans="1:11" x14ac:dyDescent="0.2">
      <c r="A11" t="s">
        <v>3</v>
      </c>
      <c r="B11" s="1">
        <f>(B9/($K9-$J9))*-$J$11</f>
        <v>889723.95289879572</v>
      </c>
      <c r="C11" s="1">
        <f t="shared" ref="C11:I11" si="0">(C9/($K9-$J9))*-$J$11</f>
        <v>120.15578642718457</v>
      </c>
      <c r="D11" s="1">
        <f t="shared" si="0"/>
        <v>179232.44676843417</v>
      </c>
      <c r="E11" s="1">
        <f t="shared" si="0"/>
        <v>0</v>
      </c>
      <c r="G11" s="1">
        <f t="shared" si="0"/>
        <v>139207.09979212433</v>
      </c>
      <c r="H11" s="1">
        <f t="shared" si="0"/>
        <v>161046.57632439907</v>
      </c>
      <c r="I11" s="1">
        <f t="shared" si="0"/>
        <v>289543.76842981926</v>
      </c>
      <c r="J11" s="1">
        <f>-J9</f>
        <v>-1658874</v>
      </c>
      <c r="K11" s="1">
        <v>0</v>
      </c>
    </row>
    <row r="12" spans="1:11" x14ac:dyDescent="0.2">
      <c r="A12" t="s">
        <v>4</v>
      </c>
      <c r="B12" s="1">
        <f>+B9+B11</f>
        <v>7924239.5628987961</v>
      </c>
      <c r="C12" s="1">
        <f t="shared" ref="C12:J12" si="1">+C9+C11</f>
        <v>1070.1557864271845</v>
      </c>
      <c r="D12" s="1">
        <f t="shared" si="1"/>
        <v>1596316.2967684343</v>
      </c>
      <c r="E12" s="1">
        <f t="shared" si="1"/>
        <v>0</v>
      </c>
      <c r="G12" s="1">
        <f t="shared" si="1"/>
        <v>1239834.4497921243</v>
      </c>
      <c r="H12" s="1">
        <f t="shared" si="1"/>
        <v>1434345.6163243991</v>
      </c>
      <c r="I12" s="1">
        <f t="shared" si="1"/>
        <v>2578793.3184298193</v>
      </c>
      <c r="J12" s="1">
        <f t="shared" si="1"/>
        <v>0</v>
      </c>
      <c r="K12" s="1">
        <f>SUM(B12:J12)</f>
        <v>14774599.399999999</v>
      </c>
    </row>
    <row r="14" spans="1:11" x14ac:dyDescent="0.2">
      <c r="A14" t="s">
        <v>5</v>
      </c>
      <c r="B14" s="1">
        <f>B$9/($K$9-$J$9-$I$9)*-I14</f>
        <v>1675574.0376457095</v>
      </c>
      <c r="C14" s="1">
        <f t="shared" ref="C14:H14" si="2">C$9/($K$9-$J$9-$I$9)*-$I$14</f>
        <v>226.28357430902392</v>
      </c>
      <c r="D14" s="1">
        <f t="shared" si="2"/>
        <v>337539.78807746602</v>
      </c>
      <c r="E14" s="1">
        <f t="shared" si="2"/>
        <v>0</v>
      </c>
      <c r="G14" s="1">
        <f t="shared" si="2"/>
        <v>262161.99025291484</v>
      </c>
      <c r="H14" s="1">
        <f t="shared" si="2"/>
        <v>303291.21887941984</v>
      </c>
      <c r="I14" s="1">
        <f>-I12</f>
        <v>-2578793.3184298193</v>
      </c>
      <c r="K14" s="1">
        <v>0</v>
      </c>
    </row>
    <row r="15" spans="1:11" x14ac:dyDescent="0.2">
      <c r="A15" t="s">
        <v>4</v>
      </c>
      <c r="B15" s="1">
        <f>+B12+B14</f>
        <v>9599813.6005445048</v>
      </c>
      <c r="C15" s="1">
        <f>+C12+C14</f>
        <v>1296.4393607362083</v>
      </c>
      <c r="D15" s="1">
        <f>+D12+D14</f>
        <v>1933856.0848459003</v>
      </c>
      <c r="E15" s="1">
        <f>+E12+E14</f>
        <v>0</v>
      </c>
      <c r="G15" s="1">
        <f>+G12+G14</f>
        <v>1501996.4400450392</v>
      </c>
      <c r="H15" s="1">
        <f>+H12+H14</f>
        <v>1737636.835203819</v>
      </c>
      <c r="I15" s="1">
        <f>+I12+I14</f>
        <v>0</v>
      </c>
      <c r="J15" s="1">
        <f>+J12+J14</f>
        <v>0</v>
      </c>
      <c r="K15" s="1">
        <f>SUM(B15:J15)</f>
        <v>14774599.399999999</v>
      </c>
    </row>
    <row r="17" spans="1:11" x14ac:dyDescent="0.2">
      <c r="A17" t="s">
        <v>6</v>
      </c>
      <c r="B17" s="1">
        <f>B$9/($K$9-$J$9-$I$9-$H$9)*-$H$17</f>
        <v>1279515.0435148557</v>
      </c>
      <c r="C17" s="1">
        <f>C$9/($K$9-$J$9-$I$9-$H$9)*-$H$17</f>
        <v>172.79644523229834</v>
      </c>
      <c r="D17" s="1">
        <f>D$9/($K$9-$J$9-$I$9-$H$9)*-$H$17</f>
        <v>257754.79144852579</v>
      </c>
      <c r="E17" s="1">
        <f>E$9/($K$9-$J$9-$I$9-$H$9)*-$H$17</f>
        <v>0</v>
      </c>
      <c r="G17" s="1">
        <f>G$9/($K$9-$J$9-$I$9-$H$9)*-$H$17</f>
        <v>200194.20379520493</v>
      </c>
      <c r="H17" s="1">
        <f>-H15</f>
        <v>-1737636.835203819</v>
      </c>
      <c r="K17" s="1">
        <v>0</v>
      </c>
    </row>
    <row r="18" spans="1:11" x14ac:dyDescent="0.2">
      <c r="A18" t="s">
        <v>4</v>
      </c>
      <c r="B18" s="1">
        <f>+B15+B17</f>
        <v>10879328.64405936</v>
      </c>
      <c r="C18" s="1">
        <f>+C15+C17</f>
        <v>1469.2358059685066</v>
      </c>
      <c r="D18" s="1">
        <f>+D15+D17</f>
        <v>2191610.8762944262</v>
      </c>
      <c r="E18" s="1">
        <f>+E15+E17</f>
        <v>0</v>
      </c>
      <c r="G18" s="1">
        <f>+G15+G17</f>
        <v>1702190.643840244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14774599.399999999</v>
      </c>
    </row>
    <row r="20" spans="1:11" x14ac:dyDescent="0.2">
      <c r="A20" t="s">
        <v>7</v>
      </c>
      <c r="B20" s="1">
        <f>B$9/($K$9-$J$9-$I$9-$H$9-$G$9)*-$G$20</f>
        <v>1416624.2637153578</v>
      </c>
      <c r="C20" s="1">
        <f>C$9/($K$9-$J$9-$I$9-$H$9-$G$9)*-$G$20</f>
        <v>191.31282452717303</v>
      </c>
      <c r="D20" s="1">
        <f>D$9/($K$9-$J$9-$I$9-$H$9-$G$9)*-$G$20</f>
        <v>285375.06730035879</v>
      </c>
      <c r="E20" s="1">
        <f>E$9/($K$9-$J$9-$I$9-$H$9-$G$9)*-$G$20</f>
        <v>0</v>
      </c>
      <c r="G20" s="1">
        <f>-G18</f>
        <v>-1702190.643840244</v>
      </c>
      <c r="K20" s="1">
        <f>SUM(B20:J20)</f>
        <v>0</v>
      </c>
    </row>
    <row r="22" spans="1:11" x14ac:dyDescent="0.2">
      <c r="A22" t="s">
        <v>8</v>
      </c>
      <c r="B22" s="1">
        <f>+B20+B18</f>
        <v>12295952.907774718</v>
      </c>
      <c r="C22" s="1">
        <f t="shared" ref="C22:K22" si="3">+C20+C18</f>
        <v>1660.5486304956796</v>
      </c>
      <c r="D22" s="1">
        <f t="shared" si="3"/>
        <v>2476985.9435947849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14774599.399999999</v>
      </c>
    </row>
    <row r="27" spans="1:11" x14ac:dyDescent="0.2">
      <c r="A27" t="s">
        <v>9</v>
      </c>
      <c r="B27" s="1">
        <f>+B9</f>
        <v>7034515.6100000003</v>
      </c>
    </row>
    <row r="28" spans="1:11" x14ac:dyDescent="0.2">
      <c r="A28" t="s">
        <v>10</v>
      </c>
      <c r="B28" s="1">
        <f>+B22-B27</f>
        <v>5261437.2977747181</v>
      </c>
    </row>
    <row r="29" spans="1:11" x14ac:dyDescent="0.2">
      <c r="A29" s="29" t="s">
        <v>124</v>
      </c>
      <c r="B29" s="1">
        <v>944</v>
      </c>
    </row>
    <row r="30" spans="1:11" x14ac:dyDescent="0.2">
      <c r="A30" t="s">
        <v>11</v>
      </c>
      <c r="B30" s="1">
        <f>+B28/B29</f>
        <v>5573.5564595071164</v>
      </c>
    </row>
  </sheetData>
  <phoneticPr fontId="0" type="noConversion"/>
  <pageMargins left="0.46" right="0.55000000000000004" top="1" bottom="0.51" header="0.5" footer="0.5"/>
  <pageSetup orientation="landscape" horizontalDpi="4294967294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Table'!B33</f>
        <v>4289683.7300000004</v>
      </c>
      <c r="C9" s="1">
        <f>'Master Expend Table'!C33</f>
        <v>0</v>
      </c>
      <c r="D9" s="1">
        <f>'Master Expend Table'!D33</f>
        <v>100380.37</v>
      </c>
      <c r="E9" s="1">
        <f>'Master Expend Table'!E33</f>
        <v>227609.49</v>
      </c>
      <c r="G9" s="1">
        <f>'Master Expend Table'!G33</f>
        <v>823720.69</v>
      </c>
      <c r="H9" s="1">
        <f>'Master Expend Table'!H33</f>
        <v>1359763.23</v>
      </c>
      <c r="I9" s="1">
        <f>'Master Expend Table'!I33</f>
        <v>1383451.23</v>
      </c>
      <c r="J9" s="1">
        <f>'Master Expend Table'!J33</f>
        <v>1104554.99</v>
      </c>
      <c r="K9" s="1">
        <f>SUM(B9:J9)</f>
        <v>9289163.7300000023</v>
      </c>
    </row>
    <row r="11" spans="1:11" x14ac:dyDescent="0.2">
      <c r="A11" t="s">
        <v>3</v>
      </c>
      <c r="B11" s="1">
        <f>(B9/($K9-$J9))*-$J$11</f>
        <v>578914.85347817757</v>
      </c>
      <c r="C11" s="1">
        <f t="shared" ref="C11:I11" si="0">(C9/($K9-$J9))*-$J$11</f>
        <v>0</v>
      </c>
      <c r="D11" s="1">
        <f t="shared" si="0"/>
        <v>13546.846538878812</v>
      </c>
      <c r="E11" s="1">
        <f t="shared" si="0"/>
        <v>30717.069799827113</v>
      </c>
      <c r="G11" s="1">
        <f t="shared" si="0"/>
        <v>111165.33818643392</v>
      </c>
      <c r="H11" s="1">
        <f t="shared" si="0"/>
        <v>183507.03236120939</v>
      </c>
      <c r="I11" s="1">
        <f t="shared" si="0"/>
        <v>186703.8496354729</v>
      </c>
      <c r="J11" s="1">
        <f>-J9</f>
        <v>-1104554.99</v>
      </c>
      <c r="K11" s="1">
        <v>0</v>
      </c>
    </row>
    <row r="12" spans="1:11" x14ac:dyDescent="0.2">
      <c r="A12" t="s">
        <v>4</v>
      </c>
      <c r="B12" s="1">
        <f>+B9+B11</f>
        <v>4868598.5834781779</v>
      </c>
      <c r="C12" s="1">
        <f t="shared" ref="C12:J12" si="1">+C9+C11</f>
        <v>0</v>
      </c>
      <c r="D12" s="1">
        <f t="shared" si="1"/>
        <v>113927.21653887881</v>
      </c>
      <c r="E12" s="1">
        <f t="shared" si="1"/>
        <v>258326.55979982711</v>
      </c>
      <c r="G12" s="1">
        <f t="shared" si="1"/>
        <v>934886.02818643383</v>
      </c>
      <c r="H12" s="1">
        <f t="shared" si="1"/>
        <v>1543270.2623612094</v>
      </c>
      <c r="I12" s="1">
        <f t="shared" si="1"/>
        <v>1570155.079635473</v>
      </c>
      <c r="J12" s="1">
        <f t="shared" si="1"/>
        <v>0</v>
      </c>
      <c r="K12" s="1">
        <f>SUM(B12:J12)</f>
        <v>9289163.7300000004</v>
      </c>
    </row>
    <row r="14" spans="1:11" x14ac:dyDescent="0.2">
      <c r="A14" t="s">
        <v>5</v>
      </c>
      <c r="B14" s="1">
        <f>B$9/($K$9-$J$9-$I$9)*-I14</f>
        <v>990341.52477511752</v>
      </c>
      <c r="C14" s="1">
        <f t="shared" ref="C14:H14" si="2">C$9/($K$9-$J$9-$I$9)*-$I$14</f>
        <v>0</v>
      </c>
      <c r="D14" s="1">
        <f t="shared" si="2"/>
        <v>23174.400478072181</v>
      </c>
      <c r="E14" s="1">
        <f t="shared" si="2"/>
        <v>52547.260723085252</v>
      </c>
      <c r="G14" s="1">
        <f t="shared" si="2"/>
        <v>190168.98575024126</v>
      </c>
      <c r="H14" s="1">
        <f t="shared" si="2"/>
        <v>313922.9079089564</v>
      </c>
      <c r="I14" s="1">
        <f>-I12</f>
        <v>-1570155.079635473</v>
      </c>
      <c r="K14" s="1">
        <v>0</v>
      </c>
    </row>
    <row r="15" spans="1:11" x14ac:dyDescent="0.2">
      <c r="A15" t="s">
        <v>4</v>
      </c>
      <c r="B15" s="1">
        <f>+B12+B14</f>
        <v>5858940.1082532955</v>
      </c>
      <c r="C15" s="1">
        <f>+C12+C14</f>
        <v>0</v>
      </c>
      <c r="D15" s="1">
        <f>+D12+D14</f>
        <v>137101.617016951</v>
      </c>
      <c r="E15" s="1">
        <f>+E12+E14</f>
        <v>310873.82052291237</v>
      </c>
      <c r="G15" s="1">
        <f>+G12+G14</f>
        <v>1125055.0139366752</v>
      </c>
      <c r="H15" s="1">
        <f>+H12+H14</f>
        <v>1857193.1702701659</v>
      </c>
      <c r="I15" s="1">
        <f>+I12+I14</f>
        <v>0</v>
      </c>
      <c r="J15" s="1">
        <f>+J12+J14</f>
        <v>0</v>
      </c>
      <c r="K15" s="1">
        <f>SUM(B15:J15)</f>
        <v>9289163.7300000004</v>
      </c>
    </row>
    <row r="17" spans="1:11" x14ac:dyDescent="0.2">
      <c r="A17" t="s">
        <v>6</v>
      </c>
      <c r="B17" s="1">
        <f>B$9/($K$9-$J$9-$I$9-$H$9)*-$H$17</f>
        <v>1464104.7709512881</v>
      </c>
      <c r="C17" s="1">
        <f>C$9/($K$9-$J$9-$I$9-$H$9)*-$H$17</f>
        <v>0</v>
      </c>
      <c r="D17" s="1">
        <f>D$9/($K$9-$J$9-$I$9-$H$9)*-$H$17</f>
        <v>34260.656001055708</v>
      </c>
      <c r="E17" s="1">
        <f>E$9/($K$9-$J$9-$I$9-$H$9)*-$H$17</f>
        <v>77685.013907258253</v>
      </c>
      <c r="G17" s="1">
        <f>G$9/($K$9-$J$9-$I$9-$H$9)*-$H$17</f>
        <v>281142.72941056348</v>
      </c>
      <c r="H17" s="1">
        <f>-H15</f>
        <v>-1857193.1702701659</v>
      </c>
      <c r="K17" s="1">
        <v>0</v>
      </c>
    </row>
    <row r="18" spans="1:11" x14ac:dyDescent="0.2">
      <c r="A18" t="s">
        <v>4</v>
      </c>
      <c r="B18" s="1">
        <f>+B15+B17</f>
        <v>7323044.8792045834</v>
      </c>
      <c r="C18" s="1">
        <f>+C15+C17</f>
        <v>0</v>
      </c>
      <c r="D18" s="1">
        <f>+D15+D17</f>
        <v>171362.2730180067</v>
      </c>
      <c r="E18" s="1">
        <f>+E15+E17</f>
        <v>388558.83443017059</v>
      </c>
      <c r="G18" s="1">
        <f>+G15+G17</f>
        <v>1406197.7433472387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9289163.7300000004</v>
      </c>
    </row>
    <row r="20" spans="1:11" x14ac:dyDescent="0.2">
      <c r="A20" t="s">
        <v>7</v>
      </c>
      <c r="B20" s="1">
        <f>B$9/($K$9-$J$9-$I$9-$H$9-$G$9)*-$G$20</f>
        <v>1306316.5819824359</v>
      </c>
      <c r="C20" s="1">
        <f>C$9/($K$9-$J$9-$I$9-$H$9-$G$9)*-$G$20</f>
        <v>0</v>
      </c>
      <c r="D20" s="1">
        <f>D$9/($K$9-$J$9-$I$9-$H$9-$G$9)*-$G$20</f>
        <v>30568.347246553822</v>
      </c>
      <c r="E20" s="1">
        <f>E$9/($K$9-$J$9-$I$9-$H$9-$G$9)*-$G$20</f>
        <v>69312.814118248614</v>
      </c>
      <c r="G20" s="1">
        <f>-G18</f>
        <v>-1406197.7433472387</v>
      </c>
      <c r="K20" s="1">
        <f>SUM(B20:J20)</f>
        <v>0</v>
      </c>
    </row>
    <row r="22" spans="1:11" x14ac:dyDescent="0.2">
      <c r="A22" t="s">
        <v>8</v>
      </c>
      <c r="B22" s="1">
        <f>+B20+B18</f>
        <v>8629361.4611870199</v>
      </c>
      <c r="C22" s="1">
        <f t="shared" ref="C22:K22" si="3">+C20+C18</f>
        <v>0</v>
      </c>
      <c r="D22" s="1">
        <f t="shared" si="3"/>
        <v>201930.62026456051</v>
      </c>
      <c r="E22" s="1">
        <f t="shared" si="3"/>
        <v>457871.64854841924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9289163.7300000004</v>
      </c>
    </row>
    <row r="27" spans="1:11" x14ac:dyDescent="0.2">
      <c r="A27" t="s">
        <v>9</v>
      </c>
      <c r="B27" s="1">
        <f>+B9</f>
        <v>4289683.7300000004</v>
      </c>
    </row>
    <row r="28" spans="1:11" x14ac:dyDescent="0.2">
      <c r="A28" t="s">
        <v>10</v>
      </c>
      <c r="B28" s="1">
        <f>+B22-B27</f>
        <v>4339677.7311870195</v>
      </c>
    </row>
    <row r="29" spans="1:11" x14ac:dyDescent="0.2">
      <c r="A29" s="29" t="s">
        <v>124</v>
      </c>
      <c r="B29" s="1">
        <v>829</v>
      </c>
    </row>
    <row r="30" spans="1:11" x14ac:dyDescent="0.2">
      <c r="A30" t="s">
        <v>11</v>
      </c>
      <c r="B30" s="1">
        <f>+B28/B29</f>
        <v>5234.83441638965</v>
      </c>
    </row>
  </sheetData>
  <phoneticPr fontId="0" type="noConversion"/>
  <pageMargins left="0.59" right="0.55000000000000004" top="1" bottom="0.53" header="0.5" footer="0.5"/>
  <pageSetup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5703125" style="1" bestFit="1" customWidth="1"/>
    <col min="5" max="5" width="9.28515625" style="1" bestFit="1" customWidth="1"/>
    <col min="6" max="6" width="2.7109375" style="3" customWidth="1"/>
    <col min="7" max="9" width="11.5703125" style="1" bestFit="1" customWidth="1"/>
    <col min="10" max="10" width="13.7109375" style="1" bestFit="1" customWidth="1"/>
    <col min="11" max="11" width="11.42578125" style="1" bestFit="1" customWidth="1"/>
  </cols>
  <sheetData>
    <row r="1" spans="1:11" ht="15.75" x14ac:dyDescent="0.25">
      <c r="A1" s="5" t="str">
        <f>System!A1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Table'!B6</f>
        <v>10982095.33</v>
      </c>
      <c r="C9" s="1">
        <f>'Master Expend Table'!C6</f>
        <v>0</v>
      </c>
      <c r="D9" s="1">
        <f>'Master Expend Table'!D6</f>
        <v>757172.44</v>
      </c>
      <c r="E9" s="1">
        <f>'Master Expend Table'!E6</f>
        <v>0</v>
      </c>
      <c r="G9" s="1">
        <f>'Master Expend Table'!G6</f>
        <v>2452924.5099999998</v>
      </c>
      <c r="H9" s="1">
        <f>'Master Expend Table'!H6</f>
        <v>1918004.91</v>
      </c>
      <c r="I9" s="1">
        <f>'Master Expend Table'!I6</f>
        <v>3321819.73</v>
      </c>
      <c r="J9" s="1">
        <f>'Master Expend Table'!J6</f>
        <v>2632380.12</v>
      </c>
      <c r="K9" s="1">
        <f>SUM(B9:J9)</f>
        <v>22064397.039999999</v>
      </c>
    </row>
    <row r="11" spans="1:11" x14ac:dyDescent="0.2">
      <c r="A11" t="s">
        <v>3</v>
      </c>
      <c r="B11" s="1">
        <f>(B9/($K9-$J9))*-$J$11</f>
        <v>1487701.9478550784</v>
      </c>
      <c r="C11" s="1">
        <f t="shared" ref="C11:I11" si="0">(C9/($K9-$J9))*-$J$11</f>
        <v>0</v>
      </c>
      <c r="D11" s="1">
        <f t="shared" si="0"/>
        <v>102571.21979018392</v>
      </c>
      <c r="E11" s="1">
        <f t="shared" si="0"/>
        <v>0</v>
      </c>
      <c r="G11" s="1">
        <f t="shared" si="0"/>
        <v>332288.18925836659</v>
      </c>
      <c r="H11" s="1">
        <f t="shared" si="0"/>
        <v>259824.7014672932</v>
      </c>
      <c r="I11" s="1">
        <f t="shared" si="0"/>
        <v>449994.06162907812</v>
      </c>
      <c r="J11" s="1">
        <f>-J9</f>
        <v>-2632380.12</v>
      </c>
      <c r="K11" s="1">
        <v>0</v>
      </c>
    </row>
    <row r="12" spans="1:11" x14ac:dyDescent="0.2">
      <c r="A12" t="s">
        <v>4</v>
      </c>
      <c r="B12" s="1">
        <f>+B9+B11</f>
        <v>12469797.277855078</v>
      </c>
      <c r="C12" s="1">
        <f t="shared" ref="C12:J12" si="1">+C9+C11</f>
        <v>0</v>
      </c>
      <c r="D12" s="1">
        <f t="shared" si="1"/>
        <v>859743.65979018388</v>
      </c>
      <c r="E12" s="1">
        <f t="shared" si="1"/>
        <v>0</v>
      </c>
      <c r="G12" s="1">
        <f t="shared" si="1"/>
        <v>2785212.6992583666</v>
      </c>
      <c r="H12" s="1">
        <f t="shared" si="1"/>
        <v>2177829.611467293</v>
      </c>
      <c r="I12" s="1">
        <f t="shared" si="1"/>
        <v>3771813.7916290779</v>
      </c>
      <c r="J12" s="1">
        <f t="shared" si="1"/>
        <v>0</v>
      </c>
      <c r="K12" s="1">
        <f>SUM(B12:J12)</f>
        <v>22064397.039999999</v>
      </c>
    </row>
    <row r="14" spans="1:11" x14ac:dyDescent="0.2">
      <c r="A14" t="s">
        <v>5</v>
      </c>
      <c r="B14" s="1">
        <f>B$9/($K$9-$J$9-$I$9)*-I14</f>
        <v>2571192.5272020395</v>
      </c>
      <c r="C14" s="1">
        <f t="shared" ref="C14:H14" si="2">C$9/($K$9-$J$9-$I$9)*-$I$14</f>
        <v>0</v>
      </c>
      <c r="D14" s="1">
        <f t="shared" si="2"/>
        <v>177273.64961157503</v>
      </c>
      <c r="E14" s="1">
        <f t="shared" si="2"/>
        <v>0</v>
      </c>
      <c r="G14" s="1">
        <f t="shared" si="2"/>
        <v>574293.06342605967</v>
      </c>
      <c r="H14" s="1">
        <f t="shared" si="2"/>
        <v>449054.55138940417</v>
      </c>
      <c r="I14" s="1">
        <f>-I12</f>
        <v>-3771813.7916290779</v>
      </c>
      <c r="K14" s="1">
        <v>0</v>
      </c>
    </row>
    <row r="15" spans="1:11" x14ac:dyDescent="0.2">
      <c r="A15" t="s">
        <v>4</v>
      </c>
      <c r="B15" s="1">
        <f>+B12+B14</f>
        <v>15040989.805057118</v>
      </c>
      <c r="C15" s="1">
        <f>+C12+C14</f>
        <v>0</v>
      </c>
      <c r="D15" s="1">
        <f>+D12+D14</f>
        <v>1037017.3094017589</v>
      </c>
      <c r="E15" s="1">
        <f>+E12+E14</f>
        <v>0</v>
      </c>
      <c r="G15" s="1">
        <f>+G12+G14</f>
        <v>3359505.7626844263</v>
      </c>
      <c r="H15" s="1">
        <f>+H12+H14</f>
        <v>2626884.1628566971</v>
      </c>
      <c r="I15" s="1">
        <f>+I12+I14</f>
        <v>0</v>
      </c>
      <c r="J15" s="1">
        <f>+J12+J14</f>
        <v>0</v>
      </c>
      <c r="K15" s="1">
        <f>SUM(B15:J15)</f>
        <v>22064397.040000003</v>
      </c>
    </row>
    <row r="17" spans="1:11" x14ac:dyDescent="0.2">
      <c r="A17" t="s">
        <v>6</v>
      </c>
      <c r="B17" s="1">
        <f>B$9/($K$9-$J$9-$I$9-$H$9)*-$H$17</f>
        <v>2032715.716374123</v>
      </c>
      <c r="C17" s="1">
        <f>C$9/($K$9-$J$9-$I$9-$H$9)*-$H$17</f>
        <v>0</v>
      </c>
      <c r="D17" s="1">
        <f>D$9/($K$9-$J$9-$I$9-$H$9)*-$H$17</f>
        <v>140147.78350984707</v>
      </c>
      <c r="E17" s="1">
        <f>E$9/($K$9-$J$9-$I$9-$H$9)*-$H$17</f>
        <v>0</v>
      </c>
      <c r="G17" s="1">
        <f>G$9/($K$9-$J$9-$I$9-$H$9)*-$H$17</f>
        <v>454020.6629727275</v>
      </c>
      <c r="H17" s="1">
        <f>-H15</f>
        <v>-2626884.1628566971</v>
      </c>
      <c r="K17" s="1">
        <v>0</v>
      </c>
    </row>
    <row r="18" spans="1:11" x14ac:dyDescent="0.2">
      <c r="A18" t="s">
        <v>4</v>
      </c>
      <c r="B18" s="1">
        <f>+B15+B17</f>
        <v>17073705.521431241</v>
      </c>
      <c r="C18" s="1">
        <f>+C15+C17</f>
        <v>0</v>
      </c>
      <c r="D18" s="1">
        <f>+D15+D17</f>
        <v>1177165.092911606</v>
      </c>
      <c r="E18" s="1">
        <f>+E15+E17</f>
        <v>0</v>
      </c>
      <c r="G18" s="1">
        <f>+G15+G17</f>
        <v>3813526.4256571536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22064397.039999999</v>
      </c>
    </row>
    <row r="20" spans="1:11" x14ac:dyDescent="0.2">
      <c r="A20" t="s">
        <v>7</v>
      </c>
      <c r="B20" s="1">
        <f>B$9/($K$9-$J$9-$I$9-$H$9-$G$9)*-$G$20</f>
        <v>3567557.3273034752</v>
      </c>
      <c r="C20" s="1">
        <f>C$9/($K$9-$J$9-$I$9-$H$9-$G$9)*-$G$20</f>
        <v>0</v>
      </c>
      <c r="D20" s="1">
        <f>D$9/($K$9-$J$9-$I$9-$H$9-$G$9)*-$G$20</f>
        <v>245969.09835367915</v>
      </c>
      <c r="E20" s="1">
        <f>E$9/($K$9-$J$9-$I$9-$H$9-$G$9)*-$G$20</f>
        <v>0</v>
      </c>
      <c r="G20" s="1">
        <f>-G18</f>
        <v>-3813526.4256571536</v>
      </c>
      <c r="K20" s="1">
        <f>SUM(B20:J20)</f>
        <v>0</v>
      </c>
    </row>
    <row r="22" spans="1:11" x14ac:dyDescent="0.2">
      <c r="A22" t="s">
        <v>8</v>
      </c>
      <c r="B22" s="1">
        <f>+B20+B18</f>
        <v>20641262.848734718</v>
      </c>
      <c r="C22" s="1">
        <f t="shared" ref="C22:K22" si="3">+C20+C18</f>
        <v>0</v>
      </c>
      <c r="D22" s="1">
        <f t="shared" si="3"/>
        <v>1423134.191265285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22064397.039999999</v>
      </c>
    </row>
    <row r="27" spans="1:11" x14ac:dyDescent="0.2">
      <c r="A27" t="s">
        <v>9</v>
      </c>
      <c r="B27" s="1">
        <f>+B9</f>
        <v>10982095.33</v>
      </c>
    </row>
    <row r="28" spans="1:11" x14ac:dyDescent="0.2">
      <c r="A28" t="s">
        <v>10</v>
      </c>
      <c r="B28" s="1">
        <f>+B22-B27</f>
        <v>9659167.5187347177</v>
      </c>
    </row>
    <row r="29" spans="1:11" x14ac:dyDescent="0.2">
      <c r="A29" s="29" t="s">
        <v>124</v>
      </c>
      <c r="B29" s="1">
        <v>1944</v>
      </c>
    </row>
    <row r="30" spans="1:11" x14ac:dyDescent="0.2">
      <c r="A30" t="s">
        <v>11</v>
      </c>
      <c r="B30" s="1">
        <f>+B28/B29</f>
        <v>4968.7075713655959</v>
      </c>
    </row>
  </sheetData>
  <phoneticPr fontId="0" type="noConversion"/>
  <pageMargins left="0.43" right="0.17" top="0.73" bottom="0.33" header="0.27" footer="0.25"/>
  <pageSetup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Table'!B34</f>
        <v>4215085.03</v>
      </c>
      <c r="C9" s="1">
        <f>'Master Expend Table'!C34</f>
        <v>0</v>
      </c>
      <c r="D9" s="1">
        <f>'Master Expend Table'!D34</f>
        <v>30788.639999999999</v>
      </c>
      <c r="E9" s="1">
        <f>'Master Expend Table'!E34</f>
        <v>173069.08</v>
      </c>
      <c r="G9" s="1">
        <f>'Master Expend Table'!G34</f>
        <v>1007398.66</v>
      </c>
      <c r="H9" s="1">
        <f>'Master Expend Table'!H34</f>
        <v>1200306.24</v>
      </c>
      <c r="I9" s="1">
        <f>'Master Expend Table'!I34</f>
        <v>1582265.24</v>
      </c>
      <c r="J9" s="1">
        <f>'Master Expend Table'!J34</f>
        <v>1430953.72</v>
      </c>
      <c r="K9" s="1">
        <f>SUM(B9:J9)</f>
        <v>9639866.6100000013</v>
      </c>
    </row>
    <row r="11" spans="1:11" x14ac:dyDescent="0.2">
      <c r="A11" t="s">
        <v>3</v>
      </c>
      <c r="B11" s="1">
        <f>(B9/($K9-$J9))*-$J$11</f>
        <v>734761.31183489878</v>
      </c>
      <c r="C11" s="1">
        <f t="shared" ref="C11:I11" si="0">(C9/($K9-$J9))*-$J$11</f>
        <v>0</v>
      </c>
      <c r="D11" s="1">
        <f t="shared" si="0"/>
        <v>5366.9858033711926</v>
      </c>
      <c r="E11" s="1">
        <f t="shared" si="0"/>
        <v>30168.89655933205</v>
      </c>
      <c r="G11" s="1">
        <f t="shared" si="0"/>
        <v>175606.792198524</v>
      </c>
      <c r="H11" s="1">
        <f t="shared" si="0"/>
        <v>209233.87813745119</v>
      </c>
      <c r="I11" s="1">
        <f t="shared" si="0"/>
        <v>275815.85546642245</v>
      </c>
      <c r="J11" s="1">
        <f>-J9</f>
        <v>-1430953.72</v>
      </c>
      <c r="K11" s="1">
        <v>0</v>
      </c>
    </row>
    <row r="12" spans="1:11" x14ac:dyDescent="0.2">
      <c r="A12" t="s">
        <v>4</v>
      </c>
      <c r="B12" s="1">
        <f>+B9+B11</f>
        <v>4949846.341834899</v>
      </c>
      <c r="C12" s="1">
        <f t="shared" ref="C12:J12" si="1">+C9+C11</f>
        <v>0</v>
      </c>
      <c r="D12" s="1">
        <f t="shared" si="1"/>
        <v>36155.625803371193</v>
      </c>
      <c r="E12" s="1">
        <f t="shared" si="1"/>
        <v>203237.97655933205</v>
      </c>
      <c r="G12" s="1">
        <f t="shared" si="1"/>
        <v>1183005.452198524</v>
      </c>
      <c r="H12" s="1">
        <f t="shared" si="1"/>
        <v>1409540.1181374511</v>
      </c>
      <c r="I12" s="1">
        <f t="shared" si="1"/>
        <v>1858081.0954664224</v>
      </c>
      <c r="J12" s="1">
        <f t="shared" si="1"/>
        <v>0</v>
      </c>
      <c r="K12" s="1">
        <f>SUM(B12:J12)</f>
        <v>9639866.6099999994</v>
      </c>
    </row>
    <row r="14" spans="1:11" x14ac:dyDescent="0.2">
      <c r="A14" t="s">
        <v>5</v>
      </c>
      <c r="B14" s="1">
        <f>B$9/($K$9-$J$9-$I$9)*-I14</f>
        <v>1181890.1839494237</v>
      </c>
      <c r="C14" s="1">
        <f t="shared" ref="C14:H14" si="2">C$9/($K$9-$J$9-$I$9)*-$I$14</f>
        <v>0</v>
      </c>
      <c r="D14" s="1">
        <f t="shared" si="2"/>
        <v>8632.9910628523157</v>
      </c>
      <c r="E14" s="1">
        <f t="shared" si="2"/>
        <v>48527.762866306286</v>
      </c>
      <c r="G14" s="1">
        <f t="shared" si="2"/>
        <v>282469.88592251553</v>
      </c>
      <c r="H14" s="1">
        <f t="shared" si="2"/>
        <v>336560.27166532417</v>
      </c>
      <c r="I14" s="1">
        <f>-I12</f>
        <v>-1858081.0954664224</v>
      </c>
      <c r="K14" s="1">
        <v>0</v>
      </c>
    </row>
    <row r="15" spans="1:11" x14ac:dyDescent="0.2">
      <c r="A15" t="s">
        <v>4</v>
      </c>
      <c r="B15" s="1">
        <f>+B12+B14</f>
        <v>6131736.525784323</v>
      </c>
      <c r="C15" s="1">
        <f>+C12+C14</f>
        <v>0</v>
      </c>
      <c r="D15" s="1">
        <f>+D12+D14</f>
        <v>44788.616866223507</v>
      </c>
      <c r="E15" s="1">
        <f>+E12+E14</f>
        <v>251765.73942563834</v>
      </c>
      <c r="G15" s="1">
        <f>+G12+G14</f>
        <v>1465475.3381210396</v>
      </c>
      <c r="H15" s="1">
        <f>+H12+H14</f>
        <v>1746100.3898027753</v>
      </c>
      <c r="I15" s="1">
        <f>+I12+I14</f>
        <v>0</v>
      </c>
      <c r="J15" s="1">
        <f>+J12+J14</f>
        <v>0</v>
      </c>
      <c r="K15" s="1">
        <f>SUM(B15:J15)</f>
        <v>9639866.6099999994</v>
      </c>
    </row>
    <row r="17" spans="1:11" x14ac:dyDescent="0.2">
      <c r="A17" t="s">
        <v>6</v>
      </c>
      <c r="B17" s="1">
        <f>B$9/($K$9-$J$9-$I$9-$H$9)*-$H$17</f>
        <v>1356339.5772281203</v>
      </c>
      <c r="C17" s="1">
        <f>C$9/($K$9-$J$9-$I$9-$H$9)*-$H$17</f>
        <v>0</v>
      </c>
      <c r="D17" s="1">
        <f>D$9/($K$9-$J$9-$I$9-$H$9)*-$H$17</f>
        <v>9907.2380898158972</v>
      </c>
      <c r="E17" s="1">
        <f>E$9/($K$9-$J$9-$I$9-$H$9)*-$H$17</f>
        <v>55690.559295421772</v>
      </c>
      <c r="G17" s="1">
        <f>G$9/($K$9-$J$9-$I$9-$H$9)*-$H$17</f>
        <v>324163.01518941717</v>
      </c>
      <c r="H17" s="1">
        <f>-H15</f>
        <v>-1746100.3898027753</v>
      </c>
      <c r="K17" s="1">
        <v>0</v>
      </c>
    </row>
    <row r="18" spans="1:11" x14ac:dyDescent="0.2">
      <c r="A18" t="s">
        <v>4</v>
      </c>
      <c r="B18" s="1">
        <f>+B15+B17</f>
        <v>7488076.1030124435</v>
      </c>
      <c r="C18" s="1">
        <f>+C15+C17</f>
        <v>0</v>
      </c>
      <c r="D18" s="1">
        <f>+D15+D17</f>
        <v>54695.854956039402</v>
      </c>
      <c r="E18" s="1">
        <f>+E15+E17</f>
        <v>307456.2987210601</v>
      </c>
      <c r="G18" s="1">
        <f>+G15+G17</f>
        <v>1789638.3533104567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9639866.6099999994</v>
      </c>
    </row>
    <row r="20" spans="1:11" x14ac:dyDescent="0.2">
      <c r="A20" t="s">
        <v>7</v>
      </c>
      <c r="B20" s="1">
        <f>B$9/($K$9-$J$9-$I$9-$H$9-$G$9)*-$G$20</f>
        <v>1707077.5203305713</v>
      </c>
      <c r="C20" s="1">
        <f>C$9/($K$9-$J$9-$I$9-$H$9-$G$9)*-$G$20</f>
        <v>0</v>
      </c>
      <c r="D20" s="1">
        <f>D$9/($K$9-$J$9-$I$9-$H$9-$G$9)*-$G$20</f>
        <v>12469.166066989314</v>
      </c>
      <c r="E20" s="1">
        <f>E$9/($K$9-$J$9-$I$9-$H$9-$G$9)*-$G$20</f>
        <v>70091.666912895758</v>
      </c>
      <c r="G20" s="1">
        <f>-G18</f>
        <v>-1789638.3533104567</v>
      </c>
      <c r="K20" s="1">
        <f>SUM(B20:J20)</f>
        <v>0</v>
      </c>
    </row>
    <row r="22" spans="1:11" x14ac:dyDescent="0.2">
      <c r="A22" t="s">
        <v>8</v>
      </c>
      <c r="B22" s="1">
        <f>+B20+B18</f>
        <v>9195153.6233430151</v>
      </c>
      <c r="C22" s="1">
        <f t="shared" ref="C22:K22" si="3">+C20+C18</f>
        <v>0</v>
      </c>
      <c r="D22" s="1">
        <f t="shared" si="3"/>
        <v>67165.021023028719</v>
      </c>
      <c r="E22" s="1">
        <f t="shared" si="3"/>
        <v>377547.96563395584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9639866.6099999994</v>
      </c>
    </row>
    <row r="27" spans="1:11" x14ac:dyDescent="0.2">
      <c r="A27" t="s">
        <v>9</v>
      </c>
      <c r="B27" s="1">
        <f>+B9</f>
        <v>4215085.03</v>
      </c>
    </row>
    <row r="28" spans="1:11" x14ac:dyDescent="0.2">
      <c r="A28" t="s">
        <v>10</v>
      </c>
      <c r="B28" s="1">
        <f>+B22-B27</f>
        <v>4980068.5933430148</v>
      </c>
    </row>
    <row r="29" spans="1:11" x14ac:dyDescent="0.2">
      <c r="A29" s="29" t="s">
        <v>124</v>
      </c>
      <c r="B29" s="1">
        <v>829</v>
      </c>
    </row>
    <row r="30" spans="1:11" x14ac:dyDescent="0.2">
      <c r="A30" t="s">
        <v>11</v>
      </c>
      <c r="B30" s="1">
        <f>+B28/B29</f>
        <v>6007.3203779770984</v>
      </c>
    </row>
  </sheetData>
  <phoneticPr fontId="0" type="noConversion"/>
  <pageMargins left="0.59" right="0.45" top="1" bottom="1" header="0.5" footer="0.5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Table'!B35</f>
        <v>960611.59</v>
      </c>
      <c r="C9" s="1">
        <f>'Master Expend Table'!C35</f>
        <v>7431.56</v>
      </c>
      <c r="D9" s="1">
        <f>'Master Expend Table'!D35</f>
        <v>2153</v>
      </c>
      <c r="E9" s="1">
        <f>'Master Expend Table'!E35</f>
        <v>161489.88</v>
      </c>
      <c r="G9" s="1">
        <f>'Master Expend Table'!G35</f>
        <v>370258.66</v>
      </c>
      <c r="H9" s="1">
        <f>'Master Expend Table'!H35</f>
        <v>502087.86</v>
      </c>
      <c r="I9" s="1">
        <f>'Master Expend Table'!I35</f>
        <v>762853.17</v>
      </c>
      <c r="J9" s="1">
        <f>'Master Expend Table'!J35</f>
        <v>418628.82</v>
      </c>
      <c r="K9" s="1">
        <f>SUM(B9:J9)</f>
        <v>3185514.5399999996</v>
      </c>
    </row>
    <row r="11" spans="1:11" x14ac:dyDescent="0.2">
      <c r="A11" t="s">
        <v>3</v>
      </c>
      <c r="B11" s="1">
        <f>(B9/($K9-$J9))*-$J$11</f>
        <v>145340.19005310556</v>
      </c>
      <c r="C11" s="1">
        <f t="shared" ref="C11:I11" si="0">(C9/($K9-$J9))*-$J$11</f>
        <v>1124.3923704804117</v>
      </c>
      <c r="D11" s="1">
        <f t="shared" si="0"/>
        <v>325.74813008901577</v>
      </c>
      <c r="E11" s="1">
        <f t="shared" si="0"/>
        <v>24433.361095355111</v>
      </c>
      <c r="G11" s="1">
        <f t="shared" si="0"/>
        <v>56020.002853815444</v>
      </c>
      <c r="H11" s="1">
        <f t="shared" si="0"/>
        <v>75965.713671804711</v>
      </c>
      <c r="I11" s="1">
        <f t="shared" si="0"/>
        <v>115419.41182534977</v>
      </c>
      <c r="J11" s="1">
        <f>-J9</f>
        <v>-418628.82</v>
      </c>
      <c r="K11" s="1">
        <v>0</v>
      </c>
    </row>
    <row r="12" spans="1:11" x14ac:dyDescent="0.2">
      <c r="A12" t="s">
        <v>4</v>
      </c>
      <c r="B12" s="1">
        <f>+B9+B11</f>
        <v>1105951.7800531054</v>
      </c>
      <c r="C12" s="1">
        <f t="shared" ref="C12:J12" si="1">+C9+C11</f>
        <v>8555.9523704804124</v>
      </c>
      <c r="D12" s="1">
        <f t="shared" si="1"/>
        <v>2478.7481300890158</v>
      </c>
      <c r="E12" s="1">
        <f t="shared" si="1"/>
        <v>185923.24109535513</v>
      </c>
      <c r="G12" s="1">
        <f t="shared" si="1"/>
        <v>426278.66285381542</v>
      </c>
      <c r="H12" s="1">
        <f t="shared" si="1"/>
        <v>578053.57367180474</v>
      </c>
      <c r="I12" s="1">
        <f t="shared" si="1"/>
        <v>878272.58182534983</v>
      </c>
      <c r="J12" s="1">
        <f t="shared" si="1"/>
        <v>0</v>
      </c>
      <c r="K12" s="1">
        <f>SUM(B12:J12)</f>
        <v>3185514.5399999996</v>
      </c>
    </row>
    <row r="14" spans="1:11" x14ac:dyDescent="0.2">
      <c r="A14" t="s">
        <v>5</v>
      </c>
      <c r="B14" s="1">
        <f>B$9/($K$9-$J$9-$I$9)*-I14</f>
        <v>420990.57786294661</v>
      </c>
      <c r="C14" s="1">
        <f t="shared" ref="C14:H14" si="2">C$9/($K$9-$J$9-$I$9)*-$I$14</f>
        <v>3256.9008862605538</v>
      </c>
      <c r="D14" s="1">
        <f t="shared" si="2"/>
        <v>943.55796200514726</v>
      </c>
      <c r="E14" s="1">
        <f t="shared" si="2"/>
        <v>70773.368349863347</v>
      </c>
      <c r="G14" s="1">
        <f t="shared" si="2"/>
        <v>162266.84005775972</v>
      </c>
      <c r="H14" s="1">
        <f t="shared" si="2"/>
        <v>220041.33670651447</v>
      </c>
      <c r="I14" s="1">
        <f>-I12</f>
        <v>-878272.58182534983</v>
      </c>
      <c r="K14" s="1">
        <v>0</v>
      </c>
    </row>
    <row r="15" spans="1:11" x14ac:dyDescent="0.2">
      <c r="A15" t="s">
        <v>4</v>
      </c>
      <c r="B15" s="1">
        <f>+B12+B14</f>
        <v>1526942.357916052</v>
      </c>
      <c r="C15" s="1">
        <f>+C12+C14</f>
        <v>11812.853256740966</v>
      </c>
      <c r="D15" s="1">
        <f>+D12+D14</f>
        <v>3422.306092094163</v>
      </c>
      <c r="E15" s="1">
        <f>+E12+E14</f>
        <v>256696.60944521846</v>
      </c>
      <c r="G15" s="1">
        <f>+G12+G14</f>
        <v>588545.50291157514</v>
      </c>
      <c r="H15" s="1">
        <f>+H12+H14</f>
        <v>798094.91037831921</v>
      </c>
      <c r="I15" s="1">
        <f>+I12+I14</f>
        <v>0</v>
      </c>
      <c r="J15" s="1">
        <f>+J12+J14</f>
        <v>0</v>
      </c>
      <c r="K15" s="1">
        <f>SUM(B15:J15)</f>
        <v>3185514.54</v>
      </c>
    </row>
    <row r="17" spans="1:11" x14ac:dyDescent="0.2">
      <c r="A17" t="s">
        <v>6</v>
      </c>
      <c r="B17" s="1">
        <f>B$9/($K$9-$J$9-$I$9-$H$9)*-$H$17</f>
        <v>510444.37650325504</v>
      </c>
      <c r="C17" s="1">
        <f>C$9/($K$9-$J$9-$I$9-$H$9)*-$H$17</f>
        <v>3948.9404980493009</v>
      </c>
      <c r="D17" s="1">
        <f>D$9/($K$9-$J$9-$I$9-$H$9)*-$H$17</f>
        <v>1144.0490142446733</v>
      </c>
      <c r="E17" s="1">
        <f>E$9/($K$9-$J$9-$I$9-$H$9)*-$H$17</f>
        <v>85811.582918945933</v>
      </c>
      <c r="G17" s="1">
        <f>G$9/($K$9-$J$9-$I$9-$H$9)*-$H$17</f>
        <v>196745.96144382426</v>
      </c>
      <c r="H17" s="1">
        <f>-H15</f>
        <v>-798094.91037831921</v>
      </c>
      <c r="K17" s="1">
        <v>0</v>
      </c>
    </row>
    <row r="18" spans="1:11" x14ac:dyDescent="0.2">
      <c r="A18" t="s">
        <v>4</v>
      </c>
      <c r="B18" s="1">
        <f>+B15+B17</f>
        <v>2037386.734419307</v>
      </c>
      <c r="C18" s="1">
        <f>+C15+C17</f>
        <v>15761.793754790266</v>
      </c>
      <c r="D18" s="1">
        <f>+D15+D17</f>
        <v>4566.3551063388368</v>
      </c>
      <c r="E18" s="1">
        <f>+E15+E17</f>
        <v>342508.1923641644</v>
      </c>
      <c r="G18" s="1">
        <f>+G15+G17</f>
        <v>785291.46435539937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3185514.5399999996</v>
      </c>
    </row>
    <row r="20" spans="1:11" x14ac:dyDescent="0.2">
      <c r="A20" t="s">
        <v>7</v>
      </c>
      <c r="B20" s="1">
        <f>B$9/($K$9-$J$9-$I$9-$H$9-$G$9)*-$G$20</f>
        <v>666580.71425328846</v>
      </c>
      <c r="C20" s="1">
        <f>C$9/($K$9-$J$9-$I$9-$H$9-$G$9)*-$G$20</f>
        <v>5156.854887432879</v>
      </c>
      <c r="D20" s="1">
        <f>D$9/($K$9-$J$9-$I$9-$H$9-$G$9)*-$G$20</f>
        <v>1493.9943393638737</v>
      </c>
      <c r="E20" s="1">
        <f>E$9/($K$9-$J$9-$I$9-$H$9-$G$9)*-$G$20</f>
        <v>112059.90087531408</v>
      </c>
      <c r="G20" s="1">
        <f>-G18</f>
        <v>-785291.46435539937</v>
      </c>
      <c r="K20" s="1">
        <f>SUM(B20:J20)</f>
        <v>0</v>
      </c>
    </row>
    <row r="22" spans="1:11" x14ac:dyDescent="0.2">
      <c r="A22" t="s">
        <v>8</v>
      </c>
      <c r="B22" s="1">
        <f>+B20+B18</f>
        <v>2703967.4486725954</v>
      </c>
      <c r="C22" s="1">
        <f t="shared" ref="C22:K22" si="3">+C20+C18</f>
        <v>20918.648642223146</v>
      </c>
      <c r="D22" s="1">
        <f t="shared" si="3"/>
        <v>6060.34944570271</v>
      </c>
      <c r="E22" s="1">
        <f t="shared" si="3"/>
        <v>454568.09323947848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3185514.5399999996</v>
      </c>
    </row>
    <row r="27" spans="1:11" x14ac:dyDescent="0.2">
      <c r="A27" t="s">
        <v>9</v>
      </c>
      <c r="B27" s="1">
        <f>+B9</f>
        <v>960611.59</v>
      </c>
    </row>
    <row r="28" spans="1:11" x14ac:dyDescent="0.2">
      <c r="A28" t="s">
        <v>10</v>
      </c>
      <c r="B28" s="1">
        <f>+B22-B27</f>
        <v>1743355.8586725956</v>
      </c>
    </row>
    <row r="29" spans="1:11" x14ac:dyDescent="0.2">
      <c r="A29" s="29" t="s">
        <v>124</v>
      </c>
      <c r="B29" s="1">
        <v>244</v>
      </c>
    </row>
    <row r="30" spans="1:11" x14ac:dyDescent="0.2">
      <c r="A30" t="s">
        <v>11</v>
      </c>
      <c r="B30" s="1">
        <f>+B28/B29</f>
        <v>7144.9010601335885</v>
      </c>
    </row>
  </sheetData>
  <phoneticPr fontId="0" type="noConversion"/>
  <pageMargins left="0.4" right="0.55000000000000004" top="1" bottom="0.6" header="0.5" footer="0.5"/>
  <pageSetup scale="96" orientation="landscape" horizontalDpi="4294967294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Table'!B36</f>
        <v>2162117.66</v>
      </c>
      <c r="C9" s="1">
        <f>'Master Expend Table'!C36</f>
        <v>0</v>
      </c>
      <c r="D9" s="1">
        <f>'Master Expend Table'!D36</f>
        <v>65043.43</v>
      </c>
      <c r="E9" s="1">
        <f>'Master Expend Table'!E36</f>
        <v>0</v>
      </c>
      <c r="G9" s="1">
        <f>'Master Expend Table'!G36</f>
        <v>532493.56999999995</v>
      </c>
      <c r="H9" s="1">
        <f>'Master Expend Table'!H36</f>
        <v>1088938.1299999999</v>
      </c>
      <c r="I9" s="1">
        <f>'Master Expend Table'!I36</f>
        <v>1048326.24</v>
      </c>
      <c r="J9" s="1">
        <f>'Master Expend Table'!J36</f>
        <v>479517.49</v>
      </c>
      <c r="K9" s="1">
        <f>SUM(B9:J9)</f>
        <v>5376436.5200000005</v>
      </c>
    </row>
    <row r="11" spans="1:11" x14ac:dyDescent="0.2">
      <c r="A11" t="s">
        <v>3</v>
      </c>
      <c r="B11" s="1">
        <f>(B9/($K9-$J9))*-$J$11</f>
        <v>211719.49690331583</v>
      </c>
      <c r="C11" s="1">
        <f t="shared" ref="C11:I11" si="0">(C9/($K9-$J9))*-$J$11</f>
        <v>0</v>
      </c>
      <c r="D11" s="1">
        <f t="shared" si="0"/>
        <v>6369.201145355818</v>
      </c>
      <c r="E11" s="1">
        <f t="shared" si="0"/>
        <v>0</v>
      </c>
      <c r="G11" s="1">
        <f t="shared" si="0"/>
        <v>52142.98593937324</v>
      </c>
      <c r="H11" s="1">
        <f t="shared" si="0"/>
        <v>106631.30749435602</v>
      </c>
      <c r="I11" s="1">
        <f t="shared" si="0"/>
        <v>102654.49851759904</v>
      </c>
      <c r="J11" s="1">
        <f>-J9</f>
        <v>-479517.49</v>
      </c>
      <c r="K11" s="1">
        <v>0</v>
      </c>
    </row>
    <row r="12" spans="1:11" x14ac:dyDescent="0.2">
      <c r="A12" t="s">
        <v>4</v>
      </c>
      <c r="B12" s="1">
        <f>+B9+B11</f>
        <v>2373837.1569033158</v>
      </c>
      <c r="C12" s="1">
        <f t="shared" ref="C12:J12" si="1">+C9+C11</f>
        <v>0</v>
      </c>
      <c r="D12" s="1">
        <f t="shared" si="1"/>
        <v>71412.631145355816</v>
      </c>
      <c r="E12" s="1">
        <f t="shared" si="1"/>
        <v>0</v>
      </c>
      <c r="G12" s="1">
        <f t="shared" si="1"/>
        <v>584636.55593937321</v>
      </c>
      <c r="H12" s="1">
        <f t="shared" si="1"/>
        <v>1195569.437494356</v>
      </c>
      <c r="I12" s="1">
        <f t="shared" si="1"/>
        <v>1150980.7385175989</v>
      </c>
      <c r="J12" s="1">
        <f t="shared" si="1"/>
        <v>0</v>
      </c>
      <c r="K12" s="1">
        <f>SUM(B12:J12)</f>
        <v>5376436.5199999996</v>
      </c>
    </row>
    <row r="14" spans="1:11" x14ac:dyDescent="0.2">
      <c r="A14" t="s">
        <v>5</v>
      </c>
      <c r="B14" s="1">
        <f>B$9/($K$9-$J$9-$I$9)*-I14</f>
        <v>646614.46841944102</v>
      </c>
      <c r="C14" s="1">
        <f t="shared" ref="C14:H14" si="2">C$9/($K$9-$J$9-$I$9)*-$I$14</f>
        <v>0</v>
      </c>
      <c r="D14" s="1">
        <f t="shared" si="2"/>
        <v>19452.235968336299</v>
      </c>
      <c r="E14" s="1">
        <f t="shared" si="2"/>
        <v>0</v>
      </c>
      <c r="G14" s="1">
        <f t="shared" si="2"/>
        <v>159250.37433084022</v>
      </c>
      <c r="H14" s="1">
        <f t="shared" si="2"/>
        <v>325663.65979898145</v>
      </c>
      <c r="I14" s="1">
        <f>-I12</f>
        <v>-1150980.7385175989</v>
      </c>
      <c r="K14" s="1">
        <v>0</v>
      </c>
    </row>
    <row r="15" spans="1:11" x14ac:dyDescent="0.2">
      <c r="A15" t="s">
        <v>4</v>
      </c>
      <c r="B15" s="1">
        <f>+B12+B14</f>
        <v>3020451.6253227568</v>
      </c>
      <c r="C15" s="1">
        <f>+C12+C14</f>
        <v>0</v>
      </c>
      <c r="D15" s="1">
        <f>+D12+D14</f>
        <v>90864.867113692118</v>
      </c>
      <c r="E15" s="1">
        <f>+E12+E14</f>
        <v>0</v>
      </c>
      <c r="G15" s="1">
        <f>+G12+G14</f>
        <v>743886.9302702134</v>
      </c>
      <c r="H15" s="1">
        <f>+H12+H14</f>
        <v>1521233.0972933373</v>
      </c>
      <c r="I15" s="1">
        <f>+I12+I14</f>
        <v>0</v>
      </c>
      <c r="J15" s="1">
        <f>+J12+J14</f>
        <v>0</v>
      </c>
      <c r="K15" s="1">
        <f>SUM(B15:J15)</f>
        <v>5376436.5199999996</v>
      </c>
    </row>
    <row r="17" spans="1:11" x14ac:dyDescent="0.2">
      <c r="A17" t="s">
        <v>6</v>
      </c>
      <c r="B17" s="1">
        <f>B$9/($K$9-$J$9-$I$9-$H$9)*-$H$17</f>
        <v>1191846.5713512222</v>
      </c>
      <c r="C17" s="1">
        <f>C$9/($K$9-$J$9-$I$9-$H$9)*-$H$17</f>
        <v>0</v>
      </c>
      <c r="D17" s="1">
        <f>D$9/($K$9-$J$9-$I$9-$H$9)*-$H$17</f>
        <v>35854.565396049366</v>
      </c>
      <c r="E17" s="1">
        <f>E$9/($K$9-$J$9-$I$9-$H$9)*-$H$17</f>
        <v>0</v>
      </c>
      <c r="G17" s="1">
        <f>G$9/($K$9-$J$9-$I$9-$H$9)*-$H$17</f>
        <v>293531.9605460657</v>
      </c>
      <c r="H17" s="1">
        <f>-H15</f>
        <v>-1521233.0972933373</v>
      </c>
      <c r="K17" s="1">
        <v>0</v>
      </c>
    </row>
    <row r="18" spans="1:11" x14ac:dyDescent="0.2">
      <c r="A18" t="s">
        <v>4</v>
      </c>
      <c r="B18" s="1">
        <f>+B15+B17</f>
        <v>4212298.1966739791</v>
      </c>
      <c r="C18" s="1">
        <f>+C15+C17</f>
        <v>0</v>
      </c>
      <c r="D18" s="1">
        <f>+D15+D17</f>
        <v>126719.43250974148</v>
      </c>
      <c r="E18" s="1">
        <f>+E15+E17</f>
        <v>0</v>
      </c>
      <c r="G18" s="1">
        <f>+G15+G17</f>
        <v>1037418.8908162791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5376436.5199999996</v>
      </c>
    </row>
    <row r="20" spans="1:11" x14ac:dyDescent="0.2">
      <c r="A20" t="s">
        <v>7</v>
      </c>
      <c r="B20" s="1">
        <f>B$9/($K$9-$J$9-$I$9-$H$9-$G$9)*-$G$20</f>
        <v>1007121.449239888</v>
      </c>
      <c r="C20" s="1">
        <f>C$9/($K$9-$J$9-$I$9-$H$9-$G$9)*-$G$20</f>
        <v>0</v>
      </c>
      <c r="D20" s="1">
        <f>D$9/($K$9-$J$9-$I$9-$H$9-$G$9)*-$G$20</f>
        <v>30297.441576390993</v>
      </c>
      <c r="E20" s="1">
        <f>E$9/($K$9-$J$9-$I$9-$H$9-$G$9)*-$G$20</f>
        <v>0</v>
      </c>
      <c r="G20" s="1">
        <f>-G18</f>
        <v>-1037418.8908162791</v>
      </c>
      <c r="K20" s="1">
        <f>SUM(B20:J20)</f>
        <v>0</v>
      </c>
    </row>
    <row r="22" spans="1:11" x14ac:dyDescent="0.2">
      <c r="A22" t="s">
        <v>8</v>
      </c>
      <c r="B22" s="1">
        <f>+B20+B18</f>
        <v>5219419.6459138673</v>
      </c>
      <c r="C22" s="1">
        <f t="shared" ref="C22:K22" si="3">+C20+C18</f>
        <v>0</v>
      </c>
      <c r="D22" s="1">
        <f t="shared" si="3"/>
        <v>157016.87408613248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5376436.5199999996</v>
      </c>
    </row>
    <row r="27" spans="1:11" x14ac:dyDescent="0.2">
      <c r="A27" t="s">
        <v>9</v>
      </c>
      <c r="B27" s="1">
        <f>+B9</f>
        <v>2162117.66</v>
      </c>
    </row>
    <row r="28" spans="1:11" x14ac:dyDescent="0.2">
      <c r="A28" t="s">
        <v>10</v>
      </c>
      <c r="B28" s="1">
        <f>+B22-B27</f>
        <v>3057301.9859138671</v>
      </c>
    </row>
    <row r="29" spans="1:11" x14ac:dyDescent="0.2">
      <c r="A29" s="29" t="s">
        <v>124</v>
      </c>
      <c r="B29" s="1">
        <v>528</v>
      </c>
    </row>
    <row r="30" spans="1:11" x14ac:dyDescent="0.2">
      <c r="A30" t="s">
        <v>11</v>
      </c>
      <c r="B30" s="1">
        <f>+B28/B29</f>
        <v>5790.3446702914152</v>
      </c>
    </row>
  </sheetData>
  <phoneticPr fontId="0" type="noConversion"/>
  <pageMargins left="0.52" right="0.45" top="1" bottom="1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Table'!B38</f>
        <v>12733657.98</v>
      </c>
      <c r="C9" s="1">
        <f>'Master Expend Table'!C38</f>
        <v>8174.85</v>
      </c>
      <c r="D9" s="1">
        <f>'Master Expend Table'!D38</f>
        <v>371582.65</v>
      </c>
      <c r="E9" s="1">
        <f>'Master Expend Table'!E38</f>
        <v>273725.05</v>
      </c>
      <c r="G9" s="1">
        <f>'Master Expend Table'!G38</f>
        <v>4084989.81</v>
      </c>
      <c r="H9" s="1">
        <f>'Master Expend Table'!H38</f>
        <v>2618987.25</v>
      </c>
      <c r="I9" s="1">
        <f>'Master Expend Table'!I38</f>
        <v>2919816.89</v>
      </c>
      <c r="J9" s="1">
        <f>'Master Expend Table'!J38</f>
        <v>2645282.08</v>
      </c>
      <c r="K9" s="1">
        <f>SUM(B9:J9)</f>
        <v>25656216.560000002</v>
      </c>
    </row>
    <row r="11" spans="1:11" x14ac:dyDescent="0.2">
      <c r="A11" t="s">
        <v>3</v>
      </c>
      <c r="B11" s="1">
        <f>(B9/($K9-$J9))*-$J$11</f>
        <v>1463830.9146731792</v>
      </c>
      <c r="C11" s="1">
        <f t="shared" ref="C11:I11" si="0">(C9/($K9-$J9))*-$J$11</f>
        <v>939.76123527200605</v>
      </c>
      <c r="D11" s="1">
        <f t="shared" si="0"/>
        <v>42716.254141622841</v>
      </c>
      <c r="E11" s="1">
        <f t="shared" si="0"/>
        <v>31466.778119829916</v>
      </c>
      <c r="G11" s="1">
        <f t="shared" si="0"/>
        <v>469600.6740085943</v>
      </c>
      <c r="H11" s="1">
        <f t="shared" si="0"/>
        <v>301072.52037916711</v>
      </c>
      <c r="I11" s="1">
        <f t="shared" si="0"/>
        <v>335655.17744233442</v>
      </c>
      <c r="J11" s="1">
        <f>-J9</f>
        <v>-2645282.08</v>
      </c>
      <c r="K11" s="1">
        <v>0</v>
      </c>
    </row>
    <row r="12" spans="1:11" x14ac:dyDescent="0.2">
      <c r="A12" t="s">
        <v>4</v>
      </c>
      <c r="B12" s="1">
        <f>+B9+B11</f>
        <v>14197488.89467318</v>
      </c>
      <c r="C12" s="1">
        <f t="shared" ref="C12:J12" si="1">+C9+C11</f>
        <v>9114.6112352720065</v>
      </c>
      <c r="D12" s="1">
        <f t="shared" si="1"/>
        <v>414298.90414162289</v>
      </c>
      <c r="E12" s="1">
        <f t="shared" si="1"/>
        <v>305191.82811982988</v>
      </c>
      <c r="G12" s="1">
        <f t="shared" si="1"/>
        <v>4554590.4840085944</v>
      </c>
      <c r="H12" s="1">
        <f t="shared" si="1"/>
        <v>2920059.7703791671</v>
      </c>
      <c r="I12" s="1">
        <f t="shared" si="1"/>
        <v>3255472.0674423347</v>
      </c>
      <c r="J12" s="1">
        <f t="shared" si="1"/>
        <v>0</v>
      </c>
      <c r="K12" s="1">
        <f>SUM(B12:J12)</f>
        <v>25656216.560000002</v>
      </c>
    </row>
    <row r="14" spans="1:11" x14ac:dyDescent="0.2">
      <c r="A14" t="s">
        <v>5</v>
      </c>
      <c r="B14" s="1">
        <f>B$9/($K$9-$J$9-$I$9)*-I14</f>
        <v>2063303.2326129635</v>
      </c>
      <c r="C14" s="1">
        <f t="shared" ref="C14:H14" si="2">C$9/($K$9-$J$9-$I$9)*-$I$14</f>
        <v>1324.6150051790607</v>
      </c>
      <c r="D14" s="1">
        <f t="shared" si="2"/>
        <v>60209.539484418558</v>
      </c>
      <c r="E14" s="1">
        <f t="shared" si="2"/>
        <v>44353.145137022526</v>
      </c>
      <c r="G14" s="1">
        <f t="shared" si="2"/>
        <v>661912.9156289791</v>
      </c>
      <c r="H14" s="1">
        <f t="shared" si="2"/>
        <v>424368.61957377126</v>
      </c>
      <c r="I14" s="1">
        <f>-I12</f>
        <v>-3255472.0674423347</v>
      </c>
      <c r="K14" s="1">
        <v>0</v>
      </c>
    </row>
    <row r="15" spans="1:11" x14ac:dyDescent="0.2">
      <c r="A15" t="s">
        <v>4</v>
      </c>
      <c r="B15" s="1">
        <f>+B12+B14</f>
        <v>16260792.127286144</v>
      </c>
      <c r="C15" s="1">
        <f>+C12+C14</f>
        <v>10439.226240451067</v>
      </c>
      <c r="D15" s="1">
        <f>+D12+D14</f>
        <v>474508.44362604147</v>
      </c>
      <c r="E15" s="1">
        <f>+E12+E14</f>
        <v>349544.97325685242</v>
      </c>
      <c r="G15" s="1">
        <f>+G12+G14</f>
        <v>5216503.3996375734</v>
      </c>
      <c r="H15" s="1">
        <f>+H12+H14</f>
        <v>3344428.3899529381</v>
      </c>
      <c r="I15" s="1">
        <f>+I12+I14</f>
        <v>0</v>
      </c>
      <c r="J15" s="1">
        <f>+J12+J14</f>
        <v>0</v>
      </c>
      <c r="K15" s="1">
        <f>SUM(B15:J15)</f>
        <v>25656216.559999999</v>
      </c>
    </row>
    <row r="17" spans="1:11" x14ac:dyDescent="0.2">
      <c r="A17" t="s">
        <v>6</v>
      </c>
      <c r="B17" s="1">
        <f>B$9/($K$9-$J$9-$I$9-$H$9)*-$H$17</f>
        <v>2437413.5510405526</v>
      </c>
      <c r="C17" s="1">
        <f>C$9/($K$9-$J$9-$I$9-$H$9)*-$H$17</f>
        <v>1564.7891751937773</v>
      </c>
      <c r="D17" s="1">
        <f>D$9/($K$9-$J$9-$I$9-$H$9)*-$H$17</f>
        <v>71126.504878966341</v>
      </c>
      <c r="E17" s="1">
        <f>E$9/($K$9-$J$9-$I$9-$H$9)*-$H$17</f>
        <v>52395.089233365194</v>
      </c>
      <c r="G17" s="1">
        <f>G$9/($K$9-$J$9-$I$9-$H$9)*-$H$17</f>
        <v>781928.45562485966</v>
      </c>
      <c r="H17" s="1">
        <f>-H15</f>
        <v>-3344428.3899529381</v>
      </c>
      <c r="K17" s="1">
        <v>0</v>
      </c>
    </row>
    <row r="18" spans="1:11" x14ac:dyDescent="0.2">
      <c r="A18" t="s">
        <v>4</v>
      </c>
      <c r="B18" s="1">
        <f>+B15+B17</f>
        <v>18698205.678326696</v>
      </c>
      <c r="C18" s="1">
        <f>+C15+C17</f>
        <v>12004.015415644844</v>
      </c>
      <c r="D18" s="1">
        <f>+D15+D17</f>
        <v>545634.94850500778</v>
      </c>
      <c r="E18" s="1">
        <f>+E15+E17</f>
        <v>401940.06249021762</v>
      </c>
      <c r="G18" s="1">
        <f>+G15+G17</f>
        <v>5998431.8552624332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25656216.559999999</v>
      </c>
    </row>
    <row r="20" spans="1:11" x14ac:dyDescent="0.2">
      <c r="A20" t="s">
        <v>7</v>
      </c>
      <c r="B20" s="1">
        <f>B$9/($K$9-$J$9-$I$9-$H$9-$G$9)*-$G$20</f>
        <v>5705623.2053499389</v>
      </c>
      <c r="C20" s="1">
        <f>C$9/($K$9-$J$9-$I$9-$H$9-$G$9)*-$G$20</f>
        <v>3662.9391125090469</v>
      </c>
      <c r="D20" s="1">
        <f>D$9/($K$9-$J$9-$I$9-$H$9-$G$9)*-$G$20</f>
        <v>166496.58675263275</v>
      </c>
      <c r="E20" s="1">
        <f>E$9/($K$9-$J$9-$I$9-$H$9-$G$9)*-$G$20</f>
        <v>122649.12404735187</v>
      </c>
      <c r="G20" s="1">
        <f>-G18</f>
        <v>-5998431.8552624332</v>
      </c>
      <c r="K20" s="1">
        <f>SUM(B20:J20)</f>
        <v>0</v>
      </c>
    </row>
    <row r="22" spans="1:11" x14ac:dyDescent="0.2">
      <c r="A22" t="s">
        <v>8</v>
      </c>
      <c r="B22" s="1">
        <f>+B20+B18</f>
        <v>24403828.883676633</v>
      </c>
      <c r="C22" s="1">
        <f t="shared" ref="C22:K22" si="3">+C20+C18</f>
        <v>15666.954528153892</v>
      </c>
      <c r="D22" s="1">
        <f t="shared" si="3"/>
        <v>712131.53525764053</v>
      </c>
      <c r="E22" s="1">
        <f t="shared" si="3"/>
        <v>524589.18653756951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25656216.559999999</v>
      </c>
    </row>
    <row r="27" spans="1:11" x14ac:dyDescent="0.2">
      <c r="A27" t="s">
        <v>9</v>
      </c>
      <c r="B27" s="1">
        <f>B9</f>
        <v>12733657.98</v>
      </c>
    </row>
    <row r="28" spans="1:11" x14ac:dyDescent="0.2">
      <c r="A28" t="s">
        <v>10</v>
      </c>
      <c r="B28" s="1">
        <f>+B22-B27</f>
        <v>11670170.903676633</v>
      </c>
    </row>
    <row r="29" spans="1:11" x14ac:dyDescent="0.2">
      <c r="A29" s="29" t="s">
        <v>124</v>
      </c>
      <c r="B29" s="1">
        <v>2227</v>
      </c>
    </row>
    <row r="30" spans="1:11" x14ac:dyDescent="0.2">
      <c r="A30" t="s">
        <v>11</v>
      </c>
      <c r="B30" s="1">
        <f>+B28/B29</f>
        <v>5240.3102396392605</v>
      </c>
    </row>
  </sheetData>
  <phoneticPr fontId="0" type="noConversion"/>
  <pageMargins left="0.51" right="0.55000000000000004" top="1" bottom="0.62" header="0.5" footer="0.5"/>
  <pageSetup scale="97" orientation="landscape" horizontalDpi="4294967294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Table'!B39</f>
        <v>3140551.32</v>
      </c>
      <c r="C9" s="1">
        <f>'Master Expend Table'!C39</f>
        <v>5575.26</v>
      </c>
      <c r="D9" s="1">
        <f>'Master Expend Table'!D39</f>
        <v>227695.15</v>
      </c>
      <c r="E9" s="1">
        <f>'Master Expend Table'!E39</f>
        <v>0</v>
      </c>
      <c r="G9" s="1">
        <f>'Master Expend Table'!G39</f>
        <v>1019416.56</v>
      </c>
      <c r="H9" s="1">
        <f>'Master Expend Table'!H39</f>
        <v>969967.45</v>
      </c>
      <c r="I9" s="1">
        <f>'Master Expend Table'!I39</f>
        <v>1025690.26</v>
      </c>
      <c r="J9" s="1">
        <f>'Master Expend Table'!J39</f>
        <v>603352.19999999995</v>
      </c>
      <c r="K9" s="1">
        <f>SUM(B9:J9)</f>
        <v>6992248.1999999993</v>
      </c>
    </row>
    <row r="11" spans="1:11" x14ac:dyDescent="0.2">
      <c r="A11" t="s">
        <v>3</v>
      </c>
      <c r="B11" s="1">
        <f>(B9/($K9-$J9))*-$J$11</f>
        <v>296586.22524688212</v>
      </c>
      <c r="C11" s="1">
        <f t="shared" ref="C11:I11" si="0">(C9/($K9-$J9))*-$J$11</f>
        <v>526.51434403878238</v>
      </c>
      <c r="D11" s="1">
        <f t="shared" si="0"/>
        <v>21502.9904512188</v>
      </c>
      <c r="E11" s="1">
        <f t="shared" si="0"/>
        <v>0</v>
      </c>
      <c r="G11" s="1">
        <f t="shared" si="0"/>
        <v>96271.284458603186</v>
      </c>
      <c r="H11" s="1">
        <f t="shared" si="0"/>
        <v>91601.427677941552</v>
      </c>
      <c r="I11" s="1">
        <f t="shared" si="0"/>
        <v>96863.757821315623</v>
      </c>
      <c r="J11" s="1">
        <f>-J9</f>
        <v>-603352.19999999995</v>
      </c>
      <c r="K11" s="1">
        <v>0</v>
      </c>
    </row>
    <row r="12" spans="1:11" x14ac:dyDescent="0.2">
      <c r="A12" t="s">
        <v>4</v>
      </c>
      <c r="B12" s="1">
        <f>+B9+B11</f>
        <v>3437137.5452468819</v>
      </c>
      <c r="C12" s="1">
        <f t="shared" ref="C12:J12" si="1">+C9+C11</f>
        <v>6101.7743440387821</v>
      </c>
      <c r="D12" s="1">
        <f t="shared" si="1"/>
        <v>249198.14045121879</v>
      </c>
      <c r="E12" s="1">
        <f t="shared" si="1"/>
        <v>0</v>
      </c>
      <c r="G12" s="1">
        <f t="shared" si="1"/>
        <v>1115687.8444586033</v>
      </c>
      <c r="H12" s="1">
        <f t="shared" si="1"/>
        <v>1061568.8776779415</v>
      </c>
      <c r="I12" s="1">
        <f t="shared" si="1"/>
        <v>1122554.0178213157</v>
      </c>
      <c r="J12" s="1">
        <f t="shared" si="1"/>
        <v>0</v>
      </c>
      <c r="K12" s="1">
        <f>SUM(B12:J12)</f>
        <v>6992248.2000000002</v>
      </c>
    </row>
    <row r="14" spans="1:11" x14ac:dyDescent="0.2">
      <c r="A14" t="s">
        <v>5</v>
      </c>
      <c r="B14" s="1">
        <f>B$9/($K$9-$J$9-$I$9)*-I14</f>
        <v>657337.91939893714</v>
      </c>
      <c r="C14" s="1">
        <f t="shared" ref="C14:H14" si="2">C$9/($K$9-$J$9-$I$9)*-$I$14</f>
        <v>1166.9383605258579</v>
      </c>
      <c r="D14" s="1">
        <f t="shared" si="2"/>
        <v>47658.083217767286</v>
      </c>
      <c r="E14" s="1">
        <f t="shared" si="2"/>
        <v>0</v>
      </c>
      <c r="G14" s="1">
        <f t="shared" si="2"/>
        <v>213370.54939488196</v>
      </c>
      <c r="H14" s="1">
        <f t="shared" si="2"/>
        <v>203020.52744920357</v>
      </c>
      <c r="I14" s="1">
        <f>-I12</f>
        <v>-1122554.0178213157</v>
      </c>
      <c r="K14" s="1">
        <v>0</v>
      </c>
    </row>
    <row r="15" spans="1:11" x14ac:dyDescent="0.2">
      <c r="A15" t="s">
        <v>4</v>
      </c>
      <c r="B15" s="1">
        <f>+B12+B14</f>
        <v>4094475.4646458188</v>
      </c>
      <c r="C15" s="1">
        <f>+C12+C14</f>
        <v>7268.7127045646403</v>
      </c>
      <c r="D15" s="1">
        <f>+D12+D14</f>
        <v>296856.22366898606</v>
      </c>
      <c r="E15" s="1">
        <f>+E12+E14</f>
        <v>0</v>
      </c>
      <c r="G15" s="1">
        <f>+G12+G14</f>
        <v>1329058.3938534854</v>
      </c>
      <c r="H15" s="1">
        <f>+H12+H14</f>
        <v>1264589.4051271451</v>
      </c>
      <c r="I15" s="1">
        <f>+I12+I14</f>
        <v>0</v>
      </c>
      <c r="J15" s="1">
        <f>+J12+J14</f>
        <v>0</v>
      </c>
      <c r="K15" s="1">
        <f>SUM(B15:J15)</f>
        <v>6992248.2000000002</v>
      </c>
    </row>
    <row r="17" spans="1:11" x14ac:dyDescent="0.2">
      <c r="A17" t="s">
        <v>6</v>
      </c>
      <c r="B17" s="1">
        <f>B$9/($K$9-$J$9-$I$9-$H$9)*-$H$17</f>
        <v>904004.66884988174</v>
      </c>
      <c r="C17" s="1">
        <f>C$9/($K$9-$J$9-$I$9-$H$9)*-$H$17</f>
        <v>1604.8332144599353</v>
      </c>
      <c r="D17" s="1">
        <f>D$9/($K$9-$J$9-$I$9-$H$9)*-$H$17</f>
        <v>65541.829348126732</v>
      </c>
      <c r="E17" s="1">
        <f>E$9/($K$9-$J$9-$I$9-$H$9)*-$H$17</f>
        <v>0</v>
      </c>
      <c r="G17" s="1">
        <f>G$9/($K$9-$J$9-$I$9-$H$9)*-$H$17</f>
        <v>293438.0737146769</v>
      </c>
      <c r="H17" s="1">
        <f>-H15</f>
        <v>-1264589.4051271451</v>
      </c>
      <c r="K17" s="1">
        <v>0</v>
      </c>
    </row>
    <row r="18" spans="1:11" x14ac:dyDescent="0.2">
      <c r="A18" t="s">
        <v>4</v>
      </c>
      <c r="B18" s="1">
        <f>+B15+B17</f>
        <v>4998480.1334957005</v>
      </c>
      <c r="C18" s="1">
        <f>+C15+C17</f>
        <v>8873.5459190245747</v>
      </c>
      <c r="D18" s="1">
        <f>+D15+D17</f>
        <v>362398.05301711278</v>
      </c>
      <c r="E18" s="1">
        <f>+E15+E17</f>
        <v>0</v>
      </c>
      <c r="G18" s="1">
        <f>+G15+G17</f>
        <v>1622496.4675681624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6992248.1999999993</v>
      </c>
    </row>
    <row r="20" spans="1:11" x14ac:dyDescent="0.2">
      <c r="A20" t="s">
        <v>7</v>
      </c>
      <c r="B20" s="1">
        <f>B$9/($K$9-$J$9-$I$9-$H$9-$G$9)*-$G$20</f>
        <v>1510314.9575471289</v>
      </c>
      <c r="C20" s="1">
        <f>C$9/($K$9-$J$9-$I$9-$H$9-$G$9)*-$G$20</f>
        <v>2681.1848342010871</v>
      </c>
      <c r="D20" s="1">
        <f>D$9/($K$9-$J$9-$I$9-$H$9-$G$9)*-$G$20</f>
        <v>109500.32518683285</v>
      </c>
      <c r="E20" s="1">
        <f>E$9/($K$9-$J$9-$I$9-$H$9-$G$9)*-$G$20</f>
        <v>0</v>
      </c>
      <c r="G20" s="1">
        <f>-G18</f>
        <v>-1622496.4675681624</v>
      </c>
      <c r="K20" s="1">
        <f>SUM(B20:J20)</f>
        <v>0</v>
      </c>
    </row>
    <row r="22" spans="1:11" x14ac:dyDescent="0.2">
      <c r="A22" t="s">
        <v>8</v>
      </c>
      <c r="B22" s="1">
        <f>+B20+B18</f>
        <v>6508795.0910428297</v>
      </c>
      <c r="C22" s="1">
        <f t="shared" ref="C22:K22" si="3">+C20+C18</f>
        <v>11554.730753225662</v>
      </c>
      <c r="D22" s="1">
        <f t="shared" si="3"/>
        <v>471898.37820394564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6992248.1999999993</v>
      </c>
    </row>
    <row r="27" spans="1:11" x14ac:dyDescent="0.2">
      <c r="A27" t="s">
        <v>9</v>
      </c>
      <c r="B27" s="1">
        <f>+B9</f>
        <v>3140551.32</v>
      </c>
    </row>
    <row r="28" spans="1:11" x14ac:dyDescent="0.2">
      <c r="A28" t="s">
        <v>10</v>
      </c>
      <c r="B28" s="1">
        <f>+B22-B27</f>
        <v>3368243.7710428298</v>
      </c>
    </row>
    <row r="29" spans="1:11" x14ac:dyDescent="0.2">
      <c r="A29" s="29" t="s">
        <v>124</v>
      </c>
      <c r="B29" s="1">
        <v>742</v>
      </c>
    </row>
    <row r="30" spans="1:11" x14ac:dyDescent="0.2">
      <c r="A30" t="s">
        <v>11</v>
      </c>
      <c r="B30" s="1">
        <f>+B28/B29</f>
        <v>4539.412090354218</v>
      </c>
    </row>
  </sheetData>
  <phoneticPr fontId="0" type="noConversion"/>
  <pageMargins left="0.56000000000000005" right="0.55000000000000004" top="1" bottom="0.55000000000000004" header="0.5" footer="0.5"/>
  <pageSetup scale="97" orientation="landscape" horizontalDpi="4294967294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425781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Table'!B40</f>
        <v>16493254.25</v>
      </c>
      <c r="C9" s="1">
        <f>'Master Expend Table'!C40</f>
        <v>197184</v>
      </c>
      <c r="D9" s="1">
        <f>'Master Expend Table'!D40</f>
        <v>1902632.61</v>
      </c>
      <c r="E9" s="1">
        <f>'Master Expend Table'!E40</f>
        <v>497.75</v>
      </c>
      <c r="G9" s="1">
        <f>'Master Expend Table'!G40</f>
        <v>3561717.65</v>
      </c>
      <c r="H9" s="1">
        <f>'Master Expend Table'!H40</f>
        <v>3024540.51</v>
      </c>
      <c r="I9" s="1">
        <f>'Master Expend Table'!I40</f>
        <v>3740970.06</v>
      </c>
      <c r="J9" s="1">
        <f>'Master Expend Table'!J40</f>
        <v>3276895.89</v>
      </c>
      <c r="K9" s="1">
        <f>SUM(B9:J9)</f>
        <v>32197692.719999995</v>
      </c>
    </row>
    <row r="11" spans="1:11" x14ac:dyDescent="0.2">
      <c r="A11" t="s">
        <v>3</v>
      </c>
      <c r="B11" s="1">
        <f>(B9/($K9-$J9))*-$J$11</f>
        <v>1868782.4330098187</v>
      </c>
      <c r="C11" s="1">
        <f t="shared" ref="C11:I11" si="0">(C9/($K9-$J9))*-$J$11</f>
        <v>22342.103607031222</v>
      </c>
      <c r="D11" s="1">
        <f t="shared" si="0"/>
        <v>215579.43290904042</v>
      </c>
      <c r="E11" s="1">
        <f t="shared" si="0"/>
        <v>56.397994109054444</v>
      </c>
      <c r="G11" s="1">
        <f t="shared" si="0"/>
        <v>403563.49782584672</v>
      </c>
      <c r="H11" s="1">
        <f t="shared" si="0"/>
        <v>342698.17753003817</v>
      </c>
      <c r="I11" s="1">
        <f t="shared" si="0"/>
        <v>423873.84712411661</v>
      </c>
      <c r="J11" s="1">
        <f>-J9</f>
        <v>-3276895.89</v>
      </c>
      <c r="K11" s="1">
        <v>0</v>
      </c>
    </row>
    <row r="12" spans="1:11" x14ac:dyDescent="0.2">
      <c r="A12" t="s">
        <v>4</v>
      </c>
      <c r="B12" s="1">
        <f>+B9+B11</f>
        <v>18362036.683009818</v>
      </c>
      <c r="C12" s="1">
        <f t="shared" ref="C12:J12" si="1">+C9+C11</f>
        <v>219526.10360703123</v>
      </c>
      <c r="D12" s="1">
        <f t="shared" si="1"/>
        <v>2118212.0429090406</v>
      </c>
      <c r="E12" s="1">
        <f t="shared" si="1"/>
        <v>554.14799410905448</v>
      </c>
      <c r="G12" s="1">
        <f t="shared" si="1"/>
        <v>3965281.1478258464</v>
      </c>
      <c r="H12" s="1">
        <f t="shared" si="1"/>
        <v>3367238.6875300379</v>
      </c>
      <c r="I12" s="1">
        <f t="shared" si="1"/>
        <v>4164843.9071241166</v>
      </c>
      <c r="J12" s="1">
        <f t="shared" si="1"/>
        <v>0</v>
      </c>
      <c r="K12" s="1">
        <f>SUM(B12:J12)</f>
        <v>32197692.720000003</v>
      </c>
    </row>
    <row r="14" spans="1:11" x14ac:dyDescent="0.2">
      <c r="A14" t="s">
        <v>5</v>
      </c>
      <c r="B14" s="1">
        <f>B$9/($K$9-$J$9-$I$9)*-I14</f>
        <v>2728050.1212026984</v>
      </c>
      <c r="C14" s="1">
        <f t="shared" ref="C14:H14" si="2">C$9/($K$9-$J$9-$I$9)*-$I$14</f>
        <v>32615.021083497388</v>
      </c>
      <c r="D14" s="1">
        <f t="shared" si="2"/>
        <v>314703.03213901568</v>
      </c>
      <c r="E14" s="1">
        <f t="shared" si="2"/>
        <v>82.329837838317644</v>
      </c>
      <c r="G14" s="1">
        <f t="shared" si="2"/>
        <v>589122.32355675288</v>
      </c>
      <c r="H14" s="1">
        <f t="shared" si="2"/>
        <v>500271.07930431439</v>
      </c>
      <c r="I14" s="1">
        <f>-I12</f>
        <v>-4164843.9071241166</v>
      </c>
      <c r="K14" s="1">
        <v>0</v>
      </c>
    </row>
    <row r="15" spans="1:11" x14ac:dyDescent="0.2">
      <c r="A15" t="s">
        <v>4</v>
      </c>
      <c r="B15" s="1">
        <f>+B12+B14</f>
        <v>21090086.804212518</v>
      </c>
      <c r="C15" s="1">
        <f>+C12+C14</f>
        <v>252141.12469052861</v>
      </c>
      <c r="D15" s="1">
        <f>+D12+D14</f>
        <v>2432915.0750480564</v>
      </c>
      <c r="E15" s="1">
        <f>+E12+E14</f>
        <v>636.47783194737212</v>
      </c>
      <c r="G15" s="1">
        <f>+G12+G14</f>
        <v>4554403.4713825993</v>
      </c>
      <c r="H15" s="1">
        <f>+H12+H14</f>
        <v>3867509.7668343522</v>
      </c>
      <c r="I15" s="1">
        <f>+I12+I14</f>
        <v>0</v>
      </c>
      <c r="J15" s="1">
        <f>+J12+J14</f>
        <v>0</v>
      </c>
      <c r="K15" s="1">
        <f>SUM(B15:J15)</f>
        <v>32197692.720000003</v>
      </c>
    </row>
    <row r="17" spans="1:11" x14ac:dyDescent="0.2">
      <c r="A17" t="s">
        <v>6</v>
      </c>
      <c r="B17" s="1">
        <f>B$9/($K$9-$J$9-$I$9-$H$9)*-$H$17</f>
        <v>2879124.2482802924</v>
      </c>
      <c r="C17" s="1">
        <f>C$9/($K$9-$J$9-$I$9-$H$9)*-$H$17</f>
        <v>34421.177723183479</v>
      </c>
      <c r="D17" s="1">
        <f>D$9/($K$9-$J$9-$I$9-$H$9)*-$H$17</f>
        <v>332130.67597134883</v>
      </c>
      <c r="E17" s="1">
        <f>E$9/($K$9-$J$9-$I$9-$H$9)*-$H$17</f>
        <v>86.889104652074082</v>
      </c>
      <c r="G17" s="1">
        <f>G$9/($K$9-$J$9-$I$9-$H$9)*-$H$17</f>
        <v>621746.77575487562</v>
      </c>
      <c r="H17" s="1">
        <f>-H15</f>
        <v>-3867509.7668343522</v>
      </c>
      <c r="K17" s="1">
        <v>0</v>
      </c>
    </row>
    <row r="18" spans="1:11" x14ac:dyDescent="0.2">
      <c r="A18" t="s">
        <v>4</v>
      </c>
      <c r="B18" s="1">
        <f>+B15+B17</f>
        <v>23969211.052492812</v>
      </c>
      <c r="C18" s="1">
        <f>+C15+C17</f>
        <v>286562.30241371208</v>
      </c>
      <c r="D18" s="1">
        <f>+D15+D17</f>
        <v>2765045.7510194052</v>
      </c>
      <c r="E18" s="1">
        <f>+E15+E17</f>
        <v>723.36693659944626</v>
      </c>
      <c r="G18" s="1">
        <f>+G15+G17</f>
        <v>5176150.2471374748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32197692.720000006</v>
      </c>
    </row>
    <row r="20" spans="1:11" x14ac:dyDescent="0.2">
      <c r="A20" t="s">
        <v>7</v>
      </c>
      <c r="B20" s="1">
        <f>B$9/($K$9-$J$9-$I$9-$H$9-$G$9)*-$G$20</f>
        <v>4591456.5327886622</v>
      </c>
      <c r="C20" s="1">
        <f>C$9/($K$9-$J$9-$I$9-$H$9-$G$9)*-$G$20</f>
        <v>54892.85202533027</v>
      </c>
      <c r="D20" s="1">
        <f>D$9/($K$9-$J$9-$I$9-$H$9-$G$9)*-$G$20</f>
        <v>529662.29673451162</v>
      </c>
      <c r="E20" s="1">
        <f>E$9/($K$9-$J$9-$I$9-$H$9-$G$9)*-$G$20</f>
        <v>138.56558897074885</v>
      </c>
      <c r="G20" s="1">
        <f>-G18</f>
        <v>-5176150.2471374748</v>
      </c>
      <c r="K20" s="1">
        <f>SUM(B20:J20)</f>
        <v>0</v>
      </c>
    </row>
    <row r="22" spans="1:11" x14ac:dyDescent="0.2">
      <c r="A22" t="s">
        <v>8</v>
      </c>
      <c r="B22" s="1">
        <f>+B20+B18</f>
        <v>28560667.585281476</v>
      </c>
      <c r="C22" s="1">
        <f t="shared" ref="C22:K22" si="3">+C20+C18</f>
        <v>341455.15443904232</v>
      </c>
      <c r="D22" s="1">
        <f t="shared" si="3"/>
        <v>3294708.0477539171</v>
      </c>
      <c r="E22" s="1">
        <f t="shared" si="3"/>
        <v>861.93252557019514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32197692.720000006</v>
      </c>
    </row>
    <row r="27" spans="1:11" x14ac:dyDescent="0.2">
      <c r="A27" t="s">
        <v>9</v>
      </c>
      <c r="B27" s="1">
        <f>+B9</f>
        <v>16493254.25</v>
      </c>
    </row>
    <row r="28" spans="1:11" x14ac:dyDescent="0.2">
      <c r="A28" t="s">
        <v>10</v>
      </c>
      <c r="B28" s="1">
        <f>+B22-B27</f>
        <v>12067413.335281476</v>
      </c>
    </row>
    <row r="29" spans="1:11" x14ac:dyDescent="0.2">
      <c r="A29" s="29" t="s">
        <v>124</v>
      </c>
      <c r="B29" s="1">
        <v>2754</v>
      </c>
    </row>
    <row r="30" spans="1:11" x14ac:dyDescent="0.2">
      <c r="A30" t="s">
        <v>11</v>
      </c>
      <c r="B30" s="1">
        <f>+B28/B29</f>
        <v>4381.7768101966149</v>
      </c>
    </row>
  </sheetData>
  <phoneticPr fontId="0" type="noConversion"/>
  <pageMargins left="0.59" right="0.55000000000000004" top="1" bottom="0.57999999999999996" header="0.5" footer="0.5"/>
  <pageSetup scale="96" orientation="landscape" horizontalDpi="4294967294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5.285156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Table'!B41</f>
        <v>10032867.949999999</v>
      </c>
      <c r="C9" s="1">
        <f>'Master Expend Table'!C41</f>
        <v>0</v>
      </c>
      <c r="D9" s="1">
        <f>'Master Expend Table'!D41</f>
        <v>1151098.8799999999</v>
      </c>
      <c r="E9" s="1">
        <f>'Master Expend Table'!E41</f>
        <v>145391.35</v>
      </c>
      <c r="G9" s="1">
        <f>'Master Expend Table'!G41</f>
        <v>2933278.38</v>
      </c>
      <c r="H9" s="1">
        <f>'Master Expend Table'!H41</f>
        <v>2945867.25</v>
      </c>
      <c r="I9" s="1">
        <f>'Master Expend Table'!I41</f>
        <v>3459293.81</v>
      </c>
      <c r="J9" s="1">
        <f>'Master Expend Table'!J41</f>
        <v>2442459.4500000002</v>
      </c>
      <c r="K9" s="1">
        <f>SUM(B9:J9)</f>
        <v>23110257.069999997</v>
      </c>
    </row>
    <row r="11" spans="1:11" x14ac:dyDescent="0.2">
      <c r="A11" t="s">
        <v>3</v>
      </c>
      <c r="B11" s="1">
        <f>(B9/($K9-$J9))*-$J$11</f>
        <v>1185654.784589459</v>
      </c>
      <c r="C11" s="1">
        <f t="shared" ref="C11:I11" si="0">(C9/($K9-$J9))*-$J$11</f>
        <v>0</v>
      </c>
      <c r="D11" s="1">
        <f t="shared" si="0"/>
        <v>136033.47531426119</v>
      </c>
      <c r="E11" s="1">
        <f t="shared" si="0"/>
        <v>17181.921522790562</v>
      </c>
      <c r="G11" s="1">
        <f t="shared" si="0"/>
        <v>346646.19958242518</v>
      </c>
      <c r="H11" s="1">
        <f t="shared" si="0"/>
        <v>348133.91516110726</v>
      </c>
      <c r="I11" s="1">
        <f t="shared" si="0"/>
        <v>408809.15382995736</v>
      </c>
      <c r="J11" s="1">
        <f>-J9</f>
        <v>-2442459.4500000002</v>
      </c>
      <c r="K11" s="1">
        <v>0</v>
      </c>
    </row>
    <row r="12" spans="1:11" x14ac:dyDescent="0.2">
      <c r="A12" t="s">
        <v>4</v>
      </c>
      <c r="B12" s="1">
        <f>+B9+B11</f>
        <v>11218522.734589458</v>
      </c>
      <c r="C12" s="1">
        <f t="shared" ref="C12:J12" si="1">+C9+C11</f>
        <v>0</v>
      </c>
      <c r="D12" s="1">
        <f t="shared" si="1"/>
        <v>1287132.355314261</v>
      </c>
      <c r="E12" s="1">
        <f t="shared" si="1"/>
        <v>162573.27152279057</v>
      </c>
      <c r="G12" s="1">
        <f t="shared" si="1"/>
        <v>3279924.5795824248</v>
      </c>
      <c r="H12" s="1">
        <f t="shared" si="1"/>
        <v>3294001.1651611072</v>
      </c>
      <c r="I12" s="1">
        <f t="shared" si="1"/>
        <v>3868102.9638299574</v>
      </c>
      <c r="J12" s="1">
        <f t="shared" si="1"/>
        <v>0</v>
      </c>
      <c r="K12" s="1">
        <f>SUM(B12:J12)</f>
        <v>23110257.069999997</v>
      </c>
    </row>
    <row r="14" spans="1:11" x14ac:dyDescent="0.2">
      <c r="A14" t="s">
        <v>5</v>
      </c>
      <c r="B14" s="1">
        <f>B$9/($K$9-$J$9-$I$9)*-I14</f>
        <v>2255173.7606937014</v>
      </c>
      <c r="C14" s="1">
        <f t="shared" ref="C14:H14" si="2">C$9/($K$9-$J$9-$I$9)*-$I$14</f>
        <v>0</v>
      </c>
      <c r="D14" s="1">
        <f t="shared" si="2"/>
        <v>258742.3658994642</v>
      </c>
      <c r="E14" s="1">
        <f t="shared" si="2"/>
        <v>32680.860466406739</v>
      </c>
      <c r="G14" s="1">
        <f t="shared" si="2"/>
        <v>659338.13425563206</v>
      </c>
      <c r="H14" s="1">
        <f t="shared" si="2"/>
        <v>662167.84251475299</v>
      </c>
      <c r="I14" s="1">
        <f>-I12</f>
        <v>-3868102.9638299574</v>
      </c>
      <c r="K14" s="1">
        <v>0</v>
      </c>
    </row>
    <row r="15" spans="1:11" x14ac:dyDescent="0.2">
      <c r="A15" t="s">
        <v>4</v>
      </c>
      <c r="B15" s="1">
        <f>+B12+B14</f>
        <v>13473696.495283158</v>
      </c>
      <c r="C15" s="1">
        <f>+C12+C14</f>
        <v>0</v>
      </c>
      <c r="D15" s="1">
        <f>+D12+D14</f>
        <v>1545874.7212137252</v>
      </c>
      <c r="E15" s="1">
        <f>+E12+E14</f>
        <v>195254.13198919731</v>
      </c>
      <c r="G15" s="1">
        <f>+G12+G14</f>
        <v>3939262.7138380567</v>
      </c>
      <c r="H15" s="1">
        <f>+H12+H14</f>
        <v>3956169.0076758601</v>
      </c>
      <c r="I15" s="1">
        <f>+I12+I14</f>
        <v>0</v>
      </c>
      <c r="J15" s="1">
        <f>+J12+J14</f>
        <v>0</v>
      </c>
      <c r="K15" s="1">
        <f>SUM(B15:J15)</f>
        <v>23110257.069999997</v>
      </c>
    </row>
    <row r="17" spans="1:11" x14ac:dyDescent="0.2">
      <c r="A17" t="s">
        <v>6</v>
      </c>
      <c r="B17" s="1">
        <f>B$9/($K$9-$J$9-$I$9-$H$9)*-$H$17</f>
        <v>2782916.1231809752</v>
      </c>
      <c r="C17" s="1">
        <f>C$9/($K$9-$J$9-$I$9-$H$9)*-$H$17</f>
        <v>0</v>
      </c>
      <c r="D17" s="1">
        <f>D$9/($K$9-$J$9-$I$9-$H$9)*-$H$17</f>
        <v>319291.71683432377</v>
      </c>
      <c r="E17" s="1">
        <f>E$9/($K$9-$J$9-$I$9-$H$9)*-$H$17</f>
        <v>40328.641232245893</v>
      </c>
      <c r="G17" s="1">
        <f>G$9/($K$9-$J$9-$I$9-$H$9)*-$H$17</f>
        <v>813632.52642831532</v>
      </c>
      <c r="H17" s="1">
        <f>-H15</f>
        <v>-3956169.0076758601</v>
      </c>
      <c r="K17" s="1">
        <v>0</v>
      </c>
    </row>
    <row r="18" spans="1:11" x14ac:dyDescent="0.2">
      <c r="A18" t="s">
        <v>4</v>
      </c>
      <c r="B18" s="1">
        <f>+B15+B17</f>
        <v>16256612.618464135</v>
      </c>
      <c r="C18" s="1">
        <f>+C15+C17</f>
        <v>0</v>
      </c>
      <c r="D18" s="1">
        <f>+D15+D17</f>
        <v>1865166.4380480489</v>
      </c>
      <c r="E18" s="1">
        <f>+E15+E17</f>
        <v>235582.7732214432</v>
      </c>
      <c r="G18" s="1">
        <f>+G15+G17</f>
        <v>4752895.2402663715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23110257.07</v>
      </c>
    </row>
    <row r="20" spans="1:11" x14ac:dyDescent="0.2">
      <c r="A20" t="s">
        <v>7</v>
      </c>
      <c r="B20" s="1">
        <f>B$9/($K$9-$J$9-$I$9-$H$9-$G$9)*-$G$20</f>
        <v>4208991.32750131</v>
      </c>
      <c r="C20" s="1">
        <f>C$9/($K$9-$J$9-$I$9-$H$9-$G$9)*-$G$20</f>
        <v>0</v>
      </c>
      <c r="D20" s="1">
        <f>D$9/($K$9-$J$9-$I$9-$H$9-$G$9)*-$G$20</f>
        <v>482909.29644065246</v>
      </c>
      <c r="E20" s="1">
        <f>E$9/($K$9-$J$9-$I$9-$H$9-$G$9)*-$G$20</f>
        <v>60994.61632440878</v>
      </c>
      <c r="G20" s="1">
        <f>-G18</f>
        <v>-4752895.2402663715</v>
      </c>
      <c r="K20" s="1">
        <f>SUM(B20:J20)</f>
        <v>0</v>
      </c>
    </row>
    <row r="22" spans="1:11" x14ac:dyDescent="0.2">
      <c r="A22" t="s">
        <v>8</v>
      </c>
      <c r="B22" s="1">
        <f>+B20+B18</f>
        <v>20465603.945965447</v>
      </c>
      <c r="C22" s="1">
        <f t="shared" ref="C22:K22" si="3">+C20+C18</f>
        <v>0</v>
      </c>
      <c r="D22" s="1">
        <f t="shared" si="3"/>
        <v>2348075.7344887014</v>
      </c>
      <c r="E22" s="1">
        <f t="shared" si="3"/>
        <v>296577.38954585197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23110257.07</v>
      </c>
    </row>
    <row r="27" spans="1:11" x14ac:dyDescent="0.2">
      <c r="A27" t="s">
        <v>9</v>
      </c>
      <c r="B27" s="1">
        <f>+B9</f>
        <v>10032867.949999999</v>
      </c>
    </row>
    <row r="28" spans="1:11" x14ac:dyDescent="0.2">
      <c r="A28" t="s">
        <v>10</v>
      </c>
      <c r="B28" s="1">
        <f>+B22-B27</f>
        <v>10432735.995965447</v>
      </c>
    </row>
    <row r="29" spans="1:11" x14ac:dyDescent="0.2">
      <c r="A29" s="29" t="s">
        <v>124</v>
      </c>
      <c r="B29" s="1">
        <v>2019</v>
      </c>
    </row>
    <row r="30" spans="1:11" x14ac:dyDescent="0.2">
      <c r="A30" t="s">
        <v>11</v>
      </c>
      <c r="B30" s="1">
        <f>+B28/B29</f>
        <v>5167.278848918003</v>
      </c>
    </row>
  </sheetData>
  <phoneticPr fontId="0" type="noConversion"/>
  <pageMargins left="0.51" right="0.55000000000000004" top="1" bottom="0.56000000000000005" header="0.5" footer="0.5"/>
  <pageSetup scale="96" orientation="landscape" horizontalDpi="4294967294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Table'!B42</f>
        <v>18711430.780000001</v>
      </c>
      <c r="C9" s="1">
        <f>'Master Expend Table'!C42</f>
        <v>0</v>
      </c>
      <c r="D9" s="1">
        <f>'Master Expend Table'!D42</f>
        <v>986557.34</v>
      </c>
      <c r="E9" s="1">
        <f>'Master Expend Table'!E42</f>
        <v>151068.04999999999</v>
      </c>
      <c r="G9" s="1">
        <f>'Master Expend Table'!G42</f>
        <v>6619125.4400000004</v>
      </c>
      <c r="H9" s="1">
        <f>'Master Expend Table'!H42</f>
        <v>3143635.31</v>
      </c>
      <c r="I9" s="1">
        <f>'Master Expend Table'!I42</f>
        <v>5296976.1399999997</v>
      </c>
      <c r="J9" s="1">
        <f>'Master Expend Table'!J42</f>
        <v>4809401.3499999996</v>
      </c>
      <c r="K9" s="1">
        <f>SUM(B9:J9)</f>
        <v>39718194.410000004</v>
      </c>
    </row>
    <row r="11" spans="1:11" x14ac:dyDescent="0.2">
      <c r="A11" t="s">
        <v>3</v>
      </c>
      <c r="B11" s="1">
        <f>(B9/($K9-$J9))*-$J$11</f>
        <v>2577882.8932610354</v>
      </c>
      <c r="C11" s="1">
        <f t="shared" ref="C11:I11" si="0">(C9/($K9-$J9))*-$J$11</f>
        <v>0</v>
      </c>
      <c r="D11" s="1">
        <f t="shared" si="0"/>
        <v>135918.48319399927</v>
      </c>
      <c r="E11" s="1">
        <f t="shared" si="0"/>
        <v>20812.718513731033</v>
      </c>
      <c r="G11" s="1">
        <f t="shared" si="0"/>
        <v>911920.12202312856</v>
      </c>
      <c r="H11" s="1">
        <f t="shared" si="0"/>
        <v>433100.16126411641</v>
      </c>
      <c r="I11" s="1">
        <f t="shared" si="0"/>
        <v>729766.97174398915</v>
      </c>
      <c r="J11" s="1">
        <f>-J9</f>
        <v>-4809401.3499999996</v>
      </c>
      <c r="K11" s="1">
        <v>0</v>
      </c>
    </row>
    <row r="12" spans="1:11" x14ac:dyDescent="0.2">
      <c r="A12" t="s">
        <v>4</v>
      </c>
      <c r="B12" s="1">
        <f>+B9+B11</f>
        <v>21289313.673261035</v>
      </c>
      <c r="C12" s="1">
        <f t="shared" ref="C12:J12" si="1">+C9+C11</f>
        <v>0</v>
      </c>
      <c r="D12" s="1">
        <f t="shared" si="1"/>
        <v>1122475.8231939992</v>
      </c>
      <c r="E12" s="1">
        <f t="shared" si="1"/>
        <v>171880.76851373102</v>
      </c>
      <c r="G12" s="1">
        <f t="shared" si="1"/>
        <v>7531045.5620231293</v>
      </c>
      <c r="H12" s="1">
        <f t="shared" si="1"/>
        <v>3576735.4712641165</v>
      </c>
      <c r="I12" s="1">
        <f t="shared" si="1"/>
        <v>6026743.1117439885</v>
      </c>
      <c r="J12" s="1">
        <f t="shared" si="1"/>
        <v>0</v>
      </c>
      <c r="K12" s="1">
        <f>SUM(B12:J12)</f>
        <v>39718194.409999996</v>
      </c>
    </row>
    <row r="14" spans="1:11" x14ac:dyDescent="0.2">
      <c r="A14" t="s">
        <v>5</v>
      </c>
      <c r="B14" s="1">
        <f>B$9/($K$9-$J$9-$I$9)*-I14</f>
        <v>3808242.7319099959</v>
      </c>
      <c r="C14" s="1">
        <f t="shared" ref="C14:H14" si="2">C$9/($K$9-$J$9-$I$9)*-$I$14</f>
        <v>0</v>
      </c>
      <c r="D14" s="1">
        <f t="shared" si="2"/>
        <v>200789.01842627872</v>
      </c>
      <c r="E14" s="1">
        <f t="shared" si="2"/>
        <v>30746.115045955656</v>
      </c>
      <c r="G14" s="1">
        <f t="shared" si="2"/>
        <v>1347157.0744565241</v>
      </c>
      <c r="H14" s="1">
        <f t="shared" si="2"/>
        <v>639808.17190523399</v>
      </c>
      <c r="I14" s="1">
        <f>-I12</f>
        <v>-6026743.1117439885</v>
      </c>
      <c r="K14" s="1">
        <v>0</v>
      </c>
    </row>
    <row r="15" spans="1:11" x14ac:dyDescent="0.2">
      <c r="A15" t="s">
        <v>4</v>
      </c>
      <c r="B15" s="1">
        <f>+B12+B14</f>
        <v>25097556.405171029</v>
      </c>
      <c r="C15" s="1">
        <f>+C12+C14</f>
        <v>0</v>
      </c>
      <c r="D15" s="1">
        <f>+D12+D14</f>
        <v>1323264.8416202781</v>
      </c>
      <c r="E15" s="1">
        <f>+E12+E14</f>
        <v>202626.88355968668</v>
      </c>
      <c r="G15" s="1">
        <f>+G12+G14</f>
        <v>8878202.6364796534</v>
      </c>
      <c r="H15" s="1">
        <f>+H12+H14</f>
        <v>4216543.6431693509</v>
      </c>
      <c r="I15" s="1">
        <f>+I12+I14</f>
        <v>0</v>
      </c>
      <c r="J15" s="1">
        <f>+J12+J14</f>
        <v>0</v>
      </c>
      <c r="K15" s="1">
        <f>SUM(B15:J15)</f>
        <v>39718194.409999996</v>
      </c>
    </row>
    <row r="17" spans="1:11" x14ac:dyDescent="0.2">
      <c r="A17" t="s">
        <v>6</v>
      </c>
      <c r="B17" s="1">
        <f>B$9/($K$9-$J$9-$I$9-$H$9)*-$H$17</f>
        <v>2980845.6686803098</v>
      </c>
      <c r="C17" s="1">
        <f>C$9/($K$9-$J$9-$I$9-$H$9)*-$H$17</f>
        <v>0</v>
      </c>
      <c r="D17" s="1">
        <f>D$9/($K$9-$J$9-$I$9-$H$9)*-$H$17</f>
        <v>157164.63419713793</v>
      </c>
      <c r="E17" s="1">
        <f>E$9/($K$9-$J$9-$I$9-$H$9)*-$H$17</f>
        <v>24066.066770254776</v>
      </c>
      <c r="G17" s="1">
        <f>G$9/($K$9-$J$9-$I$9-$H$9)*-$H$17</f>
        <v>1054467.2735216483</v>
      </c>
      <c r="H17" s="1">
        <f>-H15</f>
        <v>-4216543.6431693509</v>
      </c>
      <c r="K17" s="1">
        <v>0</v>
      </c>
    </row>
    <row r="18" spans="1:11" x14ac:dyDescent="0.2">
      <c r="A18" t="s">
        <v>4</v>
      </c>
      <c r="B18" s="1">
        <f>+B15+B17</f>
        <v>28078402.07385134</v>
      </c>
      <c r="C18" s="1">
        <f>+C15+C17</f>
        <v>0</v>
      </c>
      <c r="D18" s="1">
        <f>+D15+D17</f>
        <v>1480429.4758174161</v>
      </c>
      <c r="E18" s="1">
        <f>+E15+E17</f>
        <v>226692.95032994146</v>
      </c>
      <c r="G18" s="1">
        <f>+G15+G17</f>
        <v>9932669.9100013021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39718194.409999996</v>
      </c>
    </row>
    <row r="20" spans="1:11" x14ac:dyDescent="0.2">
      <c r="A20" t="s">
        <v>7</v>
      </c>
      <c r="B20" s="1">
        <f>B$9/($K$9-$J$9-$I$9-$H$9-$G$9)*-$G$20</f>
        <v>9363390.5758440997</v>
      </c>
      <c r="C20" s="1">
        <f>C$9/($K$9-$J$9-$I$9-$H$9-$G$9)*-$G$20</f>
        <v>0</v>
      </c>
      <c r="D20" s="1">
        <f>D$9/($K$9-$J$9-$I$9-$H$9-$G$9)*-$G$20</f>
        <v>493683.3430054686</v>
      </c>
      <c r="E20" s="1">
        <f>E$9/($K$9-$J$9-$I$9-$H$9-$G$9)*-$G$20</f>
        <v>75595.991151733033</v>
      </c>
      <c r="G20" s="1">
        <f>-G18</f>
        <v>-9932669.9100013021</v>
      </c>
      <c r="K20" s="1">
        <f>SUM(B20:J20)</f>
        <v>0</v>
      </c>
    </row>
    <row r="22" spans="1:11" x14ac:dyDescent="0.2">
      <c r="A22" t="s">
        <v>8</v>
      </c>
      <c r="B22" s="1">
        <f>+B20+B18</f>
        <v>37441792.649695441</v>
      </c>
      <c r="C22" s="1">
        <f t="shared" ref="C22:K22" si="3">+C20+C18</f>
        <v>0</v>
      </c>
      <c r="D22" s="1">
        <f t="shared" si="3"/>
        <v>1974112.8188228847</v>
      </c>
      <c r="E22" s="1">
        <f t="shared" si="3"/>
        <v>302288.9414816745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39718194.409999996</v>
      </c>
    </row>
    <row r="27" spans="1:11" x14ac:dyDescent="0.2">
      <c r="A27" t="s">
        <v>9</v>
      </c>
      <c r="B27" s="1">
        <f>+B9</f>
        <v>18711430.780000001</v>
      </c>
    </row>
    <row r="28" spans="1:11" x14ac:dyDescent="0.2">
      <c r="A28" t="s">
        <v>10</v>
      </c>
      <c r="B28" s="1">
        <f>+B22-B27</f>
        <v>18730361.86969544</v>
      </c>
    </row>
    <row r="29" spans="1:11" x14ac:dyDescent="0.2">
      <c r="A29" s="29" t="s">
        <v>124</v>
      </c>
      <c r="B29" s="1">
        <v>3682</v>
      </c>
    </row>
    <row r="30" spans="1:11" x14ac:dyDescent="0.2">
      <c r="A30" t="s">
        <v>11</v>
      </c>
      <c r="B30" s="1">
        <f>+B28/B29</f>
        <v>5087.0075691731236</v>
      </c>
    </row>
  </sheetData>
  <phoneticPr fontId="0" type="noConversion"/>
  <pageMargins left="0.63" right="0.55000000000000004" top="1" bottom="0.53" header="0.5" footer="0.5"/>
  <pageSetup scale="96" orientation="landscape" horizontalDpi="4294967294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285156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Table'!B43</f>
        <v>20564148.969999999</v>
      </c>
      <c r="C9" s="1">
        <f>'Master Expend Table'!C43</f>
        <v>0</v>
      </c>
      <c r="D9" s="1">
        <f>'Master Expend Table'!D43</f>
        <v>763215.04</v>
      </c>
      <c r="E9" s="1">
        <f>'Master Expend Table'!E43</f>
        <v>0</v>
      </c>
      <c r="G9" s="1">
        <f>'Master Expend Table'!G43</f>
        <v>3943515</v>
      </c>
      <c r="H9" s="1">
        <f>'Master Expend Table'!H43</f>
        <v>3964270.61</v>
      </c>
      <c r="I9" s="1">
        <f>'Master Expend Table'!I43</f>
        <v>5692915.0300000003</v>
      </c>
      <c r="J9" s="1">
        <f>'Master Expend Table'!J43</f>
        <v>4994012.0999999996</v>
      </c>
      <c r="K9" s="1">
        <f>SUM(B9:J9)</f>
        <v>39922076.75</v>
      </c>
    </row>
    <row r="11" spans="1:11" x14ac:dyDescent="0.2">
      <c r="A11" t="s">
        <v>3</v>
      </c>
      <c r="B11" s="1">
        <f>(B9/($K9-$J9))*-$J$11</f>
        <v>2940260.4985839808</v>
      </c>
      <c r="C11" s="1">
        <f t="shared" ref="C11:I11" si="0">(C9/($K9-$J9))*-$J$11</f>
        <v>0</v>
      </c>
      <c r="D11" s="1">
        <f t="shared" si="0"/>
        <v>109124.42996357039</v>
      </c>
      <c r="E11" s="1">
        <f t="shared" si="0"/>
        <v>0</v>
      </c>
      <c r="G11" s="1">
        <f t="shared" si="0"/>
        <v>563843.48299502756</v>
      </c>
      <c r="H11" s="1">
        <f t="shared" si="0"/>
        <v>566811.11857751838</v>
      </c>
      <c r="I11" s="1">
        <f t="shared" si="0"/>
        <v>813972.56987990206</v>
      </c>
      <c r="J11" s="1">
        <f>-J9</f>
        <v>-4994012.0999999996</v>
      </c>
      <c r="K11" s="1">
        <v>0</v>
      </c>
    </row>
    <row r="12" spans="1:11" x14ac:dyDescent="0.2">
      <c r="A12" t="s">
        <v>4</v>
      </c>
      <c r="B12" s="1">
        <f>+B9+B11</f>
        <v>23504409.468583979</v>
      </c>
      <c r="C12" s="1">
        <f t="shared" ref="C12:J12" si="1">+C9+C11</f>
        <v>0</v>
      </c>
      <c r="D12" s="1">
        <f t="shared" si="1"/>
        <v>872339.46996357047</v>
      </c>
      <c r="E12" s="1">
        <f t="shared" si="1"/>
        <v>0</v>
      </c>
      <c r="G12" s="1">
        <f t="shared" si="1"/>
        <v>4507358.4829950277</v>
      </c>
      <c r="H12" s="1">
        <f t="shared" si="1"/>
        <v>4531081.7285775179</v>
      </c>
      <c r="I12" s="1">
        <f t="shared" si="1"/>
        <v>6506887.5998799019</v>
      </c>
      <c r="J12" s="1">
        <f t="shared" si="1"/>
        <v>0</v>
      </c>
      <c r="K12" s="1">
        <f>SUM(B12:J12)</f>
        <v>39922076.75</v>
      </c>
    </row>
    <row r="14" spans="1:11" x14ac:dyDescent="0.2">
      <c r="A14" t="s">
        <v>5</v>
      </c>
      <c r="B14" s="1">
        <f>B$9/($K$9-$J$9-$I$9)*-I14</f>
        <v>4576976.9498096397</v>
      </c>
      <c r="C14" s="1">
        <f t="shared" ref="C14:H14" si="2">C$9/($K$9-$J$9-$I$9)*-$I$14</f>
        <v>0</v>
      </c>
      <c r="D14" s="1">
        <f t="shared" si="2"/>
        <v>169869.30268420649</v>
      </c>
      <c r="E14" s="1">
        <f t="shared" si="2"/>
        <v>0</v>
      </c>
      <c r="G14" s="1">
        <f t="shared" si="2"/>
        <v>877710.87841076683</v>
      </c>
      <c r="H14" s="1">
        <f t="shared" si="2"/>
        <v>882330.46897528879</v>
      </c>
      <c r="I14" s="1">
        <f>-I12</f>
        <v>-6506887.5998799019</v>
      </c>
      <c r="K14" s="1">
        <v>0</v>
      </c>
    </row>
    <row r="15" spans="1:11" x14ac:dyDescent="0.2">
      <c r="A15" t="s">
        <v>4</v>
      </c>
      <c r="B15" s="1">
        <f>+B12+B14</f>
        <v>28081386.418393619</v>
      </c>
      <c r="C15" s="1">
        <f>+C12+C14</f>
        <v>0</v>
      </c>
      <c r="D15" s="1">
        <f>+D12+D14</f>
        <v>1042208.772647777</v>
      </c>
      <c r="E15" s="1">
        <f>+E12+E14</f>
        <v>0</v>
      </c>
      <c r="G15" s="1">
        <f>+G12+G14</f>
        <v>5385069.3614057945</v>
      </c>
      <c r="H15" s="1">
        <f>+H12+H14</f>
        <v>5413412.1975528067</v>
      </c>
      <c r="I15" s="1">
        <f>+I12+I14</f>
        <v>0</v>
      </c>
      <c r="J15" s="1">
        <f>+J12+J14</f>
        <v>0</v>
      </c>
      <c r="K15" s="1">
        <f>SUM(B15:J15)</f>
        <v>39922076.75</v>
      </c>
    </row>
    <row r="17" spans="1:11" x14ac:dyDescent="0.2">
      <c r="A17" t="s">
        <v>6</v>
      </c>
      <c r="B17" s="1">
        <f>B$9/($K$9-$J$9-$I$9-$H$9)*-$H$17</f>
        <v>4405158.0011300519</v>
      </c>
      <c r="C17" s="1">
        <f>C$9/($K$9-$J$9-$I$9-$H$9)*-$H$17</f>
        <v>0</v>
      </c>
      <c r="D17" s="1">
        <f>D$9/($K$9-$J$9-$I$9-$H$9)*-$H$17</f>
        <v>163492.43749126533</v>
      </c>
      <c r="E17" s="1">
        <f>E$9/($K$9-$J$9-$I$9-$H$9)*-$H$17</f>
        <v>0</v>
      </c>
      <c r="G17" s="1">
        <f>G$9/($K$9-$J$9-$I$9-$H$9)*-$H$17</f>
        <v>844761.75893148954</v>
      </c>
      <c r="H17" s="1">
        <f>-H15</f>
        <v>-5413412.1975528067</v>
      </c>
      <c r="K17" s="1">
        <v>0</v>
      </c>
    </row>
    <row r="18" spans="1:11" x14ac:dyDescent="0.2">
      <c r="A18" t="s">
        <v>4</v>
      </c>
      <c r="B18" s="1">
        <f>+B15+B17</f>
        <v>32486544.419523671</v>
      </c>
      <c r="C18" s="1">
        <f>+C15+C17</f>
        <v>0</v>
      </c>
      <c r="D18" s="1">
        <f>+D15+D17</f>
        <v>1205701.2101390422</v>
      </c>
      <c r="E18" s="1">
        <f>+E15+E17</f>
        <v>0</v>
      </c>
      <c r="G18" s="1">
        <f>+G15+G17</f>
        <v>6229831.1203372842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39922076.75</v>
      </c>
    </row>
    <row r="20" spans="1:11" x14ac:dyDescent="0.2">
      <c r="A20" t="s">
        <v>7</v>
      </c>
      <c r="B20" s="1">
        <f>B$9/($K$9-$J$9-$I$9-$H$9-$G$9)*-$G$20</f>
        <v>6006892.1389670558</v>
      </c>
      <c r="C20" s="1">
        <f>C$9/($K$9-$J$9-$I$9-$H$9-$G$9)*-$G$20</f>
        <v>0</v>
      </c>
      <c r="D20" s="1">
        <f>D$9/($K$9-$J$9-$I$9-$H$9-$G$9)*-$G$20</f>
        <v>222938.9813702282</v>
      </c>
      <c r="E20" s="1">
        <f>E$9/($K$9-$J$9-$I$9-$H$9-$G$9)*-$G$20</f>
        <v>0</v>
      </c>
      <c r="G20" s="1">
        <f>-G18</f>
        <v>-6229831.1203372842</v>
      </c>
      <c r="K20" s="1">
        <f>SUM(B20:J20)</f>
        <v>0</v>
      </c>
    </row>
    <row r="22" spans="1:11" x14ac:dyDescent="0.2">
      <c r="A22" t="s">
        <v>8</v>
      </c>
      <c r="B22" s="1">
        <f>+B20+B18</f>
        <v>38493436.558490723</v>
      </c>
      <c r="C22" s="1">
        <f t="shared" ref="C22:K22" si="3">+C20+C18</f>
        <v>0</v>
      </c>
      <c r="D22" s="1">
        <f t="shared" si="3"/>
        <v>1428640.1915092703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39922076.75</v>
      </c>
    </row>
    <row r="27" spans="1:11" x14ac:dyDescent="0.2">
      <c r="A27" t="s">
        <v>9</v>
      </c>
      <c r="B27" s="1">
        <f>+B9</f>
        <v>20564148.969999999</v>
      </c>
    </row>
    <row r="28" spans="1:11" x14ac:dyDescent="0.2">
      <c r="A28" t="s">
        <v>10</v>
      </c>
      <c r="B28" s="1">
        <f>+B22-B27</f>
        <v>17929287.588490725</v>
      </c>
    </row>
    <row r="29" spans="1:11" x14ac:dyDescent="0.2">
      <c r="A29" s="29" t="s">
        <v>124</v>
      </c>
      <c r="B29" s="1">
        <v>4637</v>
      </c>
    </row>
    <row r="30" spans="1:11" x14ac:dyDescent="0.2">
      <c r="A30" t="s">
        <v>11</v>
      </c>
      <c r="B30" s="1">
        <f>+B28/B29</f>
        <v>3866.570538816201</v>
      </c>
    </row>
  </sheetData>
  <phoneticPr fontId="0" type="noConversion"/>
  <pageMargins left="0.56000000000000005" right="0.55000000000000004" top="1" bottom="0.53" header="0.5" footer="0.5"/>
  <pageSetup scale="97" orientation="landscape" horizontalDpi="4294967294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Table'!B44</f>
        <v>12170791.82</v>
      </c>
      <c r="C9" s="1">
        <f>'Master Expend Table'!C44</f>
        <v>0</v>
      </c>
      <c r="D9" s="1">
        <f>'Master Expend Table'!D44</f>
        <v>1511449.39</v>
      </c>
      <c r="E9" s="1">
        <f>'Master Expend Table'!E44</f>
        <v>0</v>
      </c>
      <c r="G9" s="1">
        <f>'Master Expend Table'!G44</f>
        <v>3210670.42</v>
      </c>
      <c r="H9" s="1">
        <f>'Master Expend Table'!H44</f>
        <v>2984864.27</v>
      </c>
      <c r="I9" s="1">
        <f>'Master Expend Table'!I44</f>
        <v>4222910.58</v>
      </c>
      <c r="J9" s="1">
        <f>'Master Expend Table'!J44</f>
        <v>2332380.5</v>
      </c>
      <c r="K9" s="1">
        <f>SUM(B9:J9)</f>
        <v>26433066.980000004</v>
      </c>
    </row>
    <row r="11" spans="1:11" x14ac:dyDescent="0.2">
      <c r="A11" t="s">
        <v>3</v>
      </c>
      <c r="B11" s="1">
        <f>(B9/($K9-$J9))*-$J$11</f>
        <v>1177846.8440757669</v>
      </c>
      <c r="C11" s="1">
        <f t="shared" ref="C11:I11" si="0">(C9/($K9-$J9))*-$J$11</f>
        <v>0</v>
      </c>
      <c r="D11" s="1">
        <f t="shared" si="0"/>
        <v>146272.80790936598</v>
      </c>
      <c r="E11" s="1">
        <f t="shared" si="0"/>
        <v>0</v>
      </c>
      <c r="G11" s="1">
        <f t="shared" si="0"/>
        <v>310717.50116948568</v>
      </c>
      <c r="H11" s="1">
        <f t="shared" si="0"/>
        <v>288864.76840699243</v>
      </c>
      <c r="I11" s="1">
        <f t="shared" si="0"/>
        <v>408678.57843838847</v>
      </c>
      <c r="J11" s="1">
        <f>-J9</f>
        <v>-2332380.5</v>
      </c>
      <c r="K11" s="1">
        <v>0</v>
      </c>
    </row>
    <row r="12" spans="1:11" x14ac:dyDescent="0.2">
      <c r="A12" t="s">
        <v>4</v>
      </c>
      <c r="B12" s="1">
        <f>+B9+B11</f>
        <v>13348638.664075768</v>
      </c>
      <c r="C12" s="1">
        <f t="shared" ref="C12:J12" si="1">+C9+C11</f>
        <v>0</v>
      </c>
      <c r="D12" s="1">
        <f t="shared" si="1"/>
        <v>1657722.1979093659</v>
      </c>
      <c r="E12" s="1">
        <f t="shared" si="1"/>
        <v>0</v>
      </c>
      <c r="G12" s="1">
        <f t="shared" si="1"/>
        <v>3521387.9211694854</v>
      </c>
      <c r="H12" s="1">
        <f t="shared" si="1"/>
        <v>3273729.0384069923</v>
      </c>
      <c r="I12" s="1">
        <f t="shared" si="1"/>
        <v>4631589.1584383883</v>
      </c>
      <c r="J12" s="1">
        <f t="shared" si="1"/>
        <v>0</v>
      </c>
      <c r="K12" s="1">
        <f>SUM(B12:J12)</f>
        <v>26433066.98</v>
      </c>
    </row>
    <row r="14" spans="1:11" x14ac:dyDescent="0.2">
      <c r="A14" t="s">
        <v>5</v>
      </c>
      <c r="B14" s="1">
        <f>B$9/($K$9-$J$9-$I$9)*-I14</f>
        <v>2835835.7457447043</v>
      </c>
      <c r="C14" s="1">
        <f t="shared" ref="C14:H14" si="2">C$9/($K$9-$J$9-$I$9)*-$I$14</f>
        <v>0</v>
      </c>
      <c r="D14" s="1">
        <f t="shared" si="2"/>
        <v>352172.83077692374</v>
      </c>
      <c r="E14" s="1">
        <f t="shared" si="2"/>
        <v>0</v>
      </c>
      <c r="G14" s="1">
        <f t="shared" si="2"/>
        <v>748097.09010708891</v>
      </c>
      <c r="H14" s="1">
        <f t="shared" si="2"/>
        <v>695483.49180967023</v>
      </c>
      <c r="I14" s="1">
        <f>-I12</f>
        <v>-4631589.1584383883</v>
      </c>
      <c r="K14" s="1">
        <v>0</v>
      </c>
    </row>
    <row r="15" spans="1:11" x14ac:dyDescent="0.2">
      <c r="A15" t="s">
        <v>4</v>
      </c>
      <c r="B15" s="1">
        <f>+B12+B14</f>
        <v>16184474.409820471</v>
      </c>
      <c r="C15" s="1">
        <f>+C12+C14</f>
        <v>0</v>
      </c>
      <c r="D15" s="1">
        <f>+D12+D14</f>
        <v>2009895.0286862897</v>
      </c>
      <c r="E15" s="1">
        <f>+E12+E14</f>
        <v>0</v>
      </c>
      <c r="G15" s="1">
        <f>+G12+G14</f>
        <v>4269485.0112765748</v>
      </c>
      <c r="H15" s="1">
        <f>+H12+H14</f>
        <v>3969212.5302166627</v>
      </c>
      <c r="I15" s="1">
        <f>+I12+I14</f>
        <v>0</v>
      </c>
      <c r="J15" s="1">
        <f>+J12+J14</f>
        <v>0</v>
      </c>
      <c r="K15" s="1">
        <f>SUM(B15:J15)</f>
        <v>26433066.979999997</v>
      </c>
    </row>
    <row r="17" spans="1:11" x14ac:dyDescent="0.2">
      <c r="A17" t="s">
        <v>6</v>
      </c>
      <c r="B17" s="1">
        <f>B$9/($K$9-$J$9-$I$9-$H$9)*-$H$17</f>
        <v>2859688.1610871507</v>
      </c>
      <c r="C17" s="1">
        <f>C$9/($K$9-$J$9-$I$9-$H$9)*-$H$17</f>
        <v>0</v>
      </c>
      <c r="D17" s="1">
        <f>D$9/($K$9-$J$9-$I$9-$H$9)*-$H$17</f>
        <v>355134.98140381434</v>
      </c>
      <c r="E17" s="1">
        <f>E$9/($K$9-$J$9-$I$9-$H$9)*-$H$17</f>
        <v>0</v>
      </c>
      <c r="G17" s="1">
        <f>G$9/($K$9-$J$9-$I$9-$H$9)*-$H$17</f>
        <v>754389.38772569608</v>
      </c>
      <c r="H17" s="1">
        <f>-H15</f>
        <v>-3969212.5302166627</v>
      </c>
      <c r="K17" s="1">
        <v>0</v>
      </c>
    </row>
    <row r="18" spans="1:11" x14ac:dyDescent="0.2">
      <c r="A18" t="s">
        <v>4</v>
      </c>
      <c r="B18" s="1">
        <f>+B15+B17</f>
        <v>19044162.570907623</v>
      </c>
      <c r="C18" s="1">
        <f>+C15+C17</f>
        <v>0</v>
      </c>
      <c r="D18" s="1">
        <f>+D15+D17</f>
        <v>2365030.0100901038</v>
      </c>
      <c r="E18" s="1">
        <f>+E15+E17</f>
        <v>0</v>
      </c>
      <c r="G18" s="1">
        <f>+G15+G17</f>
        <v>5023874.3990022708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26433066.979999997</v>
      </c>
    </row>
    <row r="20" spans="1:11" x14ac:dyDescent="0.2">
      <c r="A20" t="s">
        <v>7</v>
      </c>
      <c r="B20" s="1">
        <f>B$9/($K$9-$J$9-$I$9-$H$9-$G$9)*-$G$20</f>
        <v>4468897.2005109256</v>
      </c>
      <c r="C20" s="1">
        <f>C$9/($K$9-$J$9-$I$9-$H$9-$G$9)*-$G$20</f>
        <v>0</v>
      </c>
      <c r="D20" s="1">
        <f>D$9/($K$9-$J$9-$I$9-$H$9-$G$9)*-$G$20</f>
        <v>554977.19849134237</v>
      </c>
      <c r="E20" s="1">
        <f>E$9/($K$9-$J$9-$I$9-$H$9-$G$9)*-$G$20</f>
        <v>0</v>
      </c>
      <c r="G20" s="1">
        <f>-G18</f>
        <v>-5023874.3990022708</v>
      </c>
      <c r="K20" s="1">
        <f>SUM(B20:J20)</f>
        <v>0</v>
      </c>
    </row>
    <row r="22" spans="1:11" x14ac:dyDescent="0.2">
      <c r="A22" t="s">
        <v>8</v>
      </c>
      <c r="B22" s="1">
        <f>+B20+B18</f>
        <v>23513059.771418549</v>
      </c>
      <c r="C22" s="1">
        <f t="shared" ref="C22:K22" si="3">+C20+C18</f>
        <v>0</v>
      </c>
      <c r="D22" s="1">
        <f t="shared" si="3"/>
        <v>2920007.2085814462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26433066.979999997</v>
      </c>
    </row>
    <row r="27" spans="1:11" x14ac:dyDescent="0.2">
      <c r="A27" t="s">
        <v>9</v>
      </c>
      <c r="B27" s="1">
        <f>+B9</f>
        <v>12170791.82</v>
      </c>
    </row>
    <row r="28" spans="1:11" x14ac:dyDescent="0.2">
      <c r="A28" t="s">
        <v>10</v>
      </c>
      <c r="B28" s="1">
        <f>+B22-B27</f>
        <v>11342267.951418549</v>
      </c>
    </row>
    <row r="29" spans="1:11" x14ac:dyDescent="0.2">
      <c r="A29" s="29" t="s">
        <v>124</v>
      </c>
      <c r="B29" s="1">
        <v>2159</v>
      </c>
    </row>
    <row r="30" spans="1:11" x14ac:dyDescent="0.2">
      <c r="A30" t="s">
        <v>11</v>
      </c>
      <c r="B30" s="1">
        <f>+B28/B29</f>
        <v>5253.4821451683874</v>
      </c>
    </row>
  </sheetData>
  <phoneticPr fontId="0" type="noConversion"/>
  <pageMargins left="0.61" right="0.55000000000000004" top="1" bottom="0.56000000000000005" header="0.5" footer="0.5"/>
  <pageSetup scale="97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7" width="11.28515625" style="1" bestFit="1" customWidth="1"/>
    <col min="8" max="8" width="10.28515625" style="1" customWidth="1"/>
    <col min="9" max="9" width="11.28515625" style="1" bestFit="1" customWidth="1"/>
    <col min="10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Table'!B7</f>
        <v>28816794.460000001</v>
      </c>
      <c r="C9" s="1">
        <f>'Master Expend Table'!C7</f>
        <v>3911.86</v>
      </c>
      <c r="D9" s="1">
        <f>'Master Expend Table'!D7</f>
        <v>1785741.46</v>
      </c>
      <c r="E9" s="1">
        <f>'Master Expend Table'!E7</f>
        <v>81403.199999999997</v>
      </c>
      <c r="G9" s="1">
        <f>'Master Expend Table'!G7</f>
        <v>8987278.3900000006</v>
      </c>
      <c r="H9" s="1">
        <f>'Master Expend Table'!H7</f>
        <v>6208457.3599999994</v>
      </c>
      <c r="I9" s="1">
        <f>'Master Expend Table'!I7</f>
        <v>9973322.5399999991</v>
      </c>
      <c r="J9" s="1">
        <f>'Master Expend Table'!J7</f>
        <v>5923248.1499999994</v>
      </c>
      <c r="K9" s="1">
        <f>SUM(B9:J9)</f>
        <v>61780157.420000002</v>
      </c>
    </row>
    <row r="11" spans="1:11" x14ac:dyDescent="0.2">
      <c r="A11" t="s">
        <v>3</v>
      </c>
      <c r="B11" s="1">
        <f>(B9/($K9-$J9))*-$J$11</f>
        <v>3055826.5164485215</v>
      </c>
      <c r="C11" s="1">
        <f t="shared" ref="C11:I11" si="0">(C9/($K9-$J9))*-$J$11</f>
        <v>414.82634486730876</v>
      </c>
      <c r="D11" s="1">
        <f t="shared" si="0"/>
        <v>189365.82667319675</v>
      </c>
      <c r="E11" s="1">
        <f t="shared" si="0"/>
        <v>8632.2598243552948</v>
      </c>
      <c r="G11" s="1">
        <f t="shared" si="0"/>
        <v>953040.20205954497</v>
      </c>
      <c r="H11" s="1">
        <f t="shared" si="0"/>
        <v>658364.99105625995</v>
      </c>
      <c r="I11" s="1">
        <f t="shared" si="0"/>
        <v>1057603.5275932532</v>
      </c>
      <c r="J11" s="1">
        <f>-J9</f>
        <v>-5923248.1499999994</v>
      </c>
      <c r="K11" s="1">
        <v>0</v>
      </c>
    </row>
    <row r="12" spans="1:11" x14ac:dyDescent="0.2">
      <c r="A12" t="s">
        <v>4</v>
      </c>
      <c r="B12" s="1">
        <f>+B9+B11</f>
        <v>31872620.976448521</v>
      </c>
      <c r="C12" s="1">
        <f t="shared" ref="C12:J12" si="1">+C9+C11</f>
        <v>4326.6863448673084</v>
      </c>
      <c r="D12" s="1">
        <f t="shared" si="1"/>
        <v>1975107.2866731966</v>
      </c>
      <c r="E12" s="1">
        <f t="shared" si="1"/>
        <v>90035.45982435529</v>
      </c>
      <c r="G12" s="1">
        <f t="shared" si="1"/>
        <v>9940318.5920595452</v>
      </c>
      <c r="H12" s="1">
        <f t="shared" si="1"/>
        <v>6866822.3510562591</v>
      </c>
      <c r="I12" s="1">
        <f t="shared" si="1"/>
        <v>11030926.067593252</v>
      </c>
      <c r="J12" s="1">
        <f t="shared" si="1"/>
        <v>0</v>
      </c>
      <c r="K12" s="1">
        <f>SUM(B12:J12)</f>
        <v>61780157.419999994</v>
      </c>
    </row>
    <row r="14" spans="1:11" x14ac:dyDescent="0.2">
      <c r="A14" t="s">
        <v>5</v>
      </c>
      <c r="B14" s="1">
        <f>B$9/($K$9-$J$9-$I$9)*-I14</f>
        <v>6927878.8309165565</v>
      </c>
      <c r="C14" s="1">
        <f t="shared" ref="C14:H14" si="2">C$9/($K$9-$J$9-$I$9)*-$I$14</f>
        <v>940.45477962954647</v>
      </c>
      <c r="D14" s="1">
        <f t="shared" si="2"/>
        <v>429312.16639645706</v>
      </c>
      <c r="E14" s="1">
        <f t="shared" si="2"/>
        <v>19570.237308375017</v>
      </c>
      <c r="G14" s="1">
        <f t="shared" si="2"/>
        <v>2160641.975361295</v>
      </c>
      <c r="H14" s="1">
        <f t="shared" si="2"/>
        <v>1492582.4028309386</v>
      </c>
      <c r="I14" s="1">
        <f>-I12</f>
        <v>-11030926.067593252</v>
      </c>
      <c r="K14" s="1">
        <v>0</v>
      </c>
    </row>
    <row r="15" spans="1:11" x14ac:dyDescent="0.2">
      <c r="A15" t="s">
        <v>4</v>
      </c>
      <c r="B15" s="1">
        <f>+B12+B14</f>
        <v>38800499.807365075</v>
      </c>
      <c r="C15" s="1">
        <f>+C12+C14</f>
        <v>5267.1411244968549</v>
      </c>
      <c r="D15" s="1">
        <f>+D12+D14</f>
        <v>2404419.4530696538</v>
      </c>
      <c r="E15" s="1">
        <f>+E12+E14</f>
        <v>109605.6971327303</v>
      </c>
      <c r="G15" s="1">
        <f>+G12+G14</f>
        <v>12100960.56742084</v>
      </c>
      <c r="H15" s="1">
        <f>+H12+H14</f>
        <v>8359404.7538871979</v>
      </c>
      <c r="I15" s="1">
        <f>+I12+I14</f>
        <v>0</v>
      </c>
      <c r="J15" s="1">
        <f>+J12+J14</f>
        <v>0</v>
      </c>
      <c r="K15" s="1">
        <f>SUM(B15:J15)</f>
        <v>61780157.419999994</v>
      </c>
    </row>
    <row r="17" spans="1:11" x14ac:dyDescent="0.2">
      <c r="A17" t="s">
        <v>6</v>
      </c>
      <c r="B17" s="1">
        <f>B$9/($K$9-$J$9-$I$9-$H$9)*-$H$17</f>
        <v>6071593.2733129803</v>
      </c>
      <c r="C17" s="1">
        <f>C$9/($K$9-$J$9-$I$9-$H$9)*-$H$17</f>
        <v>824.21460496276563</v>
      </c>
      <c r="D17" s="1">
        <f>D$9/($K$9-$J$9-$I$9-$H$9)*-$H$17</f>
        <v>376249.19910721044</v>
      </c>
      <c r="E17" s="1">
        <f>E$9/($K$9-$J$9-$I$9-$H$9)*-$H$17</f>
        <v>17151.356728181734</v>
      </c>
      <c r="G17" s="1">
        <f>G$9/($K$9-$J$9-$I$9-$H$9)*-$H$17</f>
        <v>1893586.7101338622</v>
      </c>
      <c r="H17" s="1">
        <f>-H15</f>
        <v>-8359404.7538871979</v>
      </c>
      <c r="K17" s="1">
        <v>0</v>
      </c>
    </row>
    <row r="18" spans="1:11" x14ac:dyDescent="0.2">
      <c r="A18" t="s">
        <v>4</v>
      </c>
      <c r="B18" s="1">
        <f>+B15+B17</f>
        <v>44872093.080678053</v>
      </c>
      <c r="C18" s="1">
        <f>+C15+C17</f>
        <v>6091.3557294596203</v>
      </c>
      <c r="D18" s="1">
        <f>+D15+D17</f>
        <v>2780668.6521768644</v>
      </c>
      <c r="E18" s="1">
        <f>+E15+E17</f>
        <v>126757.05386091204</v>
      </c>
      <c r="G18" s="1">
        <f>+G15+G17</f>
        <v>13994547.277554702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61780157.419999987</v>
      </c>
    </row>
    <row r="20" spans="1:11" x14ac:dyDescent="0.2">
      <c r="A20" t="s">
        <v>7</v>
      </c>
      <c r="B20" s="1">
        <f>B$9/($K$9-$J$9-$I$9-$H$9-$G$9)*-$G$20</f>
        <v>13141291.409452952</v>
      </c>
      <c r="C20" s="1">
        <f>C$9/($K$9-$J$9-$I$9-$H$9-$G$9)*-$G$20</f>
        <v>1783.9212575964852</v>
      </c>
      <c r="D20" s="1">
        <f>D$9/($K$9-$J$9-$I$9-$H$9-$G$9)*-$G$20</f>
        <v>814349.73415852909</v>
      </c>
      <c r="E20" s="1">
        <f>E$9/($K$9-$J$9-$I$9-$H$9-$G$9)*-$G$20</f>
        <v>37122.212685622231</v>
      </c>
      <c r="G20" s="1">
        <f>-G18</f>
        <v>-13994547.277554702</v>
      </c>
      <c r="K20" s="1">
        <f>SUM(B20:J20)</f>
        <v>0</v>
      </c>
    </row>
    <row r="22" spans="1:11" x14ac:dyDescent="0.2">
      <c r="A22" t="s">
        <v>8</v>
      </c>
      <c r="B22" s="1">
        <f>+B20+B18</f>
        <v>58013384.490131006</v>
      </c>
      <c r="C22" s="1">
        <f t="shared" ref="C22:K22" si="3">+C20+C18</f>
        <v>7875.276987056106</v>
      </c>
      <c r="D22" s="1">
        <f t="shared" si="3"/>
        <v>3595018.3863353934</v>
      </c>
      <c r="E22" s="1">
        <f t="shared" si="3"/>
        <v>163879.26654653426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61780157.419999987</v>
      </c>
    </row>
    <row r="27" spans="1:11" x14ac:dyDescent="0.2">
      <c r="A27" t="s">
        <v>9</v>
      </c>
      <c r="B27" s="1">
        <f>+B9</f>
        <v>28816794.460000001</v>
      </c>
    </row>
    <row r="28" spans="1:11" x14ac:dyDescent="0.2">
      <c r="A28" t="s">
        <v>10</v>
      </c>
      <c r="B28" s="1">
        <f>+B22-B27</f>
        <v>29196590.030131005</v>
      </c>
    </row>
    <row r="29" spans="1:11" x14ac:dyDescent="0.2">
      <c r="A29" s="29" t="s">
        <v>124</v>
      </c>
      <c r="B29" s="1">
        <f>'ANOKARAM CC'!B29+'ANOKA TC'!B29</f>
        <v>6709</v>
      </c>
    </row>
    <row r="30" spans="1:11" x14ac:dyDescent="0.2">
      <c r="A30" t="s">
        <v>11</v>
      </c>
      <c r="B30" s="1">
        <f>+B28/B29</f>
        <v>4351.8542301581465</v>
      </c>
    </row>
  </sheetData>
  <pageMargins left="0.7" right="0.7" top="0.75" bottom="0.75" header="0.3" footer="0.3"/>
  <pageSetup scale="9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Table'!B45</f>
        <v>16202346.67</v>
      </c>
      <c r="C9" s="1">
        <f>'Master Expend Table'!C45</f>
        <v>33672.04</v>
      </c>
      <c r="D9" s="1">
        <f>'Master Expend Table'!D45</f>
        <v>450203.26</v>
      </c>
      <c r="E9" s="1">
        <f>'Master Expend Table'!E45</f>
        <v>2725466.03</v>
      </c>
      <c r="G9" s="1">
        <f>'Master Expend Table'!G45</f>
        <v>5308686.8099999996</v>
      </c>
      <c r="H9" s="1">
        <f>'Master Expend Table'!H45</f>
        <v>4960826.6500000004</v>
      </c>
      <c r="I9" s="1">
        <f>'Master Expend Table'!I45</f>
        <v>6307267.6699999999</v>
      </c>
      <c r="J9" s="1">
        <f>'Master Expend Table'!J45</f>
        <v>4184926.61</v>
      </c>
      <c r="K9" s="1">
        <f>SUM(B9:J9)</f>
        <v>40173395.740000002</v>
      </c>
    </row>
    <row r="11" spans="1:11" x14ac:dyDescent="0.2">
      <c r="A11" t="s">
        <v>3</v>
      </c>
      <c r="B11" s="1">
        <f>(B9/($K9-$J9))*-$J$11</f>
        <v>1884093.2488346687</v>
      </c>
      <c r="C11" s="1">
        <f t="shared" ref="C11:I11" si="0">(C9/($K9-$J9))*-$J$11</f>
        <v>3915.5601673403103</v>
      </c>
      <c r="D11" s="1">
        <f t="shared" si="0"/>
        <v>52351.979626501787</v>
      </c>
      <c r="E11" s="1">
        <f t="shared" si="0"/>
        <v>316931.38356057811</v>
      </c>
      <c r="G11" s="1">
        <f t="shared" si="0"/>
        <v>617321.74867103086</v>
      </c>
      <c r="H11" s="1">
        <f t="shared" si="0"/>
        <v>576870.75769155275</v>
      </c>
      <c r="I11" s="1">
        <f t="shared" si="0"/>
        <v>733441.93144832703</v>
      </c>
      <c r="J11" s="1">
        <f>-J9</f>
        <v>-4184926.61</v>
      </c>
      <c r="K11" s="1">
        <v>0</v>
      </c>
    </row>
    <row r="12" spans="1:11" x14ac:dyDescent="0.2">
      <c r="A12" t="s">
        <v>4</v>
      </c>
      <c r="B12" s="1">
        <f>+B9+B11</f>
        <v>18086439.918834668</v>
      </c>
      <c r="C12" s="1">
        <f t="shared" ref="C12:J12" si="1">+C9+C11</f>
        <v>37587.600167340308</v>
      </c>
      <c r="D12" s="1">
        <f t="shared" si="1"/>
        <v>502555.2396265018</v>
      </c>
      <c r="E12" s="1">
        <f t="shared" si="1"/>
        <v>3042397.4135605777</v>
      </c>
      <c r="G12" s="1">
        <f t="shared" si="1"/>
        <v>5926008.5586710302</v>
      </c>
      <c r="H12" s="1">
        <f t="shared" si="1"/>
        <v>5537697.4076915532</v>
      </c>
      <c r="I12" s="1">
        <f t="shared" si="1"/>
        <v>7040709.6014483273</v>
      </c>
      <c r="J12" s="1">
        <f t="shared" si="1"/>
        <v>0</v>
      </c>
      <c r="K12" s="1">
        <f>SUM(B12:J12)</f>
        <v>40173395.739999995</v>
      </c>
    </row>
    <row r="14" spans="1:11" x14ac:dyDescent="0.2">
      <c r="A14" t="s">
        <v>5</v>
      </c>
      <c r="B14" s="1">
        <f>B$9/($K$9-$J$9-$I$9)*-I14</f>
        <v>3843376.0142492335</v>
      </c>
      <c r="C14" s="1">
        <f t="shared" ref="C14:H14" si="2">C$9/($K$9-$J$9-$I$9)*-$I$14</f>
        <v>7987.3806876668168</v>
      </c>
      <c r="D14" s="1">
        <f t="shared" si="2"/>
        <v>106793.19769306056</v>
      </c>
      <c r="E14" s="1">
        <f t="shared" si="2"/>
        <v>646510.7172869225</v>
      </c>
      <c r="G14" s="1">
        <f t="shared" si="2"/>
        <v>1259279.2864069287</v>
      </c>
      <c r="H14" s="1">
        <f t="shared" si="2"/>
        <v>1176763.0051245149</v>
      </c>
      <c r="I14" s="1">
        <f>-I12</f>
        <v>-7040709.6014483273</v>
      </c>
      <c r="K14" s="1">
        <v>0</v>
      </c>
    </row>
    <row r="15" spans="1:11" x14ac:dyDescent="0.2">
      <c r="A15" t="s">
        <v>4</v>
      </c>
      <c r="B15" s="1">
        <f>+B12+B14</f>
        <v>21929815.933083899</v>
      </c>
      <c r="C15" s="1">
        <f>+C12+C14</f>
        <v>45574.980855007125</v>
      </c>
      <c r="D15" s="1">
        <f>+D12+D14</f>
        <v>609348.4373195623</v>
      </c>
      <c r="E15" s="1">
        <f>+E12+E14</f>
        <v>3688908.1308475002</v>
      </c>
      <c r="G15" s="1">
        <f>+G12+G14</f>
        <v>7185287.8450779589</v>
      </c>
      <c r="H15" s="1">
        <f>+H12+H14</f>
        <v>6714460.4128160682</v>
      </c>
      <c r="I15" s="1">
        <f>+I12+I14</f>
        <v>0</v>
      </c>
      <c r="J15" s="1">
        <f>+J12+J14</f>
        <v>0</v>
      </c>
      <c r="K15" s="1">
        <f>SUM(B15:J15)</f>
        <v>40173395.739999995</v>
      </c>
    </row>
    <row r="17" spans="1:11" x14ac:dyDescent="0.2">
      <c r="A17" t="s">
        <v>6</v>
      </c>
      <c r="B17" s="1">
        <f>B$9/($K$9-$J$9-$I$9-$H$9)*-$H$17</f>
        <v>4400823.8607461974</v>
      </c>
      <c r="C17" s="1">
        <f>C$9/($K$9-$J$9-$I$9-$H$9)*-$H$17</f>
        <v>9145.8799203683739</v>
      </c>
      <c r="D17" s="1">
        <f>D$9/($K$9-$J$9-$I$9-$H$9)*-$H$17</f>
        <v>122282.61060863499</v>
      </c>
      <c r="E17" s="1">
        <f>E$9/($K$9-$J$9-$I$9-$H$9)*-$H$17</f>
        <v>740281.40372318123</v>
      </c>
      <c r="G17" s="1">
        <f>G$9/($K$9-$J$9-$I$9-$H$9)*-$H$17</f>
        <v>1441926.657817686</v>
      </c>
      <c r="H17" s="1">
        <f>-H15</f>
        <v>-6714460.4128160682</v>
      </c>
      <c r="K17" s="1">
        <v>0</v>
      </c>
    </row>
    <row r="18" spans="1:11" x14ac:dyDescent="0.2">
      <c r="A18" t="s">
        <v>4</v>
      </c>
      <c r="B18" s="1">
        <f>+B15+B17</f>
        <v>26330639.793830097</v>
      </c>
      <c r="C18" s="1">
        <f>+C15+C17</f>
        <v>54720.860775375499</v>
      </c>
      <c r="D18" s="1">
        <f>+D15+D17</f>
        <v>731631.04792819731</v>
      </c>
      <c r="E18" s="1">
        <f>+E15+E17</f>
        <v>4429189.5345706809</v>
      </c>
      <c r="G18" s="1">
        <f>+G15+G17</f>
        <v>8627214.5028956458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40173395.739999995</v>
      </c>
    </row>
    <row r="20" spans="1:11" x14ac:dyDescent="0.2">
      <c r="A20" t="s">
        <v>7</v>
      </c>
      <c r="B20" s="1">
        <f>B$9/($K$9-$J$9-$I$9-$H$9-$G$9)*-$G$20</f>
        <v>7200874.0389999542</v>
      </c>
      <c r="C20" s="1">
        <f>C$9/($K$9-$J$9-$I$9-$H$9-$G$9)*-$G$20</f>
        <v>14965.00004688321</v>
      </c>
      <c r="D20" s="1">
        <f>D$9/($K$9-$J$9-$I$9-$H$9-$G$9)*-$G$20</f>
        <v>200085.64396475456</v>
      </c>
      <c r="E20" s="1">
        <f>E$9/($K$9-$J$9-$I$9-$H$9-$G$9)*-$G$20</f>
        <v>1211289.8198840518</v>
      </c>
      <c r="G20" s="1">
        <f>-G18</f>
        <v>-8627214.5028956458</v>
      </c>
      <c r="K20" s="1">
        <f>SUM(B20:J20)</f>
        <v>0</v>
      </c>
    </row>
    <row r="22" spans="1:11" x14ac:dyDescent="0.2">
      <c r="A22" t="s">
        <v>8</v>
      </c>
      <c r="B22" s="1">
        <f>+B20+B18</f>
        <v>33531513.832830049</v>
      </c>
      <c r="C22" s="1">
        <f t="shared" ref="C22:K22" si="3">+C20+C18</f>
        <v>69685.860822258706</v>
      </c>
      <c r="D22" s="1">
        <f t="shared" si="3"/>
        <v>931716.69189295184</v>
      </c>
      <c r="E22" s="1">
        <f t="shared" si="3"/>
        <v>5640479.3544547325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40173395.739999995</v>
      </c>
    </row>
    <row r="27" spans="1:11" x14ac:dyDescent="0.2">
      <c r="A27" t="s">
        <v>9</v>
      </c>
      <c r="B27" s="1">
        <f>+B9</f>
        <v>16202346.67</v>
      </c>
    </row>
    <row r="28" spans="1:11" x14ac:dyDescent="0.2">
      <c r="A28" t="s">
        <v>10</v>
      </c>
      <c r="B28" s="1">
        <f>+B22-B27</f>
        <v>17329167.162830047</v>
      </c>
    </row>
    <row r="29" spans="1:11" x14ac:dyDescent="0.2">
      <c r="A29" s="29" t="s">
        <v>124</v>
      </c>
      <c r="B29" s="1">
        <v>3760</v>
      </c>
    </row>
    <row r="30" spans="1:11" x14ac:dyDescent="0.2">
      <c r="A30" t="s">
        <v>11</v>
      </c>
      <c r="B30" s="1">
        <f>+B28/B29</f>
        <v>4608.8210539441616</v>
      </c>
    </row>
  </sheetData>
  <phoneticPr fontId="0" type="noConversion"/>
  <pageMargins left="0.64" right="0.55000000000000004" top="1" bottom="0.51" header="0.5" footer="0.5"/>
  <pageSetup scale="96" orientation="landscape" horizontalDpi="4294967294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30"/>
  <sheetViews>
    <sheetView zoomScale="90" zoomScaleNormal="9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2.140625" style="1" customWidth="1"/>
    <col min="9" max="10" width="11" style="1" customWidth="1"/>
    <col min="11" max="11" width="14.425781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Table'!B46</f>
        <v>72305170.989999995</v>
      </c>
      <c r="C9" s="1">
        <f>'Master Expend Table'!C46</f>
        <v>902825.03</v>
      </c>
      <c r="D9" s="1">
        <f>'Master Expend Table'!D46</f>
        <v>2807281.65</v>
      </c>
      <c r="E9" s="1">
        <f>'Master Expend Table'!E46</f>
        <v>4601040.9800000004</v>
      </c>
      <c r="G9" s="1">
        <f>'Master Expend Table'!G46</f>
        <v>21759466.07</v>
      </c>
      <c r="H9" s="1">
        <f>'Master Expend Table'!H46</f>
        <v>10548048.890000001</v>
      </c>
      <c r="I9" s="1">
        <f>'Master Expend Table'!I46</f>
        <v>23003258.390000001</v>
      </c>
      <c r="J9" s="1">
        <f>'Master Expend Table'!J46</f>
        <v>13330551.640000001</v>
      </c>
      <c r="K9" s="1">
        <f>SUM(B9:J9)</f>
        <v>149257643.63999999</v>
      </c>
    </row>
    <row r="11" spans="1:11" x14ac:dyDescent="0.2">
      <c r="A11" t="s">
        <v>3</v>
      </c>
      <c r="B11" s="1">
        <f>(B9/($K9-$J9))*-$J$11</f>
        <v>7091064.787299539</v>
      </c>
      <c r="C11" s="1">
        <f t="shared" ref="C11:I11" si="0">(C9/($K9-$J9))*-$J$11</f>
        <v>88541.257722923619</v>
      </c>
      <c r="D11" s="1">
        <f t="shared" si="0"/>
        <v>275313.86460728082</v>
      </c>
      <c r="E11" s="1">
        <f t="shared" si="0"/>
        <v>451230.24026473111</v>
      </c>
      <c r="G11" s="1">
        <f t="shared" si="0"/>
        <v>2133979.928776545</v>
      </c>
      <c r="H11" s="1">
        <f t="shared" si="0"/>
        <v>1034461.256843409</v>
      </c>
      <c r="I11" s="1">
        <f t="shared" si="0"/>
        <v>2255960.3044855716</v>
      </c>
      <c r="J11" s="1">
        <f>-J9</f>
        <v>-13330551.640000001</v>
      </c>
      <c r="K11" s="1">
        <v>0</v>
      </c>
    </row>
    <row r="12" spans="1:11" x14ac:dyDescent="0.2">
      <c r="A12" t="s">
        <v>4</v>
      </c>
      <c r="B12" s="1">
        <f>+B9+B11</f>
        <v>79396235.777299538</v>
      </c>
      <c r="C12" s="1">
        <f t="shared" ref="C12:J12" si="1">+C9+C11</f>
        <v>991366.28772292368</v>
      </c>
      <c r="D12" s="1">
        <f t="shared" si="1"/>
        <v>3082595.5146072805</v>
      </c>
      <c r="E12" s="1">
        <f t="shared" si="1"/>
        <v>5052271.2202647319</v>
      </c>
      <c r="G12" s="1">
        <f t="shared" si="1"/>
        <v>23893445.998776544</v>
      </c>
      <c r="H12" s="1">
        <f t="shared" si="1"/>
        <v>11582510.146843409</v>
      </c>
      <c r="I12" s="1">
        <f t="shared" si="1"/>
        <v>25259218.694485571</v>
      </c>
      <c r="J12" s="1">
        <f t="shared" si="1"/>
        <v>0</v>
      </c>
      <c r="K12" s="1">
        <f>SUM(B12:J12)</f>
        <v>149257643.63999999</v>
      </c>
    </row>
    <row r="14" spans="1:11" x14ac:dyDescent="0.2">
      <c r="A14" t="s">
        <v>5</v>
      </c>
      <c r="B14" s="1">
        <f>B$9/($K$9-$J$9-$I$9)*-I14</f>
        <v>16173486.751133898</v>
      </c>
      <c r="C14" s="1">
        <f t="shared" ref="C14:H14" si="2">C$9/($K$9-$J$9-$I$9)*-$I$14</f>
        <v>201947.22536949036</v>
      </c>
      <c r="D14" s="1">
        <f t="shared" si="2"/>
        <v>627943.09108619264</v>
      </c>
      <c r="E14" s="1">
        <f t="shared" si="2"/>
        <v>1029177.7795774235</v>
      </c>
      <c r="G14" s="1">
        <f t="shared" si="2"/>
        <v>4867237.4517109571</v>
      </c>
      <c r="H14" s="1">
        <f t="shared" si="2"/>
        <v>2359426.3956076102</v>
      </c>
      <c r="I14" s="1">
        <f>-I12</f>
        <v>-25259218.694485571</v>
      </c>
      <c r="K14" s="1">
        <v>0</v>
      </c>
    </row>
    <row r="15" spans="1:11" x14ac:dyDescent="0.2">
      <c r="A15" t="s">
        <v>4</v>
      </c>
      <c r="B15" s="1">
        <f>+B12+B14</f>
        <v>95569722.528433442</v>
      </c>
      <c r="C15" s="1">
        <f>+C12+C14</f>
        <v>1193313.513092414</v>
      </c>
      <c r="D15" s="1">
        <f>+D12+D14</f>
        <v>3710538.605693473</v>
      </c>
      <c r="E15" s="1">
        <f>+E12+E14</f>
        <v>6081448.9998421557</v>
      </c>
      <c r="G15" s="1">
        <f>+G12+G14</f>
        <v>28760683.450487502</v>
      </c>
      <c r="H15" s="1">
        <f>+H12+H14</f>
        <v>13941936.54245102</v>
      </c>
      <c r="I15" s="1">
        <f>+I12+I14</f>
        <v>0</v>
      </c>
      <c r="J15" s="1">
        <f>+J12+J14</f>
        <v>0</v>
      </c>
      <c r="K15" s="1">
        <f>SUM(B15:J15)</f>
        <v>149257643.64000002</v>
      </c>
    </row>
    <row r="17" spans="1:11" x14ac:dyDescent="0.2">
      <c r="A17" t="s">
        <v>6</v>
      </c>
      <c r="B17" s="1">
        <f>B$9/($K$9-$J$9-$I$9-$H$9)*-$H$17</f>
        <v>9846802.2334652189</v>
      </c>
      <c r="C17" s="1">
        <f>C$9/($K$9-$J$9-$I$9-$H$9)*-$H$17</f>
        <v>122950.25929835372</v>
      </c>
      <c r="D17" s="1">
        <f>D$9/($K$9-$J$9-$I$9-$H$9)*-$H$17</f>
        <v>382306.64339358232</v>
      </c>
      <c r="E17" s="1">
        <f>E$9/($K$9-$J$9-$I$9-$H$9)*-$H$17</f>
        <v>626587.83566662029</v>
      </c>
      <c r="G17" s="1">
        <f>G$9/($K$9-$J$9-$I$9-$H$9)*-$H$17</f>
        <v>2963289.5706272451</v>
      </c>
      <c r="H17" s="1">
        <f>-H15</f>
        <v>-13941936.54245102</v>
      </c>
      <c r="K17" s="1">
        <v>0</v>
      </c>
    </row>
    <row r="18" spans="1:11" x14ac:dyDescent="0.2">
      <c r="A18" t="s">
        <v>4</v>
      </c>
      <c r="B18" s="1">
        <f>+B15+B17</f>
        <v>105416524.76189867</v>
      </c>
      <c r="C18" s="1">
        <f>+C15+C17</f>
        <v>1316263.7723907677</v>
      </c>
      <c r="D18" s="1">
        <f>+D15+D17</f>
        <v>4092845.2490870552</v>
      </c>
      <c r="E18" s="1">
        <f>+E15+E17</f>
        <v>6708036.8355087759</v>
      </c>
      <c r="G18" s="1">
        <f>+G15+G17</f>
        <v>31723973.021114748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149257643.64000002</v>
      </c>
    </row>
    <row r="20" spans="1:11" x14ac:dyDescent="0.2">
      <c r="A20" t="s">
        <v>7</v>
      </c>
      <c r="B20" s="1">
        <f>B$9/($K$9-$J$9-$I$9-$H$9-$G$9)*-$G$20</f>
        <v>28453386.760719426</v>
      </c>
      <c r="C20" s="1">
        <f>C$9/($K$9-$J$9-$I$9-$H$9-$G$9)*-$G$20</f>
        <v>355277.90618738596</v>
      </c>
      <c r="D20" s="1">
        <f>D$9/($K$9-$J$9-$I$9-$H$9-$G$9)*-$G$20</f>
        <v>1104715.8791003723</v>
      </c>
      <c r="E20" s="1">
        <f>E$9/($K$9-$J$9-$I$9-$H$9-$G$9)*-$G$20</f>
        <v>1810592.4751075616</v>
      </c>
      <c r="G20" s="1">
        <f>-G18</f>
        <v>-31723973.021114748</v>
      </c>
      <c r="K20" s="1">
        <f>SUM(B20:J20)</f>
        <v>0</v>
      </c>
    </row>
    <row r="22" spans="1:11" x14ac:dyDescent="0.2">
      <c r="A22" t="s">
        <v>8</v>
      </c>
      <c r="B22" s="1">
        <f>+B20+B18</f>
        <v>133869911.52261809</v>
      </c>
      <c r="C22" s="1">
        <f t="shared" ref="C22:K22" si="3">+C20+C18</f>
        <v>1671541.6785781537</v>
      </c>
      <c r="D22" s="1">
        <f t="shared" si="3"/>
        <v>5197561.1281874273</v>
      </c>
      <c r="E22" s="1">
        <f t="shared" si="3"/>
        <v>8518629.3106163368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149257643.64000002</v>
      </c>
    </row>
    <row r="27" spans="1:11" x14ac:dyDescent="0.2">
      <c r="A27" t="s">
        <v>9</v>
      </c>
      <c r="B27" s="1">
        <f>+B9</f>
        <v>72305170.989999995</v>
      </c>
    </row>
    <row r="28" spans="1:11" x14ac:dyDescent="0.2">
      <c r="A28" t="s">
        <v>10</v>
      </c>
      <c r="B28" s="1">
        <f>+B22-B27</f>
        <v>61564740.532618091</v>
      </c>
    </row>
    <row r="29" spans="1:11" x14ac:dyDescent="0.2">
      <c r="A29" s="29" t="s">
        <v>124</v>
      </c>
      <c r="B29" s="1">
        <v>11480</v>
      </c>
    </row>
    <row r="30" spans="1:11" x14ac:dyDescent="0.2">
      <c r="A30" t="s">
        <v>11</v>
      </c>
      <c r="B30" s="1">
        <f>+B28/B29</f>
        <v>5362.7822763604609</v>
      </c>
    </row>
  </sheetData>
  <phoneticPr fontId="0" type="noConversion"/>
  <pageMargins left="0.59" right="0.55000000000000004" top="1" bottom="0.56000000000000005" header="0.5" footer="0.5"/>
  <pageSetup scale="96" orientation="landscape" horizontalDpi="4294967294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Table'!B47</f>
        <v>16270017.76</v>
      </c>
      <c r="C9" s="1">
        <f>'Master Expend Table'!C47</f>
        <v>23262.86</v>
      </c>
      <c r="D9" s="1">
        <f>'Master Expend Table'!D47</f>
        <v>1271616.8500000001</v>
      </c>
      <c r="E9" s="1">
        <f>'Master Expend Table'!E47</f>
        <v>0</v>
      </c>
      <c r="G9" s="1">
        <f>'Master Expend Table'!G47</f>
        <v>3151037.81</v>
      </c>
      <c r="H9" s="1">
        <f>'Master Expend Table'!H47</f>
        <v>3457792.92</v>
      </c>
      <c r="I9" s="1">
        <f>'Master Expend Table'!I47</f>
        <v>3653484.89</v>
      </c>
      <c r="J9" s="1">
        <f>'Master Expend Table'!J47</f>
        <v>3593619.27</v>
      </c>
      <c r="K9" s="1">
        <f>SUM(B9:J9)</f>
        <v>31420832.359999996</v>
      </c>
    </row>
    <row r="11" spans="1:11" x14ac:dyDescent="0.2">
      <c r="A11" t="s">
        <v>3</v>
      </c>
      <c r="B11" s="1">
        <f>(B9/($K9-$J9))*-$J$11</f>
        <v>2101117.6777378912</v>
      </c>
      <c r="C11" s="1">
        <f t="shared" ref="C11:I11" si="0">(C9/($K9-$J9))*-$J$11</f>
        <v>3004.176584300279</v>
      </c>
      <c r="D11" s="1">
        <f t="shared" si="0"/>
        <v>164217.19276871718</v>
      </c>
      <c r="E11" s="1">
        <f t="shared" si="0"/>
        <v>0</v>
      </c>
      <c r="G11" s="1">
        <f t="shared" si="0"/>
        <v>406926.49162858014</v>
      </c>
      <c r="H11" s="1">
        <f t="shared" si="0"/>
        <v>446540.98952679452</v>
      </c>
      <c r="I11" s="1">
        <f t="shared" si="0"/>
        <v>471812.74175371736</v>
      </c>
      <c r="J11" s="1">
        <f>-J9</f>
        <v>-3593619.27</v>
      </c>
      <c r="K11" s="1">
        <v>0</v>
      </c>
    </row>
    <row r="12" spans="1:11" x14ac:dyDescent="0.2">
      <c r="A12" t="s">
        <v>4</v>
      </c>
      <c r="B12" s="1">
        <f>+B9+B11</f>
        <v>18371135.43773789</v>
      </c>
      <c r="C12" s="1">
        <f t="shared" ref="C12:J12" si="1">+C9+C11</f>
        <v>26267.03658430028</v>
      </c>
      <c r="D12" s="1">
        <f t="shared" si="1"/>
        <v>1435834.0427687173</v>
      </c>
      <c r="E12" s="1">
        <f t="shared" si="1"/>
        <v>0</v>
      </c>
      <c r="G12" s="1">
        <f t="shared" si="1"/>
        <v>3557964.3016285803</v>
      </c>
      <c r="H12" s="1">
        <f t="shared" si="1"/>
        <v>3904333.9095267942</v>
      </c>
      <c r="I12" s="1">
        <f t="shared" si="1"/>
        <v>4125297.6317537175</v>
      </c>
      <c r="J12" s="1">
        <f t="shared" si="1"/>
        <v>0</v>
      </c>
      <c r="K12" s="1">
        <f>SUM(B12:J12)</f>
        <v>31420832.359999996</v>
      </c>
    </row>
    <row r="14" spans="1:11" x14ac:dyDescent="0.2">
      <c r="A14" t="s">
        <v>5</v>
      </c>
      <c r="B14" s="1">
        <f>B$9/($K$9-$J$9-$I$9)*-I14</f>
        <v>2776512.7984651923</v>
      </c>
      <c r="C14" s="1">
        <f t="shared" ref="C14:H14" si="2">C$9/($K$9-$J$9-$I$9)*-$I$14</f>
        <v>3969.8560549637646</v>
      </c>
      <c r="D14" s="1">
        <f t="shared" si="2"/>
        <v>217004.09371704294</v>
      </c>
      <c r="E14" s="1">
        <f t="shared" si="2"/>
        <v>0</v>
      </c>
      <c r="G14" s="1">
        <f t="shared" si="2"/>
        <v>537731.23895549646</v>
      </c>
      <c r="H14" s="1">
        <f t="shared" si="2"/>
        <v>590079.64456102287</v>
      </c>
      <c r="I14" s="1">
        <f>-I12</f>
        <v>-4125297.6317537175</v>
      </c>
      <c r="K14" s="1">
        <v>0</v>
      </c>
    </row>
    <row r="15" spans="1:11" x14ac:dyDescent="0.2">
      <c r="A15" t="s">
        <v>4</v>
      </c>
      <c r="B15" s="1">
        <f>+B12+B14</f>
        <v>21147648.236203082</v>
      </c>
      <c r="C15" s="1">
        <f>+C12+C14</f>
        <v>30236.892639264046</v>
      </c>
      <c r="D15" s="1">
        <f>+D12+D14</f>
        <v>1652838.1364857601</v>
      </c>
      <c r="E15" s="1">
        <f>+E12+E14</f>
        <v>0</v>
      </c>
      <c r="G15" s="1">
        <f>+G12+G14</f>
        <v>4095695.5405840767</v>
      </c>
      <c r="H15" s="1">
        <f>+H12+H14</f>
        <v>4494413.5540878167</v>
      </c>
      <c r="I15" s="1">
        <f>+I12+I14</f>
        <v>0</v>
      </c>
      <c r="J15" s="1">
        <f>+J12+J14</f>
        <v>0</v>
      </c>
      <c r="K15" s="1">
        <f>SUM(B15:J15)</f>
        <v>31420832.359999999</v>
      </c>
    </row>
    <row r="17" spans="1:11" x14ac:dyDescent="0.2">
      <c r="A17" t="s">
        <v>6</v>
      </c>
      <c r="B17" s="1">
        <f>B$9/($K$9-$J$9-$I$9-$H$9)*-$H$17</f>
        <v>3529852.1335114692</v>
      </c>
      <c r="C17" s="1">
        <f>C$9/($K$9-$J$9-$I$9-$H$9)*-$H$17</f>
        <v>5046.9801086792804</v>
      </c>
      <c r="D17" s="1">
        <f>D$9/($K$9-$J$9-$I$9-$H$9)*-$H$17</f>
        <v>275882.88575916312</v>
      </c>
      <c r="E17" s="1">
        <f>E$9/($K$9-$J$9-$I$9-$H$9)*-$H$17</f>
        <v>0</v>
      </c>
      <c r="G17" s="1">
        <f>G$9/($K$9-$J$9-$I$9-$H$9)*-$H$17</f>
        <v>683631.55470850621</v>
      </c>
      <c r="H17" s="1">
        <f>-H15</f>
        <v>-4494413.5540878167</v>
      </c>
      <c r="K17" s="1">
        <v>0</v>
      </c>
    </row>
    <row r="18" spans="1:11" x14ac:dyDescent="0.2">
      <c r="A18" t="s">
        <v>4</v>
      </c>
      <c r="B18" s="1">
        <f>+B15+B17</f>
        <v>24677500.369714551</v>
      </c>
      <c r="C18" s="1">
        <f>+C15+C17</f>
        <v>35283.872747943329</v>
      </c>
      <c r="D18" s="1">
        <f>+D15+D17</f>
        <v>1928721.0222449233</v>
      </c>
      <c r="E18" s="1">
        <f>+E15+E17</f>
        <v>0</v>
      </c>
      <c r="G18" s="1">
        <f>+G15+G17</f>
        <v>4779327.0952925831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31420832.359999999</v>
      </c>
    </row>
    <row r="20" spans="1:11" x14ac:dyDescent="0.2">
      <c r="A20" t="s">
        <v>7</v>
      </c>
      <c r="B20" s="1">
        <f>B$9/($K$9-$J$9-$I$9-$H$9-$G$9)*-$G$20</f>
        <v>4426996.3348245816</v>
      </c>
      <c r="C20" s="1">
        <f>C$9/($K$9-$J$9-$I$9-$H$9-$G$9)*-$G$20</f>
        <v>6329.7162594822739</v>
      </c>
      <c r="D20" s="1">
        <f>D$9/($K$9-$J$9-$I$9-$H$9-$G$9)*-$G$20</f>
        <v>346001.04420852091</v>
      </c>
      <c r="E20" s="1">
        <f>E$9/($K$9-$J$9-$I$9-$H$9-$G$9)*-$G$20</f>
        <v>0</v>
      </c>
      <c r="G20" s="1">
        <f>-G18</f>
        <v>-4779327.0952925831</v>
      </c>
      <c r="K20" s="1">
        <f>SUM(B20:J20)</f>
        <v>0</v>
      </c>
    </row>
    <row r="22" spans="1:11" x14ac:dyDescent="0.2">
      <c r="A22" t="s">
        <v>8</v>
      </c>
      <c r="B22" s="1">
        <f>+B20+B18</f>
        <v>29104496.704539131</v>
      </c>
      <c r="C22" s="1">
        <f t="shared" ref="C22:K22" si="3">+C20+C18</f>
        <v>41613.589007425602</v>
      </c>
      <c r="D22" s="1">
        <f t="shared" si="3"/>
        <v>2274722.0664534443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31420832.359999999</v>
      </c>
    </row>
    <row r="27" spans="1:11" x14ac:dyDescent="0.2">
      <c r="A27" t="s">
        <v>9</v>
      </c>
      <c r="B27" s="1">
        <f>+B9</f>
        <v>16270017.76</v>
      </c>
    </row>
    <row r="28" spans="1:11" x14ac:dyDescent="0.2">
      <c r="A28" t="s">
        <v>10</v>
      </c>
      <c r="B28" s="1">
        <f>+B22-B27</f>
        <v>12834478.944539132</v>
      </c>
    </row>
    <row r="29" spans="1:11" x14ac:dyDescent="0.2">
      <c r="A29" s="29" t="s">
        <v>124</v>
      </c>
      <c r="B29" s="1">
        <v>3202</v>
      </c>
    </row>
    <row r="30" spans="1:11" x14ac:dyDescent="0.2">
      <c r="A30" t="s">
        <v>11</v>
      </c>
      <c r="B30" s="1">
        <f>+B28/B29</f>
        <v>4008.2695017298975</v>
      </c>
    </row>
  </sheetData>
  <phoneticPr fontId="0" type="noConversion"/>
  <pageMargins left="0.57999999999999996" right="0.55000000000000004" top="1" bottom="0.5" header="0.5" footer="0.5"/>
  <pageSetup scale="97" orientation="landscape" horizontalDpi="4294967294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0.5703125" style="1" customWidth="1"/>
    <col min="9" max="9" width="11" style="1" customWidth="1"/>
    <col min="10" max="10" width="10.28515625" style="1" customWidth="1"/>
    <col min="11" max="11" width="13.570312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Table'!B48</f>
        <v>49485884.640000001</v>
      </c>
      <c r="C9" s="1">
        <f>'Master Expend Table'!C48</f>
        <v>71460.990000000005</v>
      </c>
      <c r="D9" s="1">
        <f>'Master Expend Table'!D48</f>
        <v>169568.78</v>
      </c>
      <c r="E9" s="1">
        <f>'Master Expend Table'!E48</f>
        <v>3124647.42</v>
      </c>
      <c r="G9" s="1">
        <f>'Master Expend Table'!G48</f>
        <v>14765137.07</v>
      </c>
      <c r="H9" s="1">
        <f>'Master Expend Table'!H48</f>
        <v>6930480.0199999996</v>
      </c>
      <c r="I9" s="1">
        <f>'Master Expend Table'!I48</f>
        <v>15967561.439999999</v>
      </c>
      <c r="J9" s="1">
        <f>'Master Expend Table'!J48</f>
        <v>8999141.9399999995</v>
      </c>
      <c r="K9" s="1">
        <f>SUM(B9:J9)</f>
        <v>99513882.299999997</v>
      </c>
    </row>
    <row r="11" spans="1:11" x14ac:dyDescent="0.2">
      <c r="A11" t="s">
        <v>3</v>
      </c>
      <c r="B11" s="1">
        <f>(B9/($K9-$J9))*-$J$11</f>
        <v>4919977.6537018595</v>
      </c>
      <c r="C11" s="1">
        <f t="shared" ref="C11:I11" si="0">(C9/($K9-$J9))*-$J$11</f>
        <v>7104.7830400352332</v>
      </c>
      <c r="D11" s="1">
        <f t="shared" si="0"/>
        <v>16858.839938593988</v>
      </c>
      <c r="E11" s="1">
        <f t="shared" si="0"/>
        <v>310658.19261258264</v>
      </c>
      <c r="G11" s="1">
        <f t="shared" si="0"/>
        <v>1467977.080064683</v>
      </c>
      <c r="H11" s="1">
        <f t="shared" si="0"/>
        <v>689041.06849623879</v>
      </c>
      <c r="I11" s="1">
        <f t="shared" si="0"/>
        <v>1587524.3221460066</v>
      </c>
      <c r="J11" s="1">
        <f>-J9</f>
        <v>-8999141.9399999995</v>
      </c>
      <c r="K11" s="1">
        <v>0</v>
      </c>
    </row>
    <row r="12" spans="1:11" x14ac:dyDescent="0.2">
      <c r="A12" t="s">
        <v>4</v>
      </c>
      <c r="B12" s="1">
        <f>+B9+B11</f>
        <v>54405862.293701857</v>
      </c>
      <c r="C12" s="1">
        <f t="shared" ref="C12:J12" si="1">+C9+C11</f>
        <v>78565.773040035245</v>
      </c>
      <c r="D12" s="1">
        <f t="shared" si="1"/>
        <v>186427.619938594</v>
      </c>
      <c r="E12" s="1">
        <f t="shared" si="1"/>
        <v>3435305.6126125827</v>
      </c>
      <c r="G12" s="1">
        <f t="shared" si="1"/>
        <v>16233114.150064683</v>
      </c>
      <c r="H12" s="1">
        <f t="shared" si="1"/>
        <v>7619521.088496238</v>
      </c>
      <c r="I12" s="1">
        <f t="shared" si="1"/>
        <v>17555085.762146007</v>
      </c>
      <c r="J12" s="1">
        <f t="shared" si="1"/>
        <v>0</v>
      </c>
      <c r="K12" s="1">
        <f>SUM(B12:J12)</f>
        <v>99513882.299999997</v>
      </c>
    </row>
    <row r="14" spans="1:11" x14ac:dyDescent="0.2">
      <c r="A14" t="s">
        <v>5</v>
      </c>
      <c r="B14" s="1">
        <f>B$9/($K$9-$J$9-$I$9)*-I14</f>
        <v>11653411.456429984</v>
      </c>
      <c r="C14" s="1">
        <f t="shared" ref="C14:H14" si="2">C$9/($K$9-$J$9-$I$9)*-$I$14</f>
        <v>16828.32035058126</v>
      </c>
      <c r="D14" s="1">
        <f t="shared" si="2"/>
        <v>39931.685123551128</v>
      </c>
      <c r="E14" s="1">
        <f t="shared" si="2"/>
        <v>735821.9885615526</v>
      </c>
      <c r="G14" s="1">
        <f t="shared" si="2"/>
        <v>3477036.3051813687</v>
      </c>
      <c r="H14" s="1">
        <f t="shared" si="2"/>
        <v>1632056.0064989694</v>
      </c>
      <c r="I14" s="1">
        <f>-I12</f>
        <v>-17555085.762146007</v>
      </c>
      <c r="K14" s="1">
        <v>0</v>
      </c>
    </row>
    <row r="15" spans="1:11" x14ac:dyDescent="0.2">
      <c r="A15" t="s">
        <v>4</v>
      </c>
      <c r="B15" s="1">
        <f>+B12+B14</f>
        <v>66059273.750131845</v>
      </c>
      <c r="C15" s="1">
        <f>+C12+C14</f>
        <v>95394.093390616501</v>
      </c>
      <c r="D15" s="1">
        <f>+D12+D14</f>
        <v>226359.30506214511</v>
      </c>
      <c r="E15" s="1">
        <f>+E12+E14</f>
        <v>4171127.6011741352</v>
      </c>
      <c r="G15" s="1">
        <f>+G12+G14</f>
        <v>19710150.45524605</v>
      </c>
      <c r="H15" s="1">
        <f>+H12+H14</f>
        <v>9251577.0949952081</v>
      </c>
      <c r="I15" s="1">
        <f>+I12+I14</f>
        <v>0</v>
      </c>
      <c r="J15" s="1">
        <f>+J12+J14</f>
        <v>0</v>
      </c>
      <c r="K15" s="1">
        <f>SUM(B15:J15)</f>
        <v>99513882.299999982</v>
      </c>
    </row>
    <row r="17" spans="1:11" x14ac:dyDescent="0.2">
      <c r="A17" t="s">
        <v>6</v>
      </c>
      <c r="B17" s="1">
        <f>B$9/($K$9-$J$9-$I$9-$H$9)*-$H$17</f>
        <v>6770849.2770119412</v>
      </c>
      <c r="C17" s="1">
        <f>C$9/($K$9-$J$9-$I$9-$H$9)*-$H$17</f>
        <v>9777.5678053647425</v>
      </c>
      <c r="D17" s="1">
        <f>D$9/($K$9-$J$9-$I$9-$H$9)*-$H$17</f>
        <v>23201.053387631164</v>
      </c>
      <c r="E17" s="1">
        <f>E$9/($K$9-$J$9-$I$9-$H$9)*-$H$17</f>
        <v>427526.29115420877</v>
      </c>
      <c r="G17" s="1">
        <f>G$9/($K$9-$J$9-$I$9-$H$9)*-$H$17</f>
        <v>2020222.905636061</v>
      </c>
      <c r="H17" s="1">
        <f>-H15</f>
        <v>-9251577.0949952081</v>
      </c>
      <c r="K17" s="1">
        <v>0</v>
      </c>
    </row>
    <row r="18" spans="1:11" x14ac:dyDescent="0.2">
      <c r="A18" t="s">
        <v>4</v>
      </c>
      <c r="B18" s="1">
        <f>+B15+B17</f>
        <v>72830123.027143791</v>
      </c>
      <c r="C18" s="1">
        <f>+C15+C17</f>
        <v>105171.66119598124</v>
      </c>
      <c r="D18" s="1">
        <f>+D15+D17</f>
        <v>249560.35844977628</v>
      </c>
      <c r="E18" s="1">
        <f>+E15+E17</f>
        <v>4598653.8923283443</v>
      </c>
      <c r="G18" s="1">
        <f>+G15+G17</f>
        <v>21730373.360882111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99513882.299999982</v>
      </c>
    </row>
    <row r="20" spans="1:11" x14ac:dyDescent="0.2">
      <c r="A20" t="s">
        <v>7</v>
      </c>
      <c r="B20" s="1">
        <f>B$9/($K$9-$J$9-$I$9-$H$9-$G$9)*-$G$20</f>
        <v>20346546.290905349</v>
      </c>
      <c r="C20" s="1">
        <f>C$9/($K$9-$J$9-$I$9-$H$9-$G$9)*-$G$20</f>
        <v>29381.799509221102</v>
      </c>
      <c r="D20" s="1">
        <f>D$9/($K$9-$J$9-$I$9-$H$9-$G$9)*-$G$20</f>
        <v>69719.659593062184</v>
      </c>
      <c r="E20" s="1">
        <f>E$9/($K$9-$J$9-$I$9-$H$9-$G$9)*-$G$20</f>
        <v>1284725.6108744782</v>
      </c>
      <c r="G20" s="1">
        <f>-G18</f>
        <v>-21730373.360882111</v>
      </c>
      <c r="K20" s="1">
        <f>SUM(B20:J20)</f>
        <v>0</v>
      </c>
    </row>
    <row r="22" spans="1:11" x14ac:dyDescent="0.2">
      <c r="A22" t="s">
        <v>8</v>
      </c>
      <c r="B22" s="1">
        <f>+B20+B18</f>
        <v>93176669.318049133</v>
      </c>
      <c r="C22" s="1">
        <f t="shared" ref="C22:K22" si="3">+C20+C18</f>
        <v>134553.46070520233</v>
      </c>
      <c r="D22" s="1">
        <f t="shared" si="3"/>
        <v>319280.01804283843</v>
      </c>
      <c r="E22" s="1">
        <f t="shared" si="3"/>
        <v>5883379.5032028221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99513882.299999982</v>
      </c>
    </row>
    <row r="27" spans="1:11" x14ac:dyDescent="0.2">
      <c r="A27" t="s">
        <v>9</v>
      </c>
      <c r="B27" s="1">
        <f>+B9</f>
        <v>49485884.640000001</v>
      </c>
    </row>
    <row r="28" spans="1:11" x14ac:dyDescent="0.2">
      <c r="A28" t="s">
        <v>10</v>
      </c>
      <c r="B28" s="1">
        <f>+B22-B27</f>
        <v>43690784.678049132</v>
      </c>
    </row>
    <row r="29" spans="1:11" x14ac:dyDescent="0.2">
      <c r="A29" s="29" t="s">
        <v>124</v>
      </c>
      <c r="B29" s="1">
        <v>7530</v>
      </c>
    </row>
    <row r="30" spans="1:11" x14ac:dyDescent="0.2">
      <c r="A30" t="s">
        <v>11</v>
      </c>
      <c r="B30" s="1">
        <f>+B28/B29</f>
        <v>5802.2290409095795</v>
      </c>
    </row>
  </sheetData>
  <phoneticPr fontId="0" type="noConversion"/>
  <pageMargins left="0.61" right="0.55000000000000004" top="1" bottom="0.57999999999999996" header="0.5" footer="0.5"/>
  <pageSetup scale="96" orientation="landscape" horizontalDpi="4294967294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12" workbookViewId="0">
      <selection activeCell="A6" sqref="A6:D46"/>
    </sheetView>
  </sheetViews>
  <sheetFormatPr defaultRowHeight="12" x14ac:dyDescent="0.2"/>
  <cols>
    <col min="1" max="1" width="9.140625" style="27"/>
    <col min="2" max="2" width="34.140625" style="12" customWidth="1"/>
    <col min="3" max="3" width="10.5703125" style="28" bestFit="1" customWidth="1"/>
    <col min="4" max="16384" width="9.140625" style="12"/>
  </cols>
  <sheetData>
    <row r="1" spans="1:4" x14ac:dyDescent="0.2">
      <c r="B1" s="14" t="s">
        <v>69</v>
      </c>
    </row>
    <row r="2" spans="1:4" x14ac:dyDescent="0.2">
      <c r="B2" s="14" t="s">
        <v>125</v>
      </c>
    </row>
    <row r="5" spans="1:4" x14ac:dyDescent="0.2">
      <c r="A5" s="42" t="s">
        <v>127</v>
      </c>
      <c r="B5" s="13" t="s">
        <v>35</v>
      </c>
      <c r="C5" s="32" t="s">
        <v>10</v>
      </c>
      <c r="D5" s="33" t="s">
        <v>11</v>
      </c>
    </row>
    <row r="6" spans="1:4" x14ac:dyDescent="0.2">
      <c r="A6" s="42" t="s">
        <v>128</v>
      </c>
      <c r="B6" s="34" t="s">
        <v>110</v>
      </c>
      <c r="C6" s="32">
        <f>'ALEX TC'!B28</f>
        <v>9659167.5187347177</v>
      </c>
      <c r="D6" s="32">
        <f>'ALEX TC'!B30</f>
        <v>4968.7075713655959</v>
      </c>
    </row>
    <row r="7" spans="1:4" x14ac:dyDescent="0.2">
      <c r="A7" s="42" t="s">
        <v>129</v>
      </c>
      <c r="B7" s="15" t="s">
        <v>111</v>
      </c>
      <c r="C7" s="32">
        <f>ARCCATC!B28</f>
        <v>29196590.030131005</v>
      </c>
      <c r="D7" s="32">
        <f>ARCCATC!B30</f>
        <v>4351.8542301581465</v>
      </c>
    </row>
    <row r="8" spans="1:4" x14ac:dyDescent="0.2">
      <c r="A8" s="42" t="s">
        <v>129</v>
      </c>
      <c r="B8" s="34" t="s">
        <v>71</v>
      </c>
      <c r="C8" s="32">
        <f>'ANOKARAM CC'!B28</f>
        <v>21824912.884617981</v>
      </c>
      <c r="D8" s="32">
        <f>'ANOKARAM CC'!B30</f>
        <v>4034.9256580916954</v>
      </c>
    </row>
    <row r="9" spans="1:4" x14ac:dyDescent="0.2">
      <c r="A9" s="42" t="s">
        <v>133</v>
      </c>
      <c r="B9" s="34" t="s">
        <v>72</v>
      </c>
      <c r="C9" s="35">
        <f>'ANOKA TC'!B28</f>
        <v>7291523.5663341759</v>
      </c>
      <c r="D9" s="35">
        <f>'ANOKA TC'!B30</f>
        <v>5608.8642817955197</v>
      </c>
    </row>
    <row r="10" spans="1:4" ht="24" x14ac:dyDescent="0.2">
      <c r="A10" s="42" t="s">
        <v>134</v>
      </c>
      <c r="B10" s="36" t="s">
        <v>77</v>
      </c>
      <c r="C10" s="32">
        <f>C11+C12</f>
        <v>27827416.234589368</v>
      </c>
      <c r="D10" s="35">
        <f>'BSU &amp; TC'!B30</f>
        <v>5671.3031490651156</v>
      </c>
    </row>
    <row r="11" spans="1:4" x14ac:dyDescent="0.2">
      <c r="A11" s="42" t="s">
        <v>134</v>
      </c>
      <c r="B11" s="36" t="s">
        <v>75</v>
      </c>
      <c r="C11" s="35">
        <f>'BEMIDJI SU'!B28</f>
        <v>23993178.271971263</v>
      </c>
      <c r="D11" s="35">
        <f>'BEMIDJI SU'!B30</f>
        <v>5530.9309064018589</v>
      </c>
    </row>
    <row r="12" spans="1:4" x14ac:dyDescent="0.2">
      <c r="A12" s="42" t="s">
        <v>135</v>
      </c>
      <c r="B12" s="36" t="s">
        <v>76</v>
      </c>
      <c r="C12" s="35">
        <f>'NTC-Bemidji'!B28</f>
        <v>3834237.9626181065</v>
      </c>
      <c r="D12" s="35">
        <f>'NTC-Bemidji'!B30</f>
        <v>6668.2399349880116</v>
      </c>
    </row>
    <row r="13" spans="1:4" x14ac:dyDescent="0.2">
      <c r="A13" s="42" t="s">
        <v>136</v>
      </c>
      <c r="B13" s="34" t="s">
        <v>39</v>
      </c>
      <c r="C13" s="35">
        <f>'CENTRAL LAKES'!B28</f>
        <v>13377335.881351933</v>
      </c>
      <c r="D13" s="35">
        <f>'CENTRAL LAKES'!B30</f>
        <v>5121.4915319111533</v>
      </c>
    </row>
    <row r="14" spans="1:4" x14ac:dyDescent="0.2">
      <c r="A14" s="42" t="s">
        <v>137</v>
      </c>
      <c r="B14" s="34" t="s">
        <v>40</v>
      </c>
      <c r="C14" s="35">
        <f>CENTURY!B28</f>
        <v>25339401.772648454</v>
      </c>
      <c r="D14" s="35">
        <f>CENTURY!B30</f>
        <v>4238.7758067327622</v>
      </c>
    </row>
    <row r="15" spans="1:4" ht="24" x14ac:dyDescent="0.2">
      <c r="A15" s="42" t="s">
        <v>138</v>
      </c>
      <c r="B15" s="34" t="s">
        <v>165</v>
      </c>
      <c r="C15" s="35">
        <f>Sheet2!B28</f>
        <v>23706157.633362748</v>
      </c>
      <c r="D15" s="35">
        <f>Sheet2!B30</f>
        <v>4605.8204067151246</v>
      </c>
    </row>
    <row r="16" spans="1:4" x14ac:dyDescent="0.2">
      <c r="A16" s="42" t="s">
        <v>138</v>
      </c>
      <c r="B16" s="36" t="s">
        <v>78</v>
      </c>
      <c r="C16" s="35">
        <f>'DAKCTY TC'!B28</f>
        <v>9422726.4153701346</v>
      </c>
      <c r="D16" s="35">
        <f>'DAKCTY TC'!B30</f>
        <v>5001.4471419162073</v>
      </c>
    </row>
    <row r="17" spans="1:4" x14ac:dyDescent="0.2">
      <c r="A17" s="42" t="s">
        <v>139</v>
      </c>
      <c r="B17" s="36" t="s">
        <v>79</v>
      </c>
      <c r="C17" s="35">
        <f>'FDL CC'!B28</f>
        <v>5231098.4124757601</v>
      </c>
      <c r="D17" s="35">
        <f>'FDL CC'!B30</f>
        <v>4666.457103011383</v>
      </c>
    </row>
    <row r="18" spans="1:4" x14ac:dyDescent="0.2">
      <c r="A18" s="42" t="s">
        <v>140</v>
      </c>
      <c r="B18" s="36" t="s">
        <v>80</v>
      </c>
      <c r="C18" s="35">
        <f>'HENN TC'!B28</f>
        <v>17612274.30372145</v>
      </c>
      <c r="D18" s="35">
        <f>'HENN TC'!B30</f>
        <v>5024.8999440004136</v>
      </c>
    </row>
    <row r="19" spans="1:4" x14ac:dyDescent="0.2">
      <c r="A19" s="42" t="s">
        <v>132</v>
      </c>
      <c r="B19" s="36" t="s">
        <v>81</v>
      </c>
      <c r="C19" s="35">
        <f>'INVER HILLS'!B28</f>
        <v>14416183.309276992</v>
      </c>
      <c r="D19" s="35">
        <f>'INVER HILLS'!B30</f>
        <v>4418.0764049270583</v>
      </c>
    </row>
    <row r="20" spans="1:4" x14ac:dyDescent="0.2">
      <c r="A20" s="42" t="s">
        <v>141</v>
      </c>
      <c r="B20" s="34" t="s">
        <v>41</v>
      </c>
      <c r="C20" s="35">
        <f>'LAKE SUPERIOR'!B28</f>
        <v>12651789.199658494</v>
      </c>
      <c r="D20" s="35">
        <f>'LAKE SUPERIOR'!B30</f>
        <v>4003.7307593855994</v>
      </c>
    </row>
    <row r="21" spans="1:4" x14ac:dyDescent="0.2">
      <c r="A21" s="42" t="s">
        <v>142</v>
      </c>
      <c r="B21" s="37" t="s">
        <v>82</v>
      </c>
      <c r="C21" s="35">
        <f>'METRO SU'!B28</f>
        <v>45926376.228818253</v>
      </c>
      <c r="D21" s="35">
        <f>'METRO SU'!B30</f>
        <v>7445.9105429342171</v>
      </c>
    </row>
    <row r="22" spans="1:4" x14ac:dyDescent="0.2">
      <c r="A22" s="42" t="s">
        <v>143</v>
      </c>
      <c r="B22" s="37" t="s">
        <v>83</v>
      </c>
      <c r="C22" s="35">
        <f>'MPLS COLLEGE'!B28</f>
        <v>24014988.227168579</v>
      </c>
      <c r="D22" s="35">
        <f>'MPLS COLLEGE'!B30</f>
        <v>4732.9499856461525</v>
      </c>
    </row>
    <row r="23" spans="1:4" x14ac:dyDescent="0.2">
      <c r="A23" s="42" t="s">
        <v>144</v>
      </c>
      <c r="B23" s="37" t="s">
        <v>84</v>
      </c>
      <c r="C23" s="35">
        <f>'MN SC-SOUTHEAST'!B28</f>
        <v>7559452.0174769331</v>
      </c>
      <c r="D23" s="35">
        <f>'MN SC-SOUTHEAST'!B30</f>
        <v>5878.2675097021256</v>
      </c>
    </row>
    <row r="24" spans="1:4" x14ac:dyDescent="0.2">
      <c r="A24" s="42" t="s">
        <v>145</v>
      </c>
      <c r="B24" s="37" t="s">
        <v>85</v>
      </c>
      <c r="C24" s="35">
        <f>'MINNESOTA STATE COLLEGE'!B28</f>
        <v>19828394.636068262</v>
      </c>
      <c r="D24" s="35">
        <f>'MINNESOTA STATE COLLEGE'!B30</f>
        <v>4718.7992946378536</v>
      </c>
    </row>
    <row r="25" spans="1:4" x14ac:dyDescent="0.2">
      <c r="A25" s="42" t="s">
        <v>146</v>
      </c>
      <c r="B25" s="37" t="s">
        <v>112</v>
      </c>
      <c r="C25" s="35">
        <f>'MSU MOORHEAD'!B28</f>
        <v>32876812.198464714</v>
      </c>
      <c r="D25" s="35">
        <f>'MSU MOORHEAD'!B30</f>
        <v>6113.2042020202143</v>
      </c>
    </row>
    <row r="26" spans="1:4" x14ac:dyDescent="0.2">
      <c r="A26" s="42" t="s">
        <v>147</v>
      </c>
      <c r="B26" s="37" t="s">
        <v>113</v>
      </c>
      <c r="C26" s="35">
        <f>'MSU MANKATO'!B28</f>
        <v>70758557.250142172</v>
      </c>
      <c r="D26" s="35">
        <f>'MSU MANKATO'!B30</f>
        <v>5181.1201032541676</v>
      </c>
    </row>
    <row r="27" spans="1:4" x14ac:dyDescent="0.2">
      <c r="A27" s="42" t="s">
        <v>148</v>
      </c>
      <c r="B27" s="37" t="s">
        <v>114</v>
      </c>
      <c r="C27" s="35">
        <f>'MN WEST'!B28</f>
        <v>8978924.831129102</v>
      </c>
      <c r="D27" s="35">
        <f>'MN WEST'!B30</f>
        <v>4738.218908247547</v>
      </c>
    </row>
    <row r="28" spans="1:4" x14ac:dyDescent="0.2">
      <c r="A28" s="42" t="s">
        <v>149</v>
      </c>
      <c r="B28" s="37" t="s">
        <v>86</v>
      </c>
      <c r="C28" s="35">
        <f>NORMANDALE!B28</f>
        <v>27008757.301561538</v>
      </c>
      <c r="D28" s="35">
        <f>NORMANDALE!B30</f>
        <v>3905.8217355837364</v>
      </c>
    </row>
    <row r="29" spans="1:4" x14ac:dyDescent="0.2">
      <c r="A29" s="42" t="s">
        <v>130</v>
      </c>
      <c r="B29" s="37" t="s">
        <v>87</v>
      </c>
      <c r="C29" s="35">
        <f>'NO HENN CC'!B28</f>
        <v>20522252.585991167</v>
      </c>
      <c r="D29" s="35">
        <f>'NO HENN CC'!B30</f>
        <v>4888.578510240869</v>
      </c>
    </row>
    <row r="30" spans="1:4" x14ac:dyDescent="0.2">
      <c r="A30" s="42" t="s">
        <v>150</v>
      </c>
      <c r="B30" s="34" t="s">
        <v>45</v>
      </c>
      <c r="C30" s="32">
        <f>SUM(C31:C35)</f>
        <v>19381841.466891214</v>
      </c>
      <c r="D30" s="35">
        <f>NHED!B30</f>
        <v>5682.2313030010237</v>
      </c>
    </row>
    <row r="31" spans="1:4" x14ac:dyDescent="0.2">
      <c r="A31" s="42" t="s">
        <v>151</v>
      </c>
      <c r="B31" s="36" t="s">
        <v>88</v>
      </c>
      <c r="C31" s="35">
        <f>HIBBING!B28</f>
        <v>5261437.2977747181</v>
      </c>
      <c r="D31" s="35">
        <f>HIBBING!B30</f>
        <v>5573.5564595071164</v>
      </c>
    </row>
    <row r="32" spans="1:4" x14ac:dyDescent="0.2">
      <c r="A32" s="42" t="s">
        <v>152</v>
      </c>
      <c r="B32" s="36" t="s">
        <v>89</v>
      </c>
      <c r="C32" s="35">
        <f>'ITASCA CC'!B28</f>
        <v>4339677.7311870195</v>
      </c>
      <c r="D32" s="35">
        <f>'ITASCA CC'!B30</f>
        <v>5234.83441638965</v>
      </c>
    </row>
    <row r="33" spans="1:4" x14ac:dyDescent="0.2">
      <c r="A33" s="42" t="s">
        <v>150</v>
      </c>
      <c r="B33" s="36" t="s">
        <v>46</v>
      </c>
      <c r="C33" s="35">
        <f>'MESABI RANGE'!B28</f>
        <v>4980068.5933430148</v>
      </c>
      <c r="D33" s="35">
        <f>'MESABI RANGE'!B30</f>
        <v>6007.3203779770984</v>
      </c>
    </row>
    <row r="34" spans="1:4" x14ac:dyDescent="0.2">
      <c r="A34" s="42" t="s">
        <v>131</v>
      </c>
      <c r="B34" s="36" t="s">
        <v>90</v>
      </c>
      <c r="C34" s="35">
        <f>'RAINY RIVER'!B28</f>
        <v>1743355.8586725956</v>
      </c>
      <c r="D34" s="35">
        <f>'RAINY RIVER'!B30</f>
        <v>7144.9010601335885</v>
      </c>
    </row>
    <row r="35" spans="1:4" x14ac:dyDescent="0.2">
      <c r="A35" s="42" t="s">
        <v>153</v>
      </c>
      <c r="B35" s="36" t="s">
        <v>91</v>
      </c>
      <c r="C35" s="35">
        <f>VERMILION!B28</f>
        <v>3057301.9859138671</v>
      </c>
      <c r="D35" s="35">
        <f>VERMILION!B30</f>
        <v>5790.3446702914152</v>
      </c>
    </row>
    <row r="36" spans="1:4" x14ac:dyDescent="0.2">
      <c r="A36" s="42" t="s">
        <v>154</v>
      </c>
      <c r="B36" s="37" t="s">
        <v>92</v>
      </c>
      <c r="C36" s="35">
        <f>NORTHLAND!B28</f>
        <v>11670170.903676633</v>
      </c>
      <c r="D36" s="35">
        <f>NORTHLAND!B30</f>
        <v>5240.3102396392605</v>
      </c>
    </row>
    <row r="37" spans="1:4" x14ac:dyDescent="0.2">
      <c r="A37" s="42" t="s">
        <v>155</v>
      </c>
      <c r="B37" s="37" t="s">
        <v>93</v>
      </c>
      <c r="C37" s="35">
        <f>'PINE TC'!B28</f>
        <v>3368243.7710428298</v>
      </c>
      <c r="D37" s="35">
        <f>'PINE TC'!B30</f>
        <v>4539.412090354218</v>
      </c>
    </row>
    <row r="38" spans="1:4" x14ac:dyDescent="0.2">
      <c r="A38" s="42" t="s">
        <v>156</v>
      </c>
      <c r="B38" s="37" t="s">
        <v>48</v>
      </c>
      <c r="C38" s="35">
        <f>RIDGEWATER!B28</f>
        <v>12067413.335281476</v>
      </c>
      <c r="D38" s="35">
        <f>RIDGEWATER!B30</f>
        <v>4381.7768101966149</v>
      </c>
    </row>
    <row r="39" spans="1:4" x14ac:dyDescent="0.2">
      <c r="A39" s="42" t="s">
        <v>157</v>
      </c>
      <c r="B39" s="37" t="s">
        <v>94</v>
      </c>
      <c r="C39" s="35">
        <f>RIVERLAND!B28</f>
        <v>10432735.995965447</v>
      </c>
      <c r="D39" s="35">
        <f>RIVERLAND!B30</f>
        <v>5167.278848918003</v>
      </c>
    </row>
    <row r="40" spans="1:4" x14ac:dyDescent="0.2">
      <c r="A40" s="42" t="s">
        <v>158</v>
      </c>
      <c r="B40" s="37" t="s">
        <v>95</v>
      </c>
      <c r="C40" s="35">
        <f>ROCHESTER!B28</f>
        <v>18730361.86969544</v>
      </c>
      <c r="D40" s="35">
        <f>ROCHESTER!B30</f>
        <v>5087.0075691731236</v>
      </c>
    </row>
    <row r="41" spans="1:4" x14ac:dyDescent="0.2">
      <c r="A41" s="42" t="s">
        <v>159</v>
      </c>
      <c r="B41" s="37" t="s">
        <v>51</v>
      </c>
      <c r="C41" s="35">
        <f>'SAINT PAUL'!B28</f>
        <v>17929287.588490725</v>
      </c>
      <c r="D41" s="35">
        <f>'SAINT PAUL'!B30</f>
        <v>3866.570538816201</v>
      </c>
    </row>
    <row r="42" spans="1:4" x14ac:dyDescent="0.2">
      <c r="A42" s="42" t="s">
        <v>160</v>
      </c>
      <c r="B42" s="37" t="s">
        <v>65</v>
      </c>
      <c r="C42" s="35">
        <f>'SOUTH CENTRAL'!B28</f>
        <v>11342267.951418549</v>
      </c>
      <c r="D42" s="35">
        <f>'SOUTH CENTRAL'!B30</f>
        <v>5253.4821451683874</v>
      </c>
    </row>
    <row r="43" spans="1:4" x14ac:dyDescent="0.2">
      <c r="A43" s="42" t="s">
        <v>161</v>
      </c>
      <c r="B43" s="37" t="s">
        <v>96</v>
      </c>
      <c r="C43" s="35">
        <f>'SOUTHWEST MN SU'!B28</f>
        <v>17329167.162830047</v>
      </c>
      <c r="D43" s="35">
        <f>'SOUTHWEST MN SU'!B30</f>
        <v>4608.8210539441616</v>
      </c>
    </row>
    <row r="44" spans="1:4" x14ac:dyDescent="0.2">
      <c r="A44" s="42" t="s">
        <v>162</v>
      </c>
      <c r="B44" s="37" t="s">
        <v>97</v>
      </c>
      <c r="C44" s="35">
        <f>'ST CLOUD SU'!B28</f>
        <v>61564740.532618091</v>
      </c>
      <c r="D44" s="35">
        <f>'ST CLOUD SU'!B30</f>
        <v>5362.7822763604609</v>
      </c>
    </row>
    <row r="45" spans="1:4" x14ac:dyDescent="0.2">
      <c r="A45" s="42" t="s">
        <v>163</v>
      </c>
      <c r="B45" s="37" t="s">
        <v>98</v>
      </c>
      <c r="C45" s="35">
        <f>'ST CLOUD TCC'!B28</f>
        <v>12834478.944539132</v>
      </c>
      <c r="D45" s="35">
        <f>'ST CLOUD TCC'!B30</f>
        <v>4008.2695017298975</v>
      </c>
    </row>
    <row r="46" spans="1:4" x14ac:dyDescent="0.2">
      <c r="A46" s="42" t="s">
        <v>164</v>
      </c>
      <c r="B46" s="37" t="s">
        <v>99</v>
      </c>
      <c r="C46" s="35">
        <f>'WINONA SU'!B28</f>
        <v>43690784.678049132</v>
      </c>
      <c r="D46" s="35">
        <f>'WINONA SU'!B30</f>
        <v>5802.2290409095795</v>
      </c>
    </row>
    <row r="48" spans="1:4" x14ac:dyDescent="0.2">
      <c r="D48" s="28"/>
    </row>
    <row r="50" spans="2:3" x14ac:dyDescent="0.2">
      <c r="B50" s="27" t="s">
        <v>50</v>
      </c>
      <c r="C50" s="12"/>
    </row>
    <row r="51" spans="2:3" x14ac:dyDescent="0.2">
      <c r="B51" s="27" t="s">
        <v>126</v>
      </c>
      <c r="C51" s="12"/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sqref="A1:A1048576"/>
    </sheetView>
  </sheetViews>
  <sheetFormatPr defaultRowHeight="12" x14ac:dyDescent="0.2"/>
  <cols>
    <col min="1" max="1" width="9.140625" style="27"/>
    <col min="2" max="2" width="34.140625" style="12" customWidth="1"/>
    <col min="3" max="3" width="13.5703125" style="44" bestFit="1" customWidth="1"/>
    <col min="4" max="4" width="9.28515625" style="44" bestFit="1" customWidth="1"/>
    <col min="5" max="16384" width="9.140625" style="12"/>
  </cols>
  <sheetData>
    <row r="1" spans="1:4" x14ac:dyDescent="0.2">
      <c r="A1" s="42" t="s">
        <v>127</v>
      </c>
      <c r="B1" s="13" t="s">
        <v>35</v>
      </c>
      <c r="C1" s="43" t="s">
        <v>10</v>
      </c>
      <c r="D1" s="43" t="s">
        <v>11</v>
      </c>
    </row>
    <row r="2" spans="1:4" x14ac:dyDescent="0.2">
      <c r="A2" s="42" t="s">
        <v>128</v>
      </c>
      <c r="B2" s="34" t="s">
        <v>110</v>
      </c>
      <c r="C2" s="43">
        <v>9659167.5187347177</v>
      </c>
      <c r="D2" s="43">
        <v>4968.7075713655959</v>
      </c>
    </row>
    <row r="3" spans="1:4" x14ac:dyDescent="0.2">
      <c r="A3" s="42" t="s">
        <v>129</v>
      </c>
      <c r="B3" s="15" t="s">
        <v>111</v>
      </c>
      <c r="C3" s="43">
        <v>29196590.030131005</v>
      </c>
      <c r="D3" s="43">
        <v>4351.8542301581465</v>
      </c>
    </row>
    <row r="4" spans="1:4" ht="24" x14ac:dyDescent="0.2">
      <c r="A4" s="42" t="s">
        <v>134</v>
      </c>
      <c r="B4" s="36" t="s">
        <v>77</v>
      </c>
      <c r="C4" s="43">
        <v>27827416.234589368</v>
      </c>
      <c r="D4" s="43">
        <v>5671.3031490651156</v>
      </c>
    </row>
    <row r="5" spans="1:4" x14ac:dyDescent="0.2">
      <c r="A5" s="42" t="s">
        <v>136</v>
      </c>
      <c r="B5" s="34" t="s">
        <v>39</v>
      </c>
      <c r="C5" s="43">
        <v>13377335.881351933</v>
      </c>
      <c r="D5" s="43">
        <v>5121.4915319111533</v>
      </c>
    </row>
    <row r="6" spans="1:4" x14ac:dyDescent="0.2">
      <c r="A6" s="42" t="s">
        <v>137</v>
      </c>
      <c r="B6" s="34" t="s">
        <v>40</v>
      </c>
      <c r="C6" s="43">
        <v>25339401.772648454</v>
      </c>
      <c r="D6" s="43">
        <v>4238.7758067327622</v>
      </c>
    </row>
    <row r="7" spans="1:4" ht="24" x14ac:dyDescent="0.2">
      <c r="A7" s="42" t="s">
        <v>138</v>
      </c>
      <c r="B7" s="34" t="s">
        <v>165</v>
      </c>
      <c r="C7" s="43">
        <v>23706157.633362748</v>
      </c>
      <c r="D7" s="43">
        <v>4605.8204067151246</v>
      </c>
    </row>
    <row r="8" spans="1:4" x14ac:dyDescent="0.2">
      <c r="A8" s="42" t="s">
        <v>139</v>
      </c>
      <c r="B8" s="36" t="s">
        <v>79</v>
      </c>
      <c r="C8" s="43">
        <v>5231098.4124757601</v>
      </c>
      <c r="D8" s="43">
        <v>4666.457103011383</v>
      </c>
    </row>
    <row r="9" spans="1:4" x14ac:dyDescent="0.2">
      <c r="A9" s="42" t="s">
        <v>140</v>
      </c>
      <c r="B9" s="36" t="s">
        <v>80</v>
      </c>
      <c r="C9" s="43">
        <v>17612274.30372145</v>
      </c>
      <c r="D9" s="43">
        <v>5024.8999440004136</v>
      </c>
    </row>
    <row r="10" spans="1:4" x14ac:dyDescent="0.2">
      <c r="A10" s="42" t="s">
        <v>141</v>
      </c>
      <c r="B10" s="34" t="s">
        <v>41</v>
      </c>
      <c r="C10" s="43">
        <v>12651789.199658494</v>
      </c>
      <c r="D10" s="43">
        <v>4003.7307593855994</v>
      </c>
    </row>
    <row r="11" spans="1:4" x14ac:dyDescent="0.2">
      <c r="A11" s="42" t="s">
        <v>142</v>
      </c>
      <c r="B11" s="37" t="s">
        <v>82</v>
      </c>
      <c r="C11" s="43">
        <v>45926376.228818253</v>
      </c>
      <c r="D11" s="43">
        <v>7445.9105429342171</v>
      </c>
    </row>
    <row r="12" spans="1:4" x14ac:dyDescent="0.2">
      <c r="A12" s="42" t="s">
        <v>143</v>
      </c>
      <c r="B12" s="37" t="s">
        <v>83</v>
      </c>
      <c r="C12" s="43">
        <v>24014988.227168579</v>
      </c>
      <c r="D12" s="43">
        <v>4732.9499856461525</v>
      </c>
    </row>
    <row r="13" spans="1:4" x14ac:dyDescent="0.2">
      <c r="A13" s="42" t="s">
        <v>144</v>
      </c>
      <c r="B13" s="37" t="s">
        <v>84</v>
      </c>
      <c r="C13" s="43">
        <v>7559452.0174769331</v>
      </c>
      <c r="D13" s="43">
        <v>5878.2675097021256</v>
      </c>
    </row>
    <row r="14" spans="1:4" x14ac:dyDescent="0.2">
      <c r="A14" s="42" t="s">
        <v>145</v>
      </c>
      <c r="B14" s="37" t="s">
        <v>85</v>
      </c>
      <c r="C14" s="43">
        <v>19828394.636068262</v>
      </c>
      <c r="D14" s="43">
        <v>4718.7992946378536</v>
      </c>
    </row>
    <row r="15" spans="1:4" x14ac:dyDescent="0.2">
      <c r="A15" s="42" t="s">
        <v>146</v>
      </c>
      <c r="B15" s="37" t="s">
        <v>112</v>
      </c>
      <c r="C15" s="43">
        <v>32876812.198464714</v>
      </c>
      <c r="D15" s="43">
        <v>6113.2042020202143</v>
      </c>
    </row>
    <row r="16" spans="1:4" x14ac:dyDescent="0.2">
      <c r="A16" s="42" t="s">
        <v>147</v>
      </c>
      <c r="B16" s="37" t="s">
        <v>113</v>
      </c>
      <c r="C16" s="43">
        <v>70758557.250142172</v>
      </c>
      <c r="D16" s="43">
        <v>5181.1201032541676</v>
      </c>
    </row>
    <row r="17" spans="1:4" x14ac:dyDescent="0.2">
      <c r="A17" s="42" t="s">
        <v>148</v>
      </c>
      <c r="B17" s="37" t="s">
        <v>114</v>
      </c>
      <c r="C17" s="43">
        <v>8978924.831129102</v>
      </c>
      <c r="D17" s="43">
        <v>4738.218908247547</v>
      </c>
    </row>
    <row r="18" spans="1:4" x14ac:dyDescent="0.2">
      <c r="A18" s="42" t="s">
        <v>149</v>
      </c>
      <c r="B18" s="37" t="s">
        <v>86</v>
      </c>
      <c r="C18" s="43">
        <v>27008757.301561538</v>
      </c>
      <c r="D18" s="43">
        <v>3905.8217355837364</v>
      </c>
    </row>
    <row r="19" spans="1:4" x14ac:dyDescent="0.2">
      <c r="A19" s="42" t="s">
        <v>130</v>
      </c>
      <c r="B19" s="37" t="s">
        <v>87</v>
      </c>
      <c r="C19" s="43">
        <v>20522252.585991167</v>
      </c>
      <c r="D19" s="43">
        <v>4888.578510240869</v>
      </c>
    </row>
    <row r="20" spans="1:4" x14ac:dyDescent="0.2">
      <c r="A20" s="42" t="s">
        <v>150</v>
      </c>
      <c r="B20" s="34" t="s">
        <v>45</v>
      </c>
      <c r="C20" s="43">
        <v>19381841.466891214</v>
      </c>
      <c r="D20" s="43">
        <v>5682.2313030010237</v>
      </c>
    </row>
    <row r="21" spans="1:4" x14ac:dyDescent="0.2">
      <c r="A21" s="42" t="s">
        <v>154</v>
      </c>
      <c r="B21" s="37" t="s">
        <v>92</v>
      </c>
      <c r="C21" s="43">
        <v>11670170.903676633</v>
      </c>
      <c r="D21" s="43">
        <v>5240.3102396392605</v>
      </c>
    </row>
    <row r="22" spans="1:4" x14ac:dyDescent="0.2">
      <c r="A22" s="42" t="s">
        <v>155</v>
      </c>
      <c r="B22" s="37" t="s">
        <v>93</v>
      </c>
      <c r="C22" s="43">
        <v>3368243.7710428298</v>
      </c>
      <c r="D22" s="43">
        <v>4539.412090354218</v>
      </c>
    </row>
    <row r="23" spans="1:4" x14ac:dyDescent="0.2">
      <c r="A23" s="42" t="s">
        <v>156</v>
      </c>
      <c r="B23" s="37" t="s">
        <v>48</v>
      </c>
      <c r="C23" s="43">
        <v>12067413.335281476</v>
      </c>
      <c r="D23" s="43">
        <v>4381.7768101966149</v>
      </c>
    </row>
    <row r="24" spans="1:4" x14ac:dyDescent="0.2">
      <c r="A24" s="42" t="s">
        <v>157</v>
      </c>
      <c r="B24" s="37" t="s">
        <v>94</v>
      </c>
      <c r="C24" s="43">
        <v>10432735.995965447</v>
      </c>
      <c r="D24" s="43">
        <v>5167.278848918003</v>
      </c>
    </row>
    <row r="25" spans="1:4" x14ac:dyDescent="0.2">
      <c r="A25" s="42" t="s">
        <v>158</v>
      </c>
      <c r="B25" s="37" t="s">
        <v>95</v>
      </c>
      <c r="C25" s="43">
        <v>18730361.86969544</v>
      </c>
      <c r="D25" s="43">
        <v>5087.0075691731236</v>
      </c>
    </row>
    <row r="26" spans="1:4" x14ac:dyDescent="0.2">
      <c r="A26" s="42" t="s">
        <v>159</v>
      </c>
      <c r="B26" s="37" t="s">
        <v>51</v>
      </c>
      <c r="C26" s="43">
        <v>17929287.588490725</v>
      </c>
      <c r="D26" s="43">
        <v>3866.570538816201</v>
      </c>
    </row>
    <row r="27" spans="1:4" x14ac:dyDescent="0.2">
      <c r="A27" s="42" t="s">
        <v>160</v>
      </c>
      <c r="B27" s="37" t="s">
        <v>65</v>
      </c>
      <c r="C27" s="43">
        <v>11342267.951418549</v>
      </c>
      <c r="D27" s="43">
        <v>5253.4821451683874</v>
      </c>
    </row>
    <row r="28" spans="1:4" x14ac:dyDescent="0.2">
      <c r="A28" s="42" t="s">
        <v>161</v>
      </c>
      <c r="B28" s="37" t="s">
        <v>96</v>
      </c>
      <c r="C28" s="43">
        <v>17329167.162830047</v>
      </c>
      <c r="D28" s="43">
        <v>4608.8210539441616</v>
      </c>
    </row>
    <row r="29" spans="1:4" x14ac:dyDescent="0.2">
      <c r="A29" s="42" t="s">
        <v>162</v>
      </c>
      <c r="B29" s="37" t="s">
        <v>97</v>
      </c>
      <c r="C29" s="43">
        <v>61564740.532618091</v>
      </c>
      <c r="D29" s="43">
        <v>5362.7822763604609</v>
      </c>
    </row>
    <row r="30" spans="1:4" x14ac:dyDescent="0.2">
      <c r="A30" s="42" t="s">
        <v>163</v>
      </c>
      <c r="B30" s="37" t="s">
        <v>98</v>
      </c>
      <c r="C30" s="43">
        <v>12834478.944539132</v>
      </c>
      <c r="D30" s="43">
        <v>4008.2695017298975</v>
      </c>
    </row>
    <row r="31" spans="1:4" x14ac:dyDescent="0.2">
      <c r="A31" s="42" t="s">
        <v>164</v>
      </c>
      <c r="B31" s="37" t="s">
        <v>99</v>
      </c>
      <c r="C31" s="43">
        <v>43690784.678049132</v>
      </c>
      <c r="D31" s="43">
        <v>5802.2290409095795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H20" sqref="H20"/>
    </sheetView>
  </sheetViews>
  <sheetFormatPr defaultRowHeight="12" x14ac:dyDescent="0.2"/>
  <cols>
    <col min="1" max="1" width="9.140625" style="27"/>
    <col min="2" max="2" width="34.140625" style="12" customWidth="1"/>
    <col min="3" max="3" width="13.5703125" style="44" bestFit="1" customWidth="1"/>
    <col min="4" max="4" width="9.28515625" style="44" bestFit="1" customWidth="1"/>
    <col min="5" max="16384" width="9.140625" style="12"/>
  </cols>
  <sheetData>
    <row r="1" spans="1:4" x14ac:dyDescent="0.2">
      <c r="A1" s="42" t="s">
        <v>127</v>
      </c>
      <c r="B1" s="13" t="s">
        <v>35</v>
      </c>
      <c r="C1" s="43" t="s">
        <v>10</v>
      </c>
      <c r="D1" s="43" t="s">
        <v>11</v>
      </c>
    </row>
    <row r="2" spans="1:4" x14ac:dyDescent="0.2">
      <c r="A2" s="42" t="s">
        <v>128</v>
      </c>
      <c r="B2" s="34" t="s">
        <v>110</v>
      </c>
      <c r="C2" s="43">
        <v>9659167.5187347177</v>
      </c>
      <c r="D2" s="43">
        <v>4968.7075713655959</v>
      </c>
    </row>
    <row r="3" spans="1:4" x14ac:dyDescent="0.2">
      <c r="A3" s="42" t="s">
        <v>129</v>
      </c>
      <c r="B3" s="34" t="s">
        <v>71</v>
      </c>
      <c r="C3" s="43">
        <v>21824912.884617981</v>
      </c>
      <c r="D3" s="43">
        <v>4034.9256580916954</v>
      </c>
    </row>
    <row r="4" spans="1:4" x14ac:dyDescent="0.2">
      <c r="A4" s="42" t="s">
        <v>133</v>
      </c>
      <c r="B4" s="34" t="s">
        <v>72</v>
      </c>
      <c r="C4" s="43">
        <v>7291523.5663341759</v>
      </c>
      <c r="D4" s="43">
        <v>5608.8642817955197</v>
      </c>
    </row>
    <row r="5" spans="1:4" x14ac:dyDescent="0.2">
      <c r="A5" s="42" t="s">
        <v>134</v>
      </c>
      <c r="B5" s="36" t="s">
        <v>166</v>
      </c>
      <c r="C5" s="43">
        <v>23993178.271971263</v>
      </c>
      <c r="D5" s="43">
        <v>5530.9309064018589</v>
      </c>
    </row>
    <row r="6" spans="1:4" x14ac:dyDescent="0.2">
      <c r="A6" s="42" t="s">
        <v>135</v>
      </c>
      <c r="B6" s="36" t="s">
        <v>167</v>
      </c>
      <c r="C6" s="43">
        <v>3834237.9626181065</v>
      </c>
      <c r="D6" s="43">
        <v>6668.2399349880116</v>
      </c>
    </row>
    <row r="7" spans="1:4" x14ac:dyDescent="0.2">
      <c r="A7" s="42" t="s">
        <v>136</v>
      </c>
      <c r="B7" s="34" t="s">
        <v>39</v>
      </c>
      <c r="C7" s="43">
        <v>13377335.881351933</v>
      </c>
      <c r="D7" s="43">
        <v>5121.4915319111533</v>
      </c>
    </row>
    <row r="8" spans="1:4" x14ac:dyDescent="0.2">
      <c r="A8" s="42" t="s">
        <v>137</v>
      </c>
      <c r="B8" s="34" t="s">
        <v>40</v>
      </c>
      <c r="C8" s="43">
        <v>25339401.772648454</v>
      </c>
      <c r="D8" s="43">
        <v>4238.7758067327622</v>
      </c>
    </row>
    <row r="9" spans="1:4" x14ac:dyDescent="0.2">
      <c r="A9" s="42" t="s">
        <v>138</v>
      </c>
      <c r="B9" s="36" t="s">
        <v>78</v>
      </c>
      <c r="C9" s="43">
        <v>9422726.4153701346</v>
      </c>
      <c r="D9" s="43">
        <v>5001.4471419162073</v>
      </c>
    </row>
    <row r="10" spans="1:4" x14ac:dyDescent="0.2">
      <c r="A10" s="42" t="s">
        <v>139</v>
      </c>
      <c r="B10" s="36" t="s">
        <v>79</v>
      </c>
      <c r="C10" s="43">
        <v>5231098.4124757601</v>
      </c>
      <c r="D10" s="43">
        <v>4666.457103011383</v>
      </c>
    </row>
    <row r="11" spans="1:4" x14ac:dyDescent="0.2">
      <c r="A11" s="42" t="s">
        <v>140</v>
      </c>
      <c r="B11" s="36" t="s">
        <v>80</v>
      </c>
      <c r="C11" s="43">
        <v>17612274.30372145</v>
      </c>
      <c r="D11" s="43">
        <v>5024.8999440004136</v>
      </c>
    </row>
    <row r="12" spans="1:4" x14ac:dyDescent="0.2">
      <c r="A12" s="42" t="s">
        <v>132</v>
      </c>
      <c r="B12" s="36" t="s">
        <v>81</v>
      </c>
      <c r="C12" s="43">
        <v>14416183.309276992</v>
      </c>
      <c r="D12" s="43">
        <v>4418.0764049270583</v>
      </c>
    </row>
    <row r="13" spans="1:4" x14ac:dyDescent="0.2">
      <c r="A13" s="42" t="s">
        <v>141</v>
      </c>
      <c r="B13" s="34" t="s">
        <v>41</v>
      </c>
      <c r="C13" s="43">
        <v>12651789.199658494</v>
      </c>
      <c r="D13" s="43">
        <v>4003.7307593855994</v>
      </c>
    </row>
    <row r="14" spans="1:4" x14ac:dyDescent="0.2">
      <c r="A14" s="42" t="s">
        <v>142</v>
      </c>
      <c r="B14" s="37" t="s">
        <v>82</v>
      </c>
      <c r="C14" s="43">
        <v>45926376.228818253</v>
      </c>
      <c r="D14" s="43">
        <v>7445.9105429342171</v>
      </c>
    </row>
    <row r="15" spans="1:4" x14ac:dyDescent="0.2">
      <c r="A15" s="42" t="s">
        <v>143</v>
      </c>
      <c r="B15" s="37" t="s">
        <v>83</v>
      </c>
      <c r="C15" s="43">
        <v>24014988.227168579</v>
      </c>
      <c r="D15" s="43">
        <v>4732.9499856461525</v>
      </c>
    </row>
    <row r="16" spans="1:4" x14ac:dyDescent="0.2">
      <c r="A16" s="42" t="s">
        <v>144</v>
      </c>
      <c r="B16" s="37" t="s">
        <v>84</v>
      </c>
      <c r="C16" s="43">
        <v>7559452.0174769331</v>
      </c>
      <c r="D16" s="43">
        <v>5878.2675097021256</v>
      </c>
    </row>
    <row r="17" spans="1:4" x14ac:dyDescent="0.2">
      <c r="A17" s="42" t="s">
        <v>145</v>
      </c>
      <c r="B17" s="37" t="s">
        <v>85</v>
      </c>
      <c r="C17" s="43">
        <v>19828394.636068262</v>
      </c>
      <c r="D17" s="43">
        <v>4718.7992946378536</v>
      </c>
    </row>
    <row r="18" spans="1:4" x14ac:dyDescent="0.2">
      <c r="A18" s="42" t="s">
        <v>146</v>
      </c>
      <c r="B18" s="37" t="s">
        <v>112</v>
      </c>
      <c r="C18" s="43">
        <v>32876812.198464714</v>
      </c>
      <c r="D18" s="43">
        <v>6113.2042020202143</v>
      </c>
    </row>
    <row r="19" spans="1:4" x14ac:dyDescent="0.2">
      <c r="A19" s="42" t="s">
        <v>147</v>
      </c>
      <c r="B19" s="37" t="s">
        <v>113</v>
      </c>
      <c r="C19" s="43">
        <v>70758557.250142172</v>
      </c>
      <c r="D19" s="43">
        <v>5181.1201032541676</v>
      </c>
    </row>
    <row r="20" spans="1:4" x14ac:dyDescent="0.2">
      <c r="A20" s="42" t="s">
        <v>148</v>
      </c>
      <c r="B20" s="37" t="s">
        <v>114</v>
      </c>
      <c r="C20" s="43">
        <v>8978924.831129102</v>
      </c>
      <c r="D20" s="43">
        <v>4738.218908247547</v>
      </c>
    </row>
    <row r="21" spans="1:4" x14ac:dyDescent="0.2">
      <c r="A21" s="42" t="s">
        <v>149</v>
      </c>
      <c r="B21" s="37" t="s">
        <v>86</v>
      </c>
      <c r="C21" s="43">
        <v>27008757.301561538</v>
      </c>
      <c r="D21" s="43">
        <v>3905.8217355837364</v>
      </c>
    </row>
    <row r="22" spans="1:4" x14ac:dyDescent="0.2">
      <c r="A22" s="42" t="s">
        <v>130</v>
      </c>
      <c r="B22" s="37" t="s">
        <v>87</v>
      </c>
      <c r="C22" s="43">
        <v>20522252.585991167</v>
      </c>
      <c r="D22" s="43">
        <v>4888.578510240869</v>
      </c>
    </row>
    <row r="23" spans="1:4" x14ac:dyDescent="0.2">
      <c r="A23" s="42" t="s">
        <v>151</v>
      </c>
      <c r="B23" s="36" t="s">
        <v>168</v>
      </c>
      <c r="C23" s="43">
        <v>5261437.2977747181</v>
      </c>
      <c r="D23" s="43">
        <v>5573.5564595071164</v>
      </c>
    </row>
    <row r="24" spans="1:4" x14ac:dyDescent="0.2">
      <c r="A24" s="42" t="s">
        <v>152</v>
      </c>
      <c r="B24" s="36" t="s">
        <v>169</v>
      </c>
      <c r="C24" s="43">
        <v>4339677.7311870195</v>
      </c>
      <c r="D24" s="43">
        <v>5234.83441638965</v>
      </c>
    </row>
    <row r="25" spans="1:4" x14ac:dyDescent="0.2">
      <c r="A25" s="42" t="s">
        <v>150</v>
      </c>
      <c r="B25" s="36" t="s">
        <v>170</v>
      </c>
      <c r="C25" s="43">
        <v>4980068.5933430148</v>
      </c>
      <c r="D25" s="43">
        <v>6007.3203779770984</v>
      </c>
    </row>
    <row r="26" spans="1:4" x14ac:dyDescent="0.2">
      <c r="A26" s="42" t="s">
        <v>131</v>
      </c>
      <c r="B26" s="36" t="s">
        <v>171</v>
      </c>
      <c r="C26" s="43">
        <v>1743355.8586725956</v>
      </c>
      <c r="D26" s="43">
        <v>7144.9010601335885</v>
      </c>
    </row>
    <row r="27" spans="1:4" x14ac:dyDescent="0.2">
      <c r="A27" s="42" t="s">
        <v>153</v>
      </c>
      <c r="B27" s="36" t="s">
        <v>172</v>
      </c>
      <c r="C27" s="43">
        <v>3057301.9859138671</v>
      </c>
      <c r="D27" s="43">
        <v>5790.3446702914152</v>
      </c>
    </row>
    <row r="28" spans="1:4" x14ac:dyDescent="0.2">
      <c r="A28" s="42" t="s">
        <v>154</v>
      </c>
      <c r="B28" s="37" t="s">
        <v>92</v>
      </c>
      <c r="C28" s="43">
        <v>11670170.903676633</v>
      </c>
      <c r="D28" s="43">
        <v>5240.3102396392605</v>
      </c>
    </row>
    <row r="29" spans="1:4" x14ac:dyDescent="0.2">
      <c r="A29" s="42" t="s">
        <v>155</v>
      </c>
      <c r="B29" s="37" t="s">
        <v>93</v>
      </c>
      <c r="C29" s="43">
        <v>3368243.7710428298</v>
      </c>
      <c r="D29" s="43">
        <v>4539.412090354218</v>
      </c>
    </row>
    <row r="30" spans="1:4" x14ac:dyDescent="0.2">
      <c r="A30" s="42" t="s">
        <v>156</v>
      </c>
      <c r="B30" s="37" t="s">
        <v>48</v>
      </c>
      <c r="C30" s="43">
        <v>12067413.335281476</v>
      </c>
      <c r="D30" s="43">
        <v>4381.7768101966149</v>
      </c>
    </row>
    <row r="31" spans="1:4" x14ac:dyDescent="0.2">
      <c r="A31" s="42" t="s">
        <v>157</v>
      </c>
      <c r="B31" s="37" t="s">
        <v>94</v>
      </c>
      <c r="C31" s="43">
        <v>10432735.995965447</v>
      </c>
      <c r="D31" s="43">
        <v>5167.278848918003</v>
      </c>
    </row>
    <row r="32" spans="1:4" x14ac:dyDescent="0.2">
      <c r="A32" s="42" t="s">
        <v>158</v>
      </c>
      <c r="B32" s="37" t="s">
        <v>95</v>
      </c>
      <c r="C32" s="43">
        <v>18730361.86969544</v>
      </c>
      <c r="D32" s="43">
        <v>5087.0075691731236</v>
      </c>
    </row>
    <row r="33" spans="1:4" x14ac:dyDescent="0.2">
      <c r="A33" s="42" t="s">
        <v>159</v>
      </c>
      <c r="B33" s="37" t="s">
        <v>51</v>
      </c>
      <c r="C33" s="43">
        <v>17929287.588490725</v>
      </c>
      <c r="D33" s="43">
        <v>3866.570538816201</v>
      </c>
    </row>
    <row r="34" spans="1:4" x14ac:dyDescent="0.2">
      <c r="A34" s="42" t="s">
        <v>160</v>
      </c>
      <c r="B34" s="37" t="s">
        <v>65</v>
      </c>
      <c r="C34" s="43">
        <v>11342267.951418549</v>
      </c>
      <c r="D34" s="43">
        <v>5253.4821451683874</v>
      </c>
    </row>
    <row r="35" spans="1:4" x14ac:dyDescent="0.2">
      <c r="A35" s="42" t="s">
        <v>161</v>
      </c>
      <c r="B35" s="37" t="s">
        <v>96</v>
      </c>
      <c r="C35" s="43">
        <v>17329167.162830047</v>
      </c>
      <c r="D35" s="43">
        <v>4608.8210539441616</v>
      </c>
    </row>
    <row r="36" spans="1:4" x14ac:dyDescent="0.2">
      <c r="A36" s="42" t="s">
        <v>162</v>
      </c>
      <c r="B36" s="37" t="s">
        <v>97</v>
      </c>
      <c r="C36" s="43">
        <v>61564740.532618091</v>
      </c>
      <c r="D36" s="43">
        <v>5362.7822763604609</v>
      </c>
    </row>
    <row r="37" spans="1:4" x14ac:dyDescent="0.2">
      <c r="A37" s="42" t="s">
        <v>163</v>
      </c>
      <c r="B37" s="37" t="s">
        <v>98</v>
      </c>
      <c r="C37" s="43">
        <v>12834478.944539132</v>
      </c>
      <c r="D37" s="43">
        <v>4008.2695017298975</v>
      </c>
    </row>
    <row r="38" spans="1:4" x14ac:dyDescent="0.2">
      <c r="A38" s="42" t="s">
        <v>164</v>
      </c>
      <c r="B38" s="37" t="s">
        <v>99</v>
      </c>
      <c r="C38" s="43">
        <v>43690784.678049132</v>
      </c>
      <c r="D38" s="43">
        <v>5802.2290409095795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0"/>
  <sheetViews>
    <sheetView zoomScale="75" workbookViewId="0">
      <selection activeCell="C29" sqref="C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1" style="1" bestFit="1" customWidth="1"/>
    <col min="5" max="5" width="9.28515625" style="1" customWidth="1"/>
    <col min="6" max="6" width="2.7109375" style="3" customWidth="1"/>
    <col min="7" max="7" width="11.140625" style="1" bestFit="1" customWidth="1"/>
    <col min="8" max="8" width="11.5703125" style="1" bestFit="1" customWidth="1"/>
    <col min="9" max="9" width="11.140625" style="1" bestFit="1" customWidth="1"/>
    <col min="10" max="10" width="13.7109375" style="1" bestFit="1" customWidth="1"/>
    <col min="11" max="11" width="11.7109375" style="1" bestFit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Table'!B8</f>
        <v>20661425.66</v>
      </c>
      <c r="C9" s="1">
        <f>'Master Expend Table'!C8</f>
        <v>3911.86</v>
      </c>
      <c r="D9" s="1">
        <f>'Master Expend Table'!D8</f>
        <v>1782354.05</v>
      </c>
      <c r="E9" s="1">
        <f>'Master Expend Table'!E8</f>
        <v>81403.199999999997</v>
      </c>
      <c r="G9" s="1">
        <f>'Master Expend Table'!G8</f>
        <v>7432438.3300000001</v>
      </c>
      <c r="H9" s="1">
        <f>'Master Expend Table'!H8</f>
        <v>4868455.13</v>
      </c>
      <c r="I9" s="1">
        <f>'Master Expend Table'!I8</f>
        <v>7181184.4199999999</v>
      </c>
      <c r="J9" s="1">
        <f>'Master Expend Table'!J8</f>
        <v>4315676.3899999997</v>
      </c>
      <c r="K9" s="1">
        <f>SUM(B9:J9)</f>
        <v>46326849.040000007</v>
      </c>
    </row>
    <row r="11" spans="1:11" x14ac:dyDescent="0.2">
      <c r="A11" t="s">
        <v>3</v>
      </c>
      <c r="B11" s="1">
        <f>(B9/($K9-$J9))*-$J$11</f>
        <v>2122483.6461355514</v>
      </c>
      <c r="C11" s="1">
        <f t="shared" ref="C11:I11" si="0">(C9/($K9-$J9))*-$J$11</f>
        <v>401.85314472495202</v>
      </c>
      <c r="D11" s="1">
        <f t="shared" si="0"/>
        <v>183095.65782153615</v>
      </c>
      <c r="E11" s="1">
        <f t="shared" si="0"/>
        <v>8362.2961738595477</v>
      </c>
      <c r="G11" s="1">
        <f t="shared" si="0"/>
        <v>763511.14709748572</v>
      </c>
      <c r="H11" s="1">
        <f t="shared" si="0"/>
        <v>500121.17098843644</v>
      </c>
      <c r="I11" s="1">
        <f t="shared" si="0"/>
        <v>737700.61863840488</v>
      </c>
      <c r="J11" s="1">
        <f>-J9</f>
        <v>-4315676.3899999997</v>
      </c>
      <c r="K11" s="1">
        <v>0</v>
      </c>
    </row>
    <row r="12" spans="1:11" x14ac:dyDescent="0.2">
      <c r="A12" t="s">
        <v>4</v>
      </c>
      <c r="B12" s="1">
        <f>+B9+B11</f>
        <v>22783909.30613555</v>
      </c>
      <c r="C12" s="1">
        <f t="shared" ref="C12:J12" si="1">+C9+C11</f>
        <v>4313.7131447249521</v>
      </c>
      <c r="D12" s="1">
        <f t="shared" si="1"/>
        <v>1965449.7078215361</v>
      </c>
      <c r="E12" s="1">
        <f t="shared" si="1"/>
        <v>89765.496173859545</v>
      </c>
      <c r="G12" s="1">
        <f t="shared" si="1"/>
        <v>8195949.4770974861</v>
      </c>
      <c r="H12" s="1">
        <f t="shared" si="1"/>
        <v>5368576.3009884367</v>
      </c>
      <c r="I12" s="1">
        <f t="shared" si="1"/>
        <v>7918885.0386384046</v>
      </c>
      <c r="J12" s="1">
        <f t="shared" si="1"/>
        <v>0</v>
      </c>
      <c r="K12" s="1">
        <f>SUM(B12:J12)</f>
        <v>46326849.039999999</v>
      </c>
    </row>
    <row r="14" spans="1:11" x14ac:dyDescent="0.2">
      <c r="A14" t="s">
        <v>5</v>
      </c>
      <c r="B14" s="1">
        <f>B$9/($K$9-$J$9-$I$9)*-I14</f>
        <v>4697545.5017520571</v>
      </c>
      <c r="C14" s="1">
        <f t="shared" ref="C14:H14" si="2">C$9/($K$9-$J$9-$I$9)*-$I$14</f>
        <v>889.39362892365887</v>
      </c>
      <c r="D14" s="1">
        <f t="shared" si="2"/>
        <v>405232.89088982745</v>
      </c>
      <c r="E14" s="1">
        <f t="shared" si="2"/>
        <v>18507.688785896833</v>
      </c>
      <c r="G14" s="1">
        <f t="shared" si="2"/>
        <v>1689826.1435915392</v>
      </c>
      <c r="H14" s="1">
        <f t="shared" si="2"/>
        <v>1106883.4199901591</v>
      </c>
      <c r="I14" s="1">
        <f>-I12</f>
        <v>-7918885.0386384046</v>
      </c>
      <c r="K14" s="1">
        <v>0</v>
      </c>
    </row>
    <row r="15" spans="1:11" x14ac:dyDescent="0.2">
      <c r="A15" t="s">
        <v>4</v>
      </c>
      <c r="B15" s="1">
        <f>+B12+B14</f>
        <v>27481454.807887606</v>
      </c>
      <c r="C15" s="1">
        <f>+C12+C14</f>
        <v>5203.1067736486111</v>
      </c>
      <c r="D15" s="1">
        <f>+D12+D14</f>
        <v>2370682.5987113635</v>
      </c>
      <c r="E15" s="1">
        <f>+E12+E14</f>
        <v>108273.18495975639</v>
      </c>
      <c r="G15" s="1">
        <f>+G12+G14</f>
        <v>9885775.6206890251</v>
      </c>
      <c r="H15" s="1">
        <f>+H12+H14</f>
        <v>6475459.7209785953</v>
      </c>
      <c r="I15" s="1">
        <f>+I12+I14</f>
        <v>0</v>
      </c>
      <c r="J15" s="1">
        <f>+J12+J14</f>
        <v>0</v>
      </c>
      <c r="K15" s="1">
        <f>SUM(B15:J15)</f>
        <v>46326849.039999999</v>
      </c>
    </row>
    <row r="17" spans="1:11" x14ac:dyDescent="0.2">
      <c r="A17" t="s">
        <v>6</v>
      </c>
      <c r="B17" s="1">
        <f>B$9/($K$9-$J$9-$I$9-$H$9)*-$H$17</f>
        <v>4465466.7433998417</v>
      </c>
      <c r="C17" s="1">
        <f>C$9/($K$9-$J$9-$I$9-$H$9)*-$H$17</f>
        <v>845.45379502317007</v>
      </c>
      <c r="D17" s="1">
        <f>D$9/($K$9-$J$9-$I$9-$H$9)*-$H$17</f>
        <v>385212.65987213678</v>
      </c>
      <c r="E17" s="1">
        <f>E$9/($K$9-$J$9-$I$9-$H$9)*-$H$17</f>
        <v>17593.330120973173</v>
      </c>
      <c r="G17" s="1">
        <f>G$9/($K$9-$J$9-$I$9-$H$9)*-$H$17</f>
        <v>1606341.5337906193</v>
      </c>
      <c r="H17" s="1">
        <f>-H15</f>
        <v>-6475459.7209785953</v>
      </c>
      <c r="K17" s="1">
        <v>0</v>
      </c>
    </row>
    <row r="18" spans="1:11" x14ac:dyDescent="0.2">
      <c r="A18" t="s">
        <v>4</v>
      </c>
      <c r="B18" s="1">
        <f>+B15+B17</f>
        <v>31946921.55128745</v>
      </c>
      <c r="C18" s="1">
        <f>+C15+C17</f>
        <v>6048.5605686717809</v>
      </c>
      <c r="D18" s="1">
        <f>+D15+D17</f>
        <v>2755895.2585835001</v>
      </c>
      <c r="E18" s="1">
        <f>+E15+E17</f>
        <v>125866.51508072956</v>
      </c>
      <c r="G18" s="1">
        <f>+G15+G17</f>
        <v>11492117.154479645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46326849.039999992</v>
      </c>
    </row>
    <row r="20" spans="1:11" x14ac:dyDescent="0.2">
      <c r="A20" t="s">
        <v>7</v>
      </c>
      <c r="B20" s="1">
        <f>B$9/($K$9-$J$9-$I$9-$H$9-$G$9)*-$G$20</f>
        <v>10539416.993330527</v>
      </c>
      <c r="C20" s="1">
        <f>C$9/($K$9-$J$9-$I$9-$H$9-$G$9)*-$G$20</f>
        <v>1995.4442853063972</v>
      </c>
      <c r="D20" s="1">
        <f>D$9/($K$9-$J$9-$I$9-$H$9-$G$9)*-$G$20</f>
        <v>909180.85091624246</v>
      </c>
      <c r="E20" s="1">
        <f>E$9/($K$9-$J$9-$I$9-$H$9-$G$9)*-$G$20</f>
        <v>41523.865947568091</v>
      </c>
      <c r="G20" s="1">
        <f>-G18</f>
        <v>-11492117.154479645</v>
      </c>
      <c r="K20" s="1">
        <f>SUM(B20:J20)</f>
        <v>0</v>
      </c>
    </row>
    <row r="22" spans="1:11" x14ac:dyDescent="0.2">
      <c r="A22" t="s">
        <v>8</v>
      </c>
      <c r="B22" s="1">
        <f>+B20+B18</f>
        <v>42486338.544617981</v>
      </c>
      <c r="C22" s="1">
        <f t="shared" ref="C22:K22" si="3">+C20+C18</f>
        <v>8044.0048539781783</v>
      </c>
      <c r="D22" s="1">
        <f t="shared" si="3"/>
        <v>3665076.1094997423</v>
      </c>
      <c r="E22" s="1">
        <f t="shared" si="3"/>
        <v>167390.38102829765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46326849.039999992</v>
      </c>
    </row>
    <row r="27" spans="1:11" x14ac:dyDescent="0.2">
      <c r="A27" t="s">
        <v>9</v>
      </c>
      <c r="B27" s="1">
        <f>+B9</f>
        <v>20661425.66</v>
      </c>
    </row>
    <row r="28" spans="1:11" x14ac:dyDescent="0.2">
      <c r="A28" t="s">
        <v>10</v>
      </c>
      <c r="B28" s="1">
        <f>+B22-B27</f>
        <v>21824912.884617981</v>
      </c>
    </row>
    <row r="29" spans="1:11" x14ac:dyDescent="0.2">
      <c r="A29" s="29" t="s">
        <v>124</v>
      </c>
      <c r="B29" s="1">
        <v>5409</v>
      </c>
    </row>
    <row r="30" spans="1:11" x14ac:dyDescent="0.2">
      <c r="A30" t="s">
        <v>11</v>
      </c>
      <c r="B30" s="1">
        <f>+B28/B29</f>
        <v>4034.9256580916954</v>
      </c>
    </row>
  </sheetData>
  <phoneticPr fontId="0" type="noConversion"/>
  <pageMargins left="0.57999999999999996" right="0.55000000000000004" top="0.75" bottom="0.56000000000000005" header="0.5" footer="0.5"/>
  <pageSetup orientation="landscape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0"/>
  <sheetViews>
    <sheetView zoomScale="75" workbookViewId="0">
      <selection activeCell="C29" sqref="C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Table'!B9</f>
        <v>8155368.7999999998</v>
      </c>
      <c r="C9" s="1">
        <f>'Master Expend Table'!C9</f>
        <v>0</v>
      </c>
      <c r="D9" s="1">
        <f>'Master Expend Table'!D9</f>
        <v>3387.41</v>
      </c>
      <c r="E9" s="1">
        <f>'Master Expend Table'!E9</f>
        <v>0</v>
      </c>
      <c r="G9" s="1">
        <f>'Master Expend Table'!G9</f>
        <v>1554840.06</v>
      </c>
      <c r="H9" s="1">
        <f>'Master Expend Table'!H9</f>
        <v>1340002.23</v>
      </c>
      <c r="I9" s="1">
        <f>'Master Expend Table'!I9</f>
        <v>2792138.12</v>
      </c>
      <c r="J9" s="1">
        <f>'Master Expend Table'!J9</f>
        <v>1607571.76</v>
      </c>
      <c r="K9" s="1">
        <f>SUM(B9:J9)</f>
        <v>15453308.380000001</v>
      </c>
    </row>
    <row r="11" spans="1:11" x14ac:dyDescent="0.2">
      <c r="A11" t="s">
        <v>3</v>
      </c>
      <c r="B11" s="1">
        <f>(B9/($K9-$J9))*-$J$11</f>
        <v>946886.46296560031</v>
      </c>
      <c r="C11" s="1">
        <f t="shared" ref="C11:I11" si="0">(C9/($K9-$J9))*-$J$11</f>
        <v>0</v>
      </c>
      <c r="D11" s="1">
        <f t="shared" si="0"/>
        <v>393.29829860230291</v>
      </c>
      <c r="E11" s="1">
        <f t="shared" si="0"/>
        <v>0</v>
      </c>
      <c r="G11" s="1">
        <f t="shared" si="0"/>
        <v>180526.10997685621</v>
      </c>
      <c r="H11" s="1">
        <f t="shared" si="0"/>
        <v>155582.16961699107</v>
      </c>
      <c r="I11" s="1">
        <f t="shared" si="0"/>
        <v>324183.7191419499</v>
      </c>
      <c r="J11" s="1">
        <f>-J9</f>
        <v>-1607571.76</v>
      </c>
      <c r="K11" s="1">
        <v>0</v>
      </c>
    </row>
    <row r="12" spans="1:11" x14ac:dyDescent="0.2">
      <c r="A12" t="s">
        <v>4</v>
      </c>
      <c r="B12" s="1">
        <f>+B9+B11</f>
        <v>9102255.2629656009</v>
      </c>
      <c r="C12" s="1">
        <f t="shared" ref="C12:J12" si="1">+C9+C11</f>
        <v>0</v>
      </c>
      <c r="D12" s="1">
        <f t="shared" si="1"/>
        <v>3780.7082986023029</v>
      </c>
      <c r="E12" s="1">
        <f t="shared" si="1"/>
        <v>0</v>
      </c>
      <c r="G12" s="1">
        <f t="shared" si="1"/>
        <v>1735366.1699768563</v>
      </c>
      <c r="H12" s="1">
        <f t="shared" si="1"/>
        <v>1495584.3996169912</v>
      </c>
      <c r="I12" s="1">
        <f t="shared" si="1"/>
        <v>3116321.83914195</v>
      </c>
      <c r="J12" s="1">
        <f t="shared" si="1"/>
        <v>0</v>
      </c>
      <c r="K12" s="1">
        <f>SUM(B12:J12)</f>
        <v>15453308.380000003</v>
      </c>
    </row>
    <row r="14" spans="1:11" x14ac:dyDescent="0.2">
      <c r="A14" t="s">
        <v>5</v>
      </c>
      <c r="B14" s="1">
        <f>B$9/($K$9-$J$9-$I$9)*-I14</f>
        <v>2299228.9703391055</v>
      </c>
      <c r="C14" s="1">
        <f t="shared" ref="C14:H14" si="2">C$9/($K$9-$J$9-$I$9)*-$I$14</f>
        <v>0</v>
      </c>
      <c r="D14" s="1">
        <f t="shared" si="2"/>
        <v>955.00662170132489</v>
      </c>
      <c r="E14" s="1">
        <f t="shared" si="2"/>
        <v>0</v>
      </c>
      <c r="G14" s="1">
        <f t="shared" si="2"/>
        <v>438353.35934725514</v>
      </c>
      <c r="H14" s="1">
        <f t="shared" si="2"/>
        <v>377784.50283388834</v>
      </c>
      <c r="I14" s="1">
        <f>-I12</f>
        <v>-3116321.83914195</v>
      </c>
      <c r="K14" s="1">
        <v>0</v>
      </c>
    </row>
    <row r="15" spans="1:11" x14ac:dyDescent="0.2">
      <c r="A15" t="s">
        <v>4</v>
      </c>
      <c r="B15" s="1">
        <f>+B12+B14</f>
        <v>11401484.233304705</v>
      </c>
      <c r="C15" s="1">
        <f>+C12+C14</f>
        <v>0</v>
      </c>
      <c r="D15" s="1">
        <f>+D12+D14</f>
        <v>4735.7149203036279</v>
      </c>
      <c r="E15" s="1">
        <f>+E12+E14</f>
        <v>0</v>
      </c>
      <c r="G15" s="1">
        <f>+G12+G14</f>
        <v>2173719.5293241115</v>
      </c>
      <c r="H15" s="1">
        <f>+H12+H14</f>
        <v>1873368.9024508796</v>
      </c>
      <c r="I15" s="1">
        <f>+I12+I14</f>
        <v>0</v>
      </c>
      <c r="J15" s="1">
        <f>+J12+J14</f>
        <v>0</v>
      </c>
      <c r="K15" s="1">
        <f>SUM(B15:J15)</f>
        <v>15453308.380000001</v>
      </c>
    </row>
    <row r="17" spans="1:11" x14ac:dyDescent="0.2">
      <c r="A17" t="s">
        <v>6</v>
      </c>
      <c r="B17" s="1">
        <f>B$9/($K$9-$J$9-$I$9-$H$9)*-$H$17</f>
        <v>1572848.394484296</v>
      </c>
      <c r="C17" s="1">
        <f>C$9/($K$9-$J$9-$I$9-$H$9)*-$H$17</f>
        <v>0</v>
      </c>
      <c r="D17" s="1">
        <f>D$9/($K$9-$J$9-$I$9-$H$9)*-$H$17</f>
        <v>653.29754062870211</v>
      </c>
      <c r="E17" s="1">
        <f>E$9/($K$9-$J$9-$I$9-$H$9)*-$H$17</f>
        <v>0</v>
      </c>
      <c r="G17" s="1">
        <f>G$9/($K$9-$J$9-$I$9-$H$9)*-$H$17</f>
        <v>299867.21042595484</v>
      </c>
      <c r="H17" s="1">
        <f>-H15</f>
        <v>-1873368.9024508796</v>
      </c>
      <c r="K17" s="1">
        <v>0</v>
      </c>
    </row>
    <row r="18" spans="1:11" x14ac:dyDescent="0.2">
      <c r="A18" t="s">
        <v>4</v>
      </c>
      <c r="B18" s="1">
        <f>+B15+B17</f>
        <v>12974332.627789002</v>
      </c>
      <c r="C18" s="1">
        <f>+C15+C17</f>
        <v>0</v>
      </c>
      <c r="D18" s="1">
        <f>+D15+D17</f>
        <v>5389.0124609323302</v>
      </c>
      <c r="E18" s="1">
        <f>+E15+E17</f>
        <v>0</v>
      </c>
      <c r="G18" s="1">
        <f>+G15+G17</f>
        <v>2473586.7397500663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15453308.380000001</v>
      </c>
    </row>
    <row r="20" spans="1:11" x14ac:dyDescent="0.2">
      <c r="A20" t="s">
        <v>7</v>
      </c>
      <c r="B20" s="1">
        <f>B$9/($K$9-$J$9-$I$9-$H$9-$G$9)*-$G$20</f>
        <v>2472559.7385451738</v>
      </c>
      <c r="C20" s="1">
        <f>C$9/($K$9-$J$9-$I$9-$H$9-$G$9)*-$G$20</f>
        <v>0</v>
      </c>
      <c r="D20" s="1">
        <f>D$9/($K$9-$J$9-$I$9-$H$9-$G$9)*-$G$20</f>
        <v>1027.0012048928195</v>
      </c>
      <c r="E20" s="1">
        <f>E$9/($K$9-$J$9-$I$9-$H$9-$G$9)*-$G$20</f>
        <v>0</v>
      </c>
      <c r="G20" s="1">
        <f>-G18</f>
        <v>-2473586.7397500663</v>
      </c>
      <c r="K20" s="1">
        <f>SUM(B20:J20)</f>
        <v>0</v>
      </c>
    </row>
    <row r="22" spans="1:11" x14ac:dyDescent="0.2">
      <c r="A22" t="s">
        <v>8</v>
      </c>
      <c r="B22" s="1">
        <f>+B20+B18</f>
        <v>15446892.366334176</v>
      </c>
      <c r="C22" s="1">
        <f t="shared" ref="C22:K22" si="3">+C20+C18</f>
        <v>0</v>
      </c>
      <c r="D22" s="1">
        <f t="shared" si="3"/>
        <v>6416.0136658251495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15453308.380000001</v>
      </c>
    </row>
    <row r="27" spans="1:11" x14ac:dyDescent="0.2">
      <c r="A27" t="s">
        <v>9</v>
      </c>
      <c r="B27" s="1">
        <f>+B9</f>
        <v>8155368.7999999998</v>
      </c>
    </row>
    <row r="28" spans="1:11" x14ac:dyDescent="0.2">
      <c r="A28" t="s">
        <v>10</v>
      </c>
      <c r="B28" s="1">
        <f>+B22-B27</f>
        <v>7291523.5663341759</v>
      </c>
    </row>
    <row r="29" spans="1:11" x14ac:dyDescent="0.2">
      <c r="A29" s="29" t="s">
        <v>124</v>
      </c>
      <c r="B29" s="1">
        <v>1300</v>
      </c>
    </row>
    <row r="30" spans="1:11" x14ac:dyDescent="0.2">
      <c r="A30" t="s">
        <v>11</v>
      </c>
      <c r="B30" s="1">
        <f>+B28/B29</f>
        <v>5608.8642817955197</v>
      </c>
    </row>
  </sheetData>
  <phoneticPr fontId="0" type="noConversion"/>
  <pageMargins left="0.46" right="0.55000000000000004" top="0.59" bottom="0.57999999999999996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0"/>
  <sheetViews>
    <sheetView zoomScale="90" zoomScaleNormal="90" workbookViewId="0">
      <selection activeCell="A30" sqref="A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Table'!B10</f>
        <v>26416833.57</v>
      </c>
      <c r="C9" s="1">
        <f>'Master Expend Table'!C10</f>
        <v>21321</v>
      </c>
      <c r="D9" s="1">
        <f>'Master Expend Table'!D10</f>
        <v>244034.3</v>
      </c>
      <c r="E9" s="1">
        <f>'Master Expend Table'!E10</f>
        <v>4498743.95</v>
      </c>
      <c r="G9" s="1">
        <f>'Master Expend Table'!G10</f>
        <v>9210839.1999999993</v>
      </c>
      <c r="H9" s="1">
        <f>'Master Expend Table'!H10</f>
        <v>5698396.6699999999</v>
      </c>
      <c r="I9" s="1">
        <f>'Master Expend Table'!I10</f>
        <v>11028643.23</v>
      </c>
      <c r="J9" s="1">
        <f>'Master Expend Table'!J10</f>
        <v>6950159.2299999995</v>
      </c>
      <c r="K9" s="1">
        <f>SUM(B9:J9)</f>
        <v>64068971.149999999</v>
      </c>
    </row>
    <row r="11" spans="1:11" x14ac:dyDescent="0.2">
      <c r="A11" t="s">
        <v>3</v>
      </c>
      <c r="B11" s="1">
        <f>(B9/($K9-$J9))*-$J$11</f>
        <v>3214373.574875108</v>
      </c>
      <c r="C11" s="1">
        <f t="shared" ref="C11:I11" si="0">(C9/($K9-$J9))*-$J$11</f>
        <v>2594.3177030778475</v>
      </c>
      <c r="D11" s="1">
        <f t="shared" si="0"/>
        <v>29693.846660485451</v>
      </c>
      <c r="E11" s="1">
        <f t="shared" si="0"/>
        <v>547402.61109232053</v>
      </c>
      <c r="G11" s="1">
        <f t="shared" si="0"/>
        <v>1120765.592456423</v>
      </c>
      <c r="H11" s="1">
        <f t="shared" si="0"/>
        <v>693375.14000942057</v>
      </c>
      <c r="I11" s="1">
        <f t="shared" si="0"/>
        <v>1341954.1472031639</v>
      </c>
      <c r="J11" s="1">
        <f>-J9</f>
        <v>-6950159.2299999995</v>
      </c>
      <c r="K11" s="1">
        <v>0</v>
      </c>
    </row>
    <row r="12" spans="1:11" x14ac:dyDescent="0.2">
      <c r="A12" t="s">
        <v>4</v>
      </c>
      <c r="B12" s="1">
        <f>+B9+B11</f>
        <v>29631207.144875109</v>
      </c>
      <c r="C12" s="1">
        <f t="shared" ref="C12:J12" si="1">+C9+C11</f>
        <v>23915.317703077846</v>
      </c>
      <c r="D12" s="1">
        <f t="shared" si="1"/>
        <v>273728.14666048542</v>
      </c>
      <c r="E12" s="1">
        <f t="shared" si="1"/>
        <v>5046146.5610923208</v>
      </c>
      <c r="G12" s="1">
        <f t="shared" si="1"/>
        <v>10331604.792456422</v>
      </c>
      <c r="H12" s="1">
        <f t="shared" si="1"/>
        <v>6391771.8100094208</v>
      </c>
      <c r="I12" s="1">
        <f t="shared" si="1"/>
        <v>12370597.377203165</v>
      </c>
      <c r="J12" s="1">
        <f t="shared" si="1"/>
        <v>0</v>
      </c>
      <c r="K12" s="1">
        <f>SUM(B12:J12)</f>
        <v>64068971.150000006</v>
      </c>
    </row>
    <row r="14" spans="1:11" x14ac:dyDescent="0.2">
      <c r="A14" t="s">
        <v>5</v>
      </c>
      <c r="B14" s="1">
        <f>B$9/($K$9-$J$9-$I$9)*-I14</f>
        <v>7090275.8953441912</v>
      </c>
      <c r="C14" s="1">
        <f t="shared" ref="C14:H14" si="2">C$9/($K$9-$J$9-$I$9)*-$I$14</f>
        <v>5722.5545962597926</v>
      </c>
      <c r="D14" s="1">
        <f t="shared" si="2"/>
        <v>65498.785474885844</v>
      </c>
      <c r="E14" s="1">
        <f t="shared" si="2"/>
        <v>1207462.4955897208</v>
      </c>
      <c r="G14" s="1">
        <f t="shared" si="2"/>
        <v>2472188.4620500854</v>
      </c>
      <c r="H14" s="1">
        <f t="shared" si="2"/>
        <v>1529449.1841480229</v>
      </c>
      <c r="I14" s="1">
        <f>-I12</f>
        <v>-12370597.377203165</v>
      </c>
      <c r="K14" s="1">
        <v>0</v>
      </c>
    </row>
    <row r="15" spans="1:11" x14ac:dyDescent="0.2">
      <c r="A15" t="s">
        <v>4</v>
      </c>
      <c r="B15" s="1">
        <f>+B12+B14</f>
        <v>36721483.040219299</v>
      </c>
      <c r="C15" s="1">
        <f>+C12+C14</f>
        <v>29637.87229933764</v>
      </c>
      <c r="D15" s="1">
        <f>+D12+D14</f>
        <v>339226.93213537126</v>
      </c>
      <c r="E15" s="1">
        <f>+E12+E14</f>
        <v>6253609.0566820418</v>
      </c>
      <c r="G15" s="1">
        <f>+G12+G14</f>
        <v>12803793.254506508</v>
      </c>
      <c r="H15" s="1">
        <f>+H12+H14</f>
        <v>7921220.9941574438</v>
      </c>
      <c r="I15" s="1">
        <f>+I12+I14</f>
        <v>0</v>
      </c>
      <c r="J15" s="1">
        <f>+J12+J14</f>
        <v>0</v>
      </c>
      <c r="K15" s="1">
        <f>SUM(B15:J15)</f>
        <v>64068971.149999999</v>
      </c>
    </row>
    <row r="17" spans="1:11" x14ac:dyDescent="0.2">
      <c r="A17" t="s">
        <v>6</v>
      </c>
      <c r="B17" s="1">
        <f>B$9/($K$9-$J$9-$I$9-$H$9)*-$H$17</f>
        <v>5180599.0727575701</v>
      </c>
      <c r="C17" s="1">
        <f>C$9/($K$9-$J$9-$I$9-$H$9)*-$H$17</f>
        <v>4181.2563393555929</v>
      </c>
      <c r="D17" s="1">
        <f>D$9/($K$9-$J$9-$I$9-$H$9)*-$H$17</f>
        <v>47857.509680371681</v>
      </c>
      <c r="E17" s="1">
        <f>E$9/($K$9-$J$9-$I$9-$H$9)*-$H$17</f>
        <v>882247.62722551113</v>
      </c>
      <c r="G17" s="1">
        <f>G$9/($K$9-$J$9-$I$9-$H$9)*-$H$17</f>
        <v>1806335.5281546363</v>
      </c>
      <c r="H17" s="1">
        <f>-H15</f>
        <v>-7921220.9941574438</v>
      </c>
      <c r="K17" s="1">
        <v>0</v>
      </c>
    </row>
    <row r="18" spans="1:11" x14ac:dyDescent="0.2">
      <c r="A18" t="s">
        <v>4</v>
      </c>
      <c r="B18" s="1">
        <f>+B15+B17</f>
        <v>41902082.112976871</v>
      </c>
      <c r="C18" s="1">
        <f>+C15+C17</f>
        <v>33819.128638693233</v>
      </c>
      <c r="D18" s="1">
        <f>+D15+D17</f>
        <v>387084.44181574293</v>
      </c>
      <c r="E18" s="1">
        <f>+E15+E17</f>
        <v>7135856.6839075526</v>
      </c>
      <c r="G18" s="1">
        <f>+G15+G17</f>
        <v>14610128.782661144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64068971.150000006</v>
      </c>
    </row>
    <row r="20" spans="1:11" x14ac:dyDescent="0.2">
      <c r="A20" t="s">
        <v>7</v>
      </c>
      <c r="B20" s="1">
        <f>B$9/($K$9-$J$9-$I$9-$H$9-$G$9)*-$G$20</f>
        <v>12377863.828380045</v>
      </c>
      <c r="C20" s="1">
        <f>C$9/($K$9-$J$9-$I$9-$H$9-$G$9)*-$G$20</f>
        <v>9990.1615379291998</v>
      </c>
      <c r="D20" s="1">
        <f>D$9/($K$9-$J$9-$I$9-$H$9-$G$9)*-$G$20</f>
        <v>114344.64039188948</v>
      </c>
      <c r="E20" s="1">
        <f>E$9/($K$9-$J$9-$I$9-$H$9-$G$9)*-$G$20</f>
        <v>2107930.1523512821</v>
      </c>
      <c r="G20" s="1">
        <f>-G18</f>
        <v>-14610128.782661144</v>
      </c>
      <c r="K20" s="1">
        <f>SUM(B20:J20)</f>
        <v>0</v>
      </c>
    </row>
    <row r="22" spans="1:11" x14ac:dyDescent="0.2">
      <c r="A22" t="s">
        <v>8</v>
      </c>
      <c r="B22" s="1">
        <f>+B20+B18</f>
        <v>54279945.941356912</v>
      </c>
      <c r="C22" s="1">
        <f t="shared" ref="C22:K22" si="3">+C20+C18</f>
        <v>43809.290176622431</v>
      </c>
      <c r="D22" s="1">
        <f t="shared" si="3"/>
        <v>501429.08220763243</v>
      </c>
      <c r="E22" s="1">
        <f t="shared" si="3"/>
        <v>9243786.8362588342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64068971.150000006</v>
      </c>
    </row>
    <row r="27" spans="1:11" x14ac:dyDescent="0.2">
      <c r="A27" t="s">
        <v>9</v>
      </c>
      <c r="B27" s="1">
        <f>+B9</f>
        <v>26416833.57</v>
      </c>
    </row>
    <row r="28" spans="1:11" x14ac:dyDescent="0.2">
      <c r="A28" t="s">
        <v>10</v>
      </c>
      <c r="B28" s="1">
        <f>+B22-B27</f>
        <v>27863112.371356912</v>
      </c>
    </row>
    <row r="29" spans="1:11" x14ac:dyDescent="0.2">
      <c r="A29" s="29" t="s">
        <v>124</v>
      </c>
      <c r="B29" s="1">
        <f>'BEMIDJI SU'!B29+'NTC-Bemidji'!B29</f>
        <v>4913</v>
      </c>
    </row>
    <row r="30" spans="1:11" x14ac:dyDescent="0.2">
      <c r="A30" t="s">
        <v>11</v>
      </c>
      <c r="B30" s="1">
        <f>+B28/B29</f>
        <v>5671.3031490651156</v>
      </c>
    </row>
  </sheetData>
  <phoneticPr fontId="11" type="noConversion"/>
  <pageMargins left="0.66" right="0.35" top="0.89" bottom="0.69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0"/>
  <sheetViews>
    <sheetView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Table'!B11</f>
        <v>22559211.789999999</v>
      </c>
      <c r="C9" s="1">
        <f>'Master Expend Table'!C11</f>
        <v>20561.62</v>
      </c>
      <c r="D9" s="1">
        <f>'Master Expend Table'!D11</f>
        <v>154238.07</v>
      </c>
      <c r="E9" s="1">
        <f>'Master Expend Table'!E11</f>
        <v>4498743.95</v>
      </c>
      <c r="G9" s="1">
        <f>'Master Expend Table'!G11</f>
        <v>8832148.1799999997</v>
      </c>
      <c r="H9" s="1">
        <f>'Master Expend Table'!H11</f>
        <v>4529426.33</v>
      </c>
      <c r="I9" s="1">
        <f>'Master Expend Table'!I11</f>
        <v>9302508.4100000001</v>
      </c>
      <c r="J9" s="1">
        <f>'Master Expend Table'!J11</f>
        <v>6299710.7599999998</v>
      </c>
      <c r="K9" s="1">
        <f>SUM(B9:J9)</f>
        <v>56196549.109999992</v>
      </c>
    </row>
    <row r="11" spans="1:11" x14ac:dyDescent="0.2">
      <c r="A11" t="s">
        <v>3</v>
      </c>
      <c r="B11" s="1">
        <f>(B9/($K9-$J9))*-$J$11</f>
        <v>2848206.6990639674</v>
      </c>
      <c r="C11" s="1">
        <f t="shared" ref="C11:I11" si="0">(C9/($K9-$J9))*-$J$11</f>
        <v>2596.0013307542804</v>
      </c>
      <c r="D11" s="1">
        <f t="shared" si="0"/>
        <v>19473.282502690538</v>
      </c>
      <c r="E11" s="1">
        <f t="shared" si="0"/>
        <v>567987.60413443914</v>
      </c>
      <c r="G11" s="1">
        <f t="shared" si="0"/>
        <v>1115100.2901862303</v>
      </c>
      <c r="H11" s="1">
        <f t="shared" si="0"/>
        <v>571861.39906454249</v>
      </c>
      <c r="I11" s="1">
        <f t="shared" si="0"/>
        <v>1174485.4837173766</v>
      </c>
      <c r="J11" s="1">
        <f>-J9</f>
        <v>-6299710.7599999998</v>
      </c>
      <c r="K11" s="1">
        <v>0</v>
      </c>
    </row>
    <row r="12" spans="1:11" x14ac:dyDescent="0.2">
      <c r="A12" t="s">
        <v>4</v>
      </c>
      <c r="B12" s="1">
        <f>+B9+B11</f>
        <v>25407418.489063967</v>
      </c>
      <c r="C12" s="1">
        <f t="shared" ref="C12:J12" si="1">+C9+C11</f>
        <v>23157.621330754278</v>
      </c>
      <c r="D12" s="1">
        <f t="shared" si="1"/>
        <v>173711.35250269054</v>
      </c>
      <c r="E12" s="1">
        <f t="shared" si="1"/>
        <v>5066731.5541344397</v>
      </c>
      <c r="G12" s="1">
        <f t="shared" si="1"/>
        <v>9947248.4701862298</v>
      </c>
      <c r="H12" s="1">
        <f t="shared" si="1"/>
        <v>5101287.7290645428</v>
      </c>
      <c r="I12" s="1">
        <f t="shared" si="1"/>
        <v>10476993.893717377</v>
      </c>
      <c r="J12" s="1">
        <f t="shared" si="1"/>
        <v>0</v>
      </c>
      <c r="K12" s="1">
        <f>SUM(B12:J12)</f>
        <v>56196549.109999999</v>
      </c>
    </row>
    <row r="14" spans="1:11" x14ac:dyDescent="0.2">
      <c r="A14" t="s">
        <v>5</v>
      </c>
      <c r="B14" s="1">
        <f>B$9/($K$9-$J$9-$I$9)*-I14</f>
        <v>5822308.7933769459</v>
      </c>
      <c r="C14" s="1">
        <f t="shared" ref="C14:H14" si="2">C$9/($K$9-$J$9-$I$9)*-$I$14</f>
        <v>5306.7501669159728</v>
      </c>
      <c r="D14" s="1">
        <f t="shared" si="2"/>
        <v>39807.315946763803</v>
      </c>
      <c r="E14" s="1">
        <f t="shared" si="2"/>
        <v>1161081.1894964855</v>
      </c>
      <c r="G14" s="1">
        <f t="shared" si="2"/>
        <v>2279489.8373008356</v>
      </c>
      <c r="H14" s="1">
        <f t="shared" si="2"/>
        <v>1169000.0074294296</v>
      </c>
      <c r="I14" s="1">
        <f>-I12</f>
        <v>-10476993.893717377</v>
      </c>
      <c r="K14" s="1">
        <v>0</v>
      </c>
    </row>
    <row r="15" spans="1:11" x14ac:dyDescent="0.2">
      <c r="A15" t="s">
        <v>4</v>
      </c>
      <c r="B15" s="1">
        <f>+B12+B14</f>
        <v>31229727.282440912</v>
      </c>
      <c r="C15" s="1">
        <f>+C12+C14</f>
        <v>28464.37149767025</v>
      </c>
      <c r="D15" s="1">
        <f>+D12+D14</f>
        <v>213518.66844945436</v>
      </c>
      <c r="E15" s="1">
        <f>+E12+E14</f>
        <v>6227812.7436309252</v>
      </c>
      <c r="G15" s="1">
        <f>+G12+G14</f>
        <v>12226738.307487065</v>
      </c>
      <c r="H15" s="1">
        <f>+H12+H14</f>
        <v>6270287.7364939721</v>
      </c>
      <c r="I15" s="1">
        <f>+I12+I14</f>
        <v>0</v>
      </c>
      <c r="J15" s="1">
        <f>+J12+J14</f>
        <v>0</v>
      </c>
      <c r="K15" s="1">
        <f>SUM(B15:J15)</f>
        <v>56196549.109999999</v>
      </c>
    </row>
    <row r="17" spans="1:11" x14ac:dyDescent="0.2">
      <c r="A17" t="s">
        <v>6</v>
      </c>
      <c r="B17" s="1">
        <f>B$9/($K$9-$J$9-$I$9-$H$9)*-$H$17</f>
        <v>3922171.8311368367</v>
      </c>
      <c r="C17" s="1">
        <f>C$9/($K$9-$J$9-$I$9-$H$9)*-$H$17</f>
        <v>3574.8681078604218</v>
      </c>
      <c r="D17" s="1">
        <f>D$9/($K$9-$J$9-$I$9-$H$9)*-$H$17</f>
        <v>26816.017291484972</v>
      </c>
      <c r="E17" s="1">
        <f>E$9/($K$9-$J$9-$I$9-$H$9)*-$H$17</f>
        <v>782157.06117927574</v>
      </c>
      <c r="G17" s="1">
        <f>G$9/($K$9-$J$9-$I$9-$H$9)*-$H$17</f>
        <v>1535567.9587785138</v>
      </c>
      <c r="H17" s="1">
        <f>-H15</f>
        <v>-6270287.7364939721</v>
      </c>
      <c r="K17" s="1">
        <v>0</v>
      </c>
    </row>
    <row r="18" spans="1:11" x14ac:dyDescent="0.2">
      <c r="A18" t="s">
        <v>4</v>
      </c>
      <c r="B18" s="1">
        <f>+B15+B17</f>
        <v>35151899.113577746</v>
      </c>
      <c r="C18" s="1">
        <f>+C15+C17</f>
        <v>32039.239605530671</v>
      </c>
      <c r="D18" s="1">
        <f>+D15+D17</f>
        <v>240334.68574093934</v>
      </c>
      <c r="E18" s="1">
        <f>+E15+E17</f>
        <v>7009969.8048102008</v>
      </c>
      <c r="G18" s="1">
        <f>+G15+G17</f>
        <v>13762306.266265579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56196549.109999999</v>
      </c>
    </row>
    <row r="20" spans="1:11" x14ac:dyDescent="0.2">
      <c r="A20" t="s">
        <v>7</v>
      </c>
      <c r="B20" s="1">
        <f>B$9/($K$9-$J$9-$I$9-$H$9-$G$9)*-$G$20</f>
        <v>11400490.948393513</v>
      </c>
      <c r="C20" s="1">
        <f>C$9/($K$9-$J$9-$I$9-$H$9-$G$9)*-$G$20</f>
        <v>10390.990823456737</v>
      </c>
      <c r="D20" s="1">
        <f>D$9/($K$9-$J$9-$I$9-$H$9-$G$9)*-$G$20</f>
        <v>77945.530069988556</v>
      </c>
      <c r="E20" s="1">
        <f>E$9/($K$9-$J$9-$I$9-$H$9-$G$9)*-$G$20</f>
        <v>2273478.7969786194</v>
      </c>
      <c r="G20" s="1">
        <f>-G18</f>
        <v>-13762306.266265579</v>
      </c>
      <c r="K20" s="1">
        <f>SUM(B20:J20)</f>
        <v>0</v>
      </c>
    </row>
    <row r="22" spans="1:11" x14ac:dyDescent="0.2">
      <c r="A22" t="s">
        <v>8</v>
      </c>
      <c r="B22" s="1">
        <f>+B20+B18</f>
        <v>46552390.061971262</v>
      </c>
      <c r="C22" s="1">
        <f t="shared" ref="C22:K22" si="3">+C20+C18</f>
        <v>42430.230428987408</v>
      </c>
      <c r="D22" s="1">
        <f t="shared" si="3"/>
        <v>318280.21581092791</v>
      </c>
      <c r="E22" s="1">
        <f t="shared" si="3"/>
        <v>9283448.6017888207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56196549.109999999</v>
      </c>
    </row>
    <row r="27" spans="1:11" x14ac:dyDescent="0.2">
      <c r="A27" t="s">
        <v>9</v>
      </c>
      <c r="B27" s="1">
        <f>+B9</f>
        <v>22559211.789999999</v>
      </c>
    </row>
    <row r="28" spans="1:11" x14ac:dyDescent="0.2">
      <c r="A28" t="s">
        <v>10</v>
      </c>
      <c r="B28" s="1">
        <f>+B22-B27</f>
        <v>23993178.271971263</v>
      </c>
    </row>
    <row r="29" spans="1:11" x14ac:dyDescent="0.2">
      <c r="A29" s="29" t="s">
        <v>124</v>
      </c>
      <c r="B29" s="1">
        <v>4338</v>
      </c>
    </row>
    <row r="30" spans="1:11" x14ac:dyDescent="0.2">
      <c r="A30" t="s">
        <v>11</v>
      </c>
      <c r="B30" s="1">
        <f>+B28/B29</f>
        <v>5530.9309064018589</v>
      </c>
    </row>
  </sheetData>
  <phoneticPr fontId="0" type="noConversion"/>
  <pageMargins left="0.52" right="0.55000000000000004" top="1" bottom="0.55000000000000004" header="0.5" footer="0.5"/>
  <pageSetup orientation="landscape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85546875" style="1" customWidth="1"/>
    <col min="8" max="8" width="11.42578125" style="1" customWidth="1"/>
    <col min="9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2017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Table'!B12</f>
        <v>3857621.78</v>
      </c>
      <c r="C9" s="1">
        <f>'Master Expend Table'!C12</f>
        <v>759.38</v>
      </c>
      <c r="D9" s="1">
        <f>'Master Expend Table'!D12</f>
        <v>89796.23</v>
      </c>
      <c r="E9" s="1">
        <f>'Master Expend Table'!E12</f>
        <v>0</v>
      </c>
      <c r="G9" s="1">
        <f>'Master Expend Table'!G12</f>
        <v>378691.02</v>
      </c>
      <c r="H9" s="1">
        <f>'Master Expend Table'!H12</f>
        <v>1168970.3400000001</v>
      </c>
      <c r="I9" s="1">
        <f>'Master Expend Table'!I12</f>
        <v>1726134.82</v>
      </c>
      <c r="J9" s="1">
        <f>'Master Expend Table'!J12</f>
        <v>650448.47</v>
      </c>
      <c r="K9" s="1">
        <f>SUM(B9:J9)</f>
        <v>7872422.04</v>
      </c>
    </row>
    <row r="11" spans="1:11" x14ac:dyDescent="0.2">
      <c r="A11" t="s">
        <v>3</v>
      </c>
      <c r="B11" s="1">
        <f>(B9/($K9-$J9))*-$J$11</f>
        <v>347437.46433285222</v>
      </c>
      <c r="C11" s="1">
        <f t="shared" ref="C11:I11" si="0">(C9/($K9-$J9))*-$J$11</f>
        <v>68.393709054878187</v>
      </c>
      <c r="D11" s="1">
        <f t="shared" si="0"/>
        <v>8087.5151160748555</v>
      </c>
      <c r="E11" s="1">
        <f t="shared" si="0"/>
        <v>0</v>
      </c>
      <c r="G11" s="1">
        <f t="shared" si="0"/>
        <v>34106.881197259681</v>
      </c>
      <c r="H11" s="1">
        <f t="shared" si="0"/>
        <v>105283.54358521695</v>
      </c>
      <c r="I11" s="1">
        <f t="shared" si="0"/>
        <v>155464.67205954139</v>
      </c>
      <c r="J11" s="1">
        <f>-J9</f>
        <v>-650448.47</v>
      </c>
      <c r="K11" s="1">
        <v>0</v>
      </c>
    </row>
    <row r="12" spans="1:11" x14ac:dyDescent="0.2">
      <c r="A12" t="s">
        <v>4</v>
      </c>
      <c r="B12" s="1">
        <f>+B9+B11</f>
        <v>4205059.2443328518</v>
      </c>
      <c r="C12" s="1">
        <f t="shared" ref="C12:J12" si="1">+C9+C11</f>
        <v>827.77370905487817</v>
      </c>
      <c r="D12" s="1">
        <f t="shared" si="1"/>
        <v>97883.745116074846</v>
      </c>
      <c r="E12" s="1">
        <f t="shared" si="1"/>
        <v>0</v>
      </c>
      <c r="G12" s="1">
        <f t="shared" si="1"/>
        <v>412797.90119725972</v>
      </c>
      <c r="H12" s="1">
        <f t="shared" si="1"/>
        <v>1274253.8835852169</v>
      </c>
      <c r="I12" s="1">
        <f t="shared" si="1"/>
        <v>1881599.4920595414</v>
      </c>
      <c r="J12" s="1">
        <f t="shared" si="1"/>
        <v>0</v>
      </c>
      <c r="K12" s="1">
        <f>SUM(B12:J12)</f>
        <v>7872422.0399999991</v>
      </c>
    </row>
    <row r="14" spans="1:11" x14ac:dyDescent="0.2">
      <c r="A14" t="s">
        <v>5</v>
      </c>
      <c r="B14" s="1">
        <f>B$9/($K$9-$J$9-$I$9)*-I14</f>
        <v>1320726.3735323062</v>
      </c>
      <c r="C14" s="1">
        <f t="shared" ref="C14:H14" si="2">C$9/($K$9-$J$9-$I$9)*-$I$14</f>
        <v>259.98743545381035</v>
      </c>
      <c r="D14" s="1">
        <f t="shared" si="2"/>
        <v>30743.358464958917</v>
      </c>
      <c r="E14" s="1">
        <f t="shared" si="2"/>
        <v>0</v>
      </c>
      <c r="G14" s="1">
        <f t="shared" si="2"/>
        <v>129651.69891120071</v>
      </c>
      <c r="H14" s="1">
        <f t="shared" si="2"/>
        <v>400218.07371562161</v>
      </c>
      <c r="I14" s="1">
        <f>-I12</f>
        <v>-1881599.4920595414</v>
      </c>
      <c r="K14" s="1">
        <v>0</v>
      </c>
    </row>
    <row r="15" spans="1:11" x14ac:dyDescent="0.2">
      <c r="A15" t="s">
        <v>4</v>
      </c>
      <c r="B15" s="1">
        <f>+B12+B14</f>
        <v>5525785.6178651582</v>
      </c>
      <c r="C15" s="1">
        <f>+C12+C14</f>
        <v>1087.7611445086886</v>
      </c>
      <c r="D15" s="1">
        <f>+D12+D14</f>
        <v>128627.10358103376</v>
      </c>
      <c r="E15" s="1">
        <f>+E12+E14</f>
        <v>0</v>
      </c>
      <c r="G15" s="1">
        <f>+G12+G14</f>
        <v>542449.60010846041</v>
      </c>
      <c r="H15" s="1">
        <f>+H12+H14</f>
        <v>1674471.9573008385</v>
      </c>
      <c r="I15" s="1">
        <f>+I12+I14</f>
        <v>0</v>
      </c>
      <c r="J15" s="1">
        <f>+J12+J14</f>
        <v>0</v>
      </c>
      <c r="K15" s="1">
        <f>SUM(B15:J15)</f>
        <v>7872422.0399999991</v>
      </c>
    </row>
    <row r="17" spans="1:11" x14ac:dyDescent="0.2">
      <c r="A17" t="s">
        <v>6</v>
      </c>
      <c r="B17" s="1">
        <f>B$9/($K$9-$J$9-$I$9-$H$9)*-$H$17</f>
        <v>1492876.3439059483</v>
      </c>
      <c r="C17" s="1">
        <f>C$9/($K$9-$J$9-$I$9-$H$9)*-$H$17</f>
        <v>293.87547631362116</v>
      </c>
      <c r="D17" s="1">
        <f>D$9/($K$9-$J$9-$I$9-$H$9)*-$H$17</f>
        <v>34750.598991832121</v>
      </c>
      <c r="E17" s="1">
        <f>E$9/($K$9-$J$9-$I$9-$H$9)*-$H$17</f>
        <v>0</v>
      </c>
      <c r="G17" s="1">
        <f>G$9/($K$9-$J$9-$I$9-$H$9)*-$H$17</f>
        <v>146551.13892674426</v>
      </c>
      <c r="H17" s="1">
        <f>-H15</f>
        <v>-1674471.9573008385</v>
      </c>
      <c r="K17" s="1">
        <v>0</v>
      </c>
    </row>
    <row r="18" spans="1:11" x14ac:dyDescent="0.2">
      <c r="A18" t="s">
        <v>4</v>
      </c>
      <c r="B18" s="1">
        <f>+B15+B17</f>
        <v>7018661.9617711063</v>
      </c>
      <c r="C18" s="1">
        <f>+C15+C17</f>
        <v>1381.6366208223099</v>
      </c>
      <c r="D18" s="1">
        <f>+D15+D17</f>
        <v>163377.70257286588</v>
      </c>
      <c r="E18" s="1">
        <f>+E15+E17</f>
        <v>0</v>
      </c>
      <c r="G18" s="1">
        <f>+G15+G17</f>
        <v>689000.73903520464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7872422.04</v>
      </c>
    </row>
    <row r="20" spans="1:11" x14ac:dyDescent="0.2">
      <c r="A20" t="s">
        <v>7</v>
      </c>
      <c r="B20" s="1">
        <f>B$9/($K$9-$J$9-$I$9-$H$9-$G$9)*-$G$20</f>
        <v>673197.78084700031</v>
      </c>
      <c r="C20" s="1">
        <f>C$9/($K$9-$J$9-$I$9-$H$9-$G$9)*-$G$20</f>
        <v>132.52023136897444</v>
      </c>
      <c r="D20" s="1">
        <f>D$9/($K$9-$J$9-$I$9-$H$9-$G$9)*-$G$20</f>
        <v>15670.437956835372</v>
      </c>
      <c r="E20" s="1">
        <f>E$9/($K$9-$J$9-$I$9-$H$9-$G$9)*-$G$20</f>
        <v>0</v>
      </c>
      <c r="G20" s="1">
        <f>-G18</f>
        <v>-689000.73903520464</v>
      </c>
      <c r="K20" s="1">
        <f>SUM(B20:J20)</f>
        <v>0</v>
      </c>
    </row>
    <row r="22" spans="1:11" x14ac:dyDescent="0.2">
      <c r="A22" t="s">
        <v>8</v>
      </c>
      <c r="B22" s="1">
        <f>+B20+B18</f>
        <v>7691859.7426181063</v>
      </c>
      <c r="C22" s="1">
        <f t="shared" ref="C22:K22" si="3">+C20+C18</f>
        <v>1514.1568521912843</v>
      </c>
      <c r="D22" s="1">
        <f t="shared" si="3"/>
        <v>179048.14052970125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7872422.04</v>
      </c>
    </row>
    <row r="27" spans="1:11" x14ac:dyDescent="0.2">
      <c r="A27" t="s">
        <v>9</v>
      </c>
      <c r="B27" s="1">
        <f>+B9</f>
        <v>3857621.78</v>
      </c>
    </row>
    <row r="28" spans="1:11" x14ac:dyDescent="0.2">
      <c r="A28" t="s">
        <v>10</v>
      </c>
      <c r="B28" s="1">
        <f>+B22-B27</f>
        <v>3834237.9626181065</v>
      </c>
    </row>
    <row r="29" spans="1:11" x14ac:dyDescent="0.2">
      <c r="A29" s="29" t="s">
        <v>124</v>
      </c>
      <c r="B29" s="1">
        <v>575</v>
      </c>
    </row>
    <row r="30" spans="1:11" x14ac:dyDescent="0.2">
      <c r="A30" t="s">
        <v>11</v>
      </c>
      <c r="B30" s="1">
        <f>+B28/B29</f>
        <v>6668.2399349880116</v>
      </c>
    </row>
  </sheetData>
  <phoneticPr fontId="11" type="noConversion"/>
  <pageMargins left="0.75" right="0.75" top="1" bottom="1" header="0.5" footer="0.5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D9A110-B654-4E31-A715-436A1C1B6D75}"/>
</file>

<file path=customXml/itemProps2.xml><?xml version="1.0" encoding="utf-8"?>
<ds:datastoreItem xmlns:ds="http://schemas.openxmlformats.org/officeDocument/2006/customXml" ds:itemID="{06A9F128-1D99-4ACF-804B-D1C58E111F14}"/>
</file>

<file path=customXml/itemProps3.xml><?xml version="1.0" encoding="utf-8"?>
<ds:datastoreItem xmlns:ds="http://schemas.openxmlformats.org/officeDocument/2006/customXml" ds:itemID="{336D94F6-0B1D-4415-ACCF-26EEFA116C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Master Expend Table</vt:lpstr>
      <vt:lpstr>System</vt:lpstr>
      <vt:lpstr>ALEX TC</vt:lpstr>
      <vt:lpstr>ARCCATC</vt:lpstr>
      <vt:lpstr>ANOKARAM CC</vt:lpstr>
      <vt:lpstr>ANOKA TC</vt:lpstr>
      <vt:lpstr>BSU &amp; TC</vt:lpstr>
      <vt:lpstr>BEMIDJI SU</vt:lpstr>
      <vt:lpstr>NTC-Bemidji</vt:lpstr>
      <vt:lpstr>CENTRAL LAKES</vt:lpstr>
      <vt:lpstr>CENTURY</vt:lpstr>
      <vt:lpstr>Sheet2</vt:lpstr>
      <vt:lpstr>DAKCTY TC</vt:lpstr>
      <vt:lpstr>INVER HILLS</vt:lpstr>
      <vt:lpstr>FDL CC</vt:lpstr>
      <vt:lpstr>HENN TC</vt:lpstr>
      <vt:lpstr>LAKE SUPERIOR</vt:lpstr>
      <vt:lpstr>METRO SU</vt:lpstr>
      <vt:lpstr>MPLS COLLEGE</vt:lpstr>
      <vt:lpstr>MN SC-SOUTHEAST</vt:lpstr>
      <vt:lpstr>MINNESOTA STATE COLLEGE</vt:lpstr>
      <vt:lpstr>MSU MOORHEAD</vt:lpstr>
      <vt:lpstr>MSU MANKATO</vt:lpstr>
      <vt:lpstr>MN WEST</vt:lpstr>
      <vt:lpstr>NORMANDALE</vt:lpstr>
      <vt:lpstr>NO HENN CC</vt:lpstr>
      <vt:lpstr>NHED</vt:lpstr>
      <vt:lpstr>HIBBING</vt:lpstr>
      <vt:lpstr>ITASCA CC</vt:lpstr>
      <vt:lpstr>MESABI RANGE</vt:lpstr>
      <vt:lpstr>RAINY RIVER</vt:lpstr>
      <vt:lpstr>VERMILION</vt:lpstr>
      <vt:lpstr>NORTHLAND</vt:lpstr>
      <vt:lpstr>PINE TC</vt:lpstr>
      <vt:lpstr>RIDGEWATER</vt:lpstr>
      <vt:lpstr>RIVERLAND</vt:lpstr>
      <vt:lpstr>ROCHESTER</vt:lpstr>
      <vt:lpstr>SAINT PAUL</vt:lpstr>
      <vt:lpstr>SOUTH CENTRAL</vt:lpstr>
      <vt:lpstr>SOUTHWEST MN SU</vt:lpstr>
      <vt:lpstr>ST CLOUD SU</vt:lpstr>
      <vt:lpstr>ST CLOUD TCC</vt:lpstr>
      <vt:lpstr>WINONA SU</vt:lpstr>
      <vt:lpstr>Sheet1</vt:lpstr>
      <vt:lpstr>Indirect Combine</vt:lpstr>
      <vt:lpstr>Indirect SPlit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2014-04-15T15:36:16Z</cp:lastPrinted>
  <dcterms:created xsi:type="dcterms:W3CDTF">2000-03-31T14:58:40Z</dcterms:created>
  <dcterms:modified xsi:type="dcterms:W3CDTF">2018-05-07T14:34:57Z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