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16\"/>
    </mc:Choice>
  </mc:AlternateContent>
  <bookViews>
    <workbookView xWindow="345" yWindow="-135" windowWidth="11340" windowHeight="6270"/>
  </bookViews>
  <sheets>
    <sheet name="Master Expend Table" sheetId="43" r:id="rId1"/>
    <sheet name="System" sheetId="38" r:id="rId2"/>
    <sheet name="ALEX TC" sheetId="1" r:id="rId3"/>
    <sheet name="ARCCATC" sheetId="48" r:id="rId4"/>
    <sheet name="ANOKARAM CC" sheetId="11" r:id="rId5"/>
    <sheet name="ANOKA TC" sheetId="12" r:id="rId6"/>
    <sheet name="BSU &amp; TC" sheetId="44" r:id="rId7"/>
    <sheet name="BEMIDJI SU" sheetId="37" r:id="rId8"/>
    <sheet name="NTC-Bemidji" sheetId="45" r:id="rId9"/>
    <sheet name="CENTRAL LAKES" sheetId="36" r:id="rId10"/>
    <sheet name="CENTURY" sheetId="35" r:id="rId11"/>
    <sheet name="Sheet2" sheetId="49" r:id="rId12"/>
    <sheet name="DAKCTY TC" sheetId="34" r:id="rId13"/>
    <sheet name="INVER HILLS" sheetId="29" r:id="rId14"/>
    <sheet name="FDL CC" sheetId="32" r:id="rId15"/>
    <sheet name="HENN TC" sheetId="31" r:id="rId16"/>
    <sheet name="LAKE SUPERIOR" sheetId="27" r:id="rId17"/>
    <sheet name="METRO SU" sheetId="25" r:id="rId18"/>
    <sheet name="MPLS COLLEGE" sheetId="24" r:id="rId19"/>
    <sheet name="MN SC-SOUTHEAST" sheetId="23" r:id="rId20"/>
    <sheet name="MINNESOTA STATE COLLEGE" sheetId="46" r:id="rId21"/>
    <sheet name="MSU MOORHEAD" sheetId="20" r:id="rId22"/>
    <sheet name="MSU MANKATO" sheetId="22" r:id="rId23"/>
    <sheet name="MN WEST" sheetId="21" r:id="rId24"/>
    <sheet name="NORMANDALE" sheetId="19" r:id="rId25"/>
    <sheet name="NO HENN CC" sheetId="18" r:id="rId26"/>
    <sheet name="NHED" sheetId="39" r:id="rId27"/>
    <sheet name="HIBBING" sheetId="30" r:id="rId28"/>
    <sheet name="ITASCA CC" sheetId="28" r:id="rId29"/>
    <sheet name="MESABI RANGE" sheetId="40" r:id="rId30"/>
    <sheet name="RAINY RIVER" sheetId="14" r:id="rId31"/>
    <sheet name="VERMILION" sheetId="41" r:id="rId32"/>
    <sheet name="NORTHLAND" sheetId="17" r:id="rId33"/>
    <sheet name="PINE TC" sheetId="15" r:id="rId34"/>
    <sheet name="RIDGEWATER" sheetId="13" r:id="rId35"/>
    <sheet name="RIVERLAND" sheetId="10" r:id="rId36"/>
    <sheet name="ROCHESTER" sheetId="9" r:id="rId37"/>
    <sheet name="SAINT PAUL" sheetId="4" r:id="rId38"/>
    <sheet name="SOUTH CENTRAL" sheetId="8" r:id="rId39"/>
    <sheet name="SOUTHWEST MN SU" sheetId="7" r:id="rId40"/>
    <sheet name="ST CLOUD SU" sheetId="6" r:id="rId41"/>
    <sheet name="ST CLOUD TCC" sheetId="5" r:id="rId42"/>
    <sheet name="WINONA SU" sheetId="2" r:id="rId43"/>
    <sheet name="Sheet1" sheetId="47" r:id="rId44"/>
  </sheets>
  <calcPr calcId="152511"/>
</workbook>
</file>

<file path=xl/calcChain.xml><?xml version="1.0" encoding="utf-8"?>
<calcChain xmlns="http://schemas.openxmlformats.org/spreadsheetml/2006/main">
  <c r="B29" i="49" l="1"/>
  <c r="B11" i="49"/>
  <c r="J9" i="49"/>
  <c r="I9" i="49"/>
  <c r="H9" i="49"/>
  <c r="G9" i="49"/>
  <c r="E9" i="49"/>
  <c r="D9" i="49"/>
  <c r="C9" i="49"/>
  <c r="B9" i="49"/>
  <c r="A1" i="49"/>
  <c r="K50" i="43"/>
  <c r="J50" i="43"/>
  <c r="I50" i="43"/>
  <c r="H50" i="43"/>
  <c r="G50" i="43"/>
  <c r="E50" i="43"/>
  <c r="D50" i="43"/>
  <c r="C50" i="43"/>
  <c r="B50" i="43"/>
  <c r="K15" i="43"/>
  <c r="J15" i="43"/>
  <c r="I15" i="43"/>
  <c r="H15" i="43"/>
  <c r="G15" i="43"/>
  <c r="E15" i="43"/>
  <c r="D15" i="43"/>
  <c r="C15" i="43"/>
  <c r="B15" i="43"/>
  <c r="K9" i="49" l="1"/>
  <c r="J11" i="49"/>
  <c r="J12" i="49" s="1"/>
  <c r="J15" i="49" s="1"/>
  <c r="J18" i="49" s="1"/>
  <c r="J22" i="49" s="1"/>
  <c r="B27" i="49"/>
  <c r="B29" i="48"/>
  <c r="A1" i="48"/>
  <c r="J7" i="43"/>
  <c r="J9" i="48" s="1"/>
  <c r="I7" i="43"/>
  <c r="I9" i="48" s="1"/>
  <c r="H7" i="43"/>
  <c r="H9" i="48" s="1"/>
  <c r="G7" i="43"/>
  <c r="G9" i="48" s="1"/>
  <c r="E7" i="43"/>
  <c r="E9" i="48" s="1"/>
  <c r="D7" i="43"/>
  <c r="D9" i="48" s="1"/>
  <c r="C7" i="43"/>
  <c r="C9" i="48" s="1"/>
  <c r="B7" i="43"/>
  <c r="B9" i="48" s="1"/>
  <c r="D11" i="49" l="1"/>
  <c r="D12" i="49" s="1"/>
  <c r="B12" i="49"/>
  <c r="C11" i="49"/>
  <c r="C12" i="49" s="1"/>
  <c r="E11" i="49"/>
  <c r="E12" i="49" s="1"/>
  <c r="I11" i="49"/>
  <c r="I12" i="49" s="1"/>
  <c r="H11" i="49"/>
  <c r="H12" i="49" s="1"/>
  <c r="G11" i="49"/>
  <c r="G12" i="49" s="1"/>
  <c r="K7" i="43"/>
  <c r="J11" i="48"/>
  <c r="K9" i="48"/>
  <c r="B27" i="48"/>
  <c r="K25" i="43"/>
  <c r="K12" i="49" l="1"/>
  <c r="I14" i="49"/>
  <c r="I15" i="49" s="1"/>
  <c r="I18" i="49" s="1"/>
  <c r="I22" i="49" s="1"/>
  <c r="D11" i="48"/>
  <c r="D12" i="48" s="1"/>
  <c r="C11" i="48"/>
  <c r="C12" i="48" s="1"/>
  <c r="I11" i="48"/>
  <c r="I12" i="48" s="1"/>
  <c r="I14" i="48" s="1"/>
  <c r="C14" i="48" s="1"/>
  <c r="J12" i="48"/>
  <c r="J15" i="48" s="1"/>
  <c r="J18" i="48" s="1"/>
  <c r="J22" i="48" s="1"/>
  <c r="B11" i="48"/>
  <c r="B12" i="48" s="1"/>
  <c r="G11" i="48"/>
  <c r="G12" i="48" s="1"/>
  <c r="H11" i="48"/>
  <c r="H12" i="48" s="1"/>
  <c r="E11" i="48"/>
  <c r="E12" i="48" s="1"/>
  <c r="B9" i="45"/>
  <c r="B27" i="45" s="1"/>
  <c r="C9" i="45"/>
  <c r="D9" i="45"/>
  <c r="E9" i="45"/>
  <c r="G9" i="45"/>
  <c r="H9" i="45"/>
  <c r="I9" i="45"/>
  <c r="J9" i="45"/>
  <c r="J11" i="45" s="1"/>
  <c r="B10" i="43"/>
  <c r="B9" i="37"/>
  <c r="B27" i="37" s="1"/>
  <c r="C9" i="37"/>
  <c r="D9" i="37"/>
  <c r="E9" i="37"/>
  <c r="G9" i="37"/>
  <c r="H9" i="37"/>
  <c r="I9" i="37"/>
  <c r="J9" i="37"/>
  <c r="J11" i="37" s="1"/>
  <c r="J12" i="37" s="1"/>
  <c r="J15" i="37" s="1"/>
  <c r="J18" i="37" s="1"/>
  <c r="J22" i="37" s="1"/>
  <c r="I9" i="2"/>
  <c r="G9" i="2"/>
  <c r="I9" i="5"/>
  <c r="G9" i="5"/>
  <c r="I9" i="6"/>
  <c r="G9" i="6"/>
  <c r="I9" i="7"/>
  <c r="G9" i="7"/>
  <c r="I9" i="8"/>
  <c r="G9" i="8"/>
  <c r="I9" i="4"/>
  <c r="G9" i="4"/>
  <c r="I9" i="9"/>
  <c r="G9" i="9"/>
  <c r="I9" i="10"/>
  <c r="G9" i="10"/>
  <c r="I9" i="13"/>
  <c r="G9" i="13"/>
  <c r="I9" i="15"/>
  <c r="G9" i="15"/>
  <c r="I9" i="17"/>
  <c r="G9" i="17"/>
  <c r="I9" i="41"/>
  <c r="G9" i="41"/>
  <c r="I9" i="14"/>
  <c r="G9" i="14"/>
  <c r="I9" i="40"/>
  <c r="G9" i="40"/>
  <c r="I9" i="28"/>
  <c r="G9" i="28"/>
  <c r="I9" i="30"/>
  <c r="G9" i="30"/>
  <c r="I9" i="18"/>
  <c r="G9" i="18"/>
  <c r="I9" i="19"/>
  <c r="G9" i="19"/>
  <c r="I9" i="21"/>
  <c r="G9" i="21"/>
  <c r="I9" i="22"/>
  <c r="G9" i="22"/>
  <c r="I9" i="20"/>
  <c r="G9" i="20"/>
  <c r="I9" i="46"/>
  <c r="G9" i="46"/>
  <c r="I9" i="23"/>
  <c r="G9" i="23"/>
  <c r="I9" i="24"/>
  <c r="G9" i="24"/>
  <c r="I9" i="25"/>
  <c r="G9" i="25"/>
  <c r="I9" i="27"/>
  <c r="G9" i="27"/>
  <c r="I9" i="29"/>
  <c r="G9" i="29"/>
  <c r="I9" i="31"/>
  <c r="G9" i="31"/>
  <c r="I9" i="32"/>
  <c r="G9" i="32"/>
  <c r="I9" i="34"/>
  <c r="G9" i="34"/>
  <c r="I9" i="35"/>
  <c r="G9" i="35"/>
  <c r="I9" i="36"/>
  <c r="G9" i="36"/>
  <c r="I9" i="12"/>
  <c r="G9" i="12"/>
  <c r="I9" i="11"/>
  <c r="G9" i="11"/>
  <c r="I9" i="1"/>
  <c r="G9" i="1"/>
  <c r="G10" i="43"/>
  <c r="G31" i="43"/>
  <c r="I10" i="43"/>
  <c r="I31" i="43"/>
  <c r="E10" i="43"/>
  <c r="D10" i="43"/>
  <c r="C10" i="43"/>
  <c r="J10" i="43"/>
  <c r="H10" i="43"/>
  <c r="K6" i="43"/>
  <c r="K8" i="43"/>
  <c r="K9" i="43"/>
  <c r="K11" i="43"/>
  <c r="K12" i="43"/>
  <c r="K13" i="43"/>
  <c r="K14" i="43"/>
  <c r="K16" i="43"/>
  <c r="K18" i="43"/>
  <c r="K19" i="43"/>
  <c r="K17" i="43"/>
  <c r="K20" i="43"/>
  <c r="K21" i="43"/>
  <c r="K22" i="43"/>
  <c r="K23" i="43"/>
  <c r="K24" i="43"/>
  <c r="K26" i="43"/>
  <c r="K27" i="43"/>
  <c r="K28" i="43"/>
  <c r="K29" i="43"/>
  <c r="K30" i="43"/>
  <c r="B31" i="43"/>
  <c r="C31" i="43"/>
  <c r="C9" i="39" s="1"/>
  <c r="D31" i="43"/>
  <c r="E31" i="43"/>
  <c r="H31" i="43"/>
  <c r="J31" i="43"/>
  <c r="J9" i="39" s="1"/>
  <c r="K32" i="43"/>
  <c r="K33" i="43"/>
  <c r="K34" i="43"/>
  <c r="K35" i="43"/>
  <c r="K36" i="43"/>
  <c r="K37" i="43"/>
  <c r="K38" i="43"/>
  <c r="K39" i="43"/>
  <c r="K40" i="43"/>
  <c r="K41" i="43"/>
  <c r="K42" i="43"/>
  <c r="K43" i="43"/>
  <c r="K44" i="43"/>
  <c r="K45" i="43"/>
  <c r="K46" i="43"/>
  <c r="K47" i="43"/>
  <c r="K48" i="43"/>
  <c r="B29" i="39"/>
  <c r="B29" i="44"/>
  <c r="J9" i="46"/>
  <c r="J11" i="46" s="1"/>
  <c r="H9" i="46"/>
  <c r="E9" i="46"/>
  <c r="D9" i="46"/>
  <c r="C9" i="46"/>
  <c r="B9" i="46"/>
  <c r="A1" i="46"/>
  <c r="A1" i="45"/>
  <c r="A1" i="44"/>
  <c r="J9" i="2"/>
  <c r="J11" i="2" s="1"/>
  <c r="J12" i="2" s="1"/>
  <c r="J15" i="2" s="1"/>
  <c r="J18" i="2" s="1"/>
  <c r="J22" i="2" s="1"/>
  <c r="H9" i="2"/>
  <c r="E9" i="2"/>
  <c r="D9" i="2"/>
  <c r="C9" i="2"/>
  <c r="B9" i="2"/>
  <c r="B27" i="2" s="1"/>
  <c r="J9" i="5"/>
  <c r="J11" i="5" s="1"/>
  <c r="J12" i="5" s="1"/>
  <c r="J15" i="5" s="1"/>
  <c r="J18" i="5" s="1"/>
  <c r="J22" i="5" s="1"/>
  <c r="H9" i="5"/>
  <c r="E9" i="5"/>
  <c r="D9" i="5"/>
  <c r="C9" i="5"/>
  <c r="B9" i="5"/>
  <c r="B27" i="5" s="1"/>
  <c r="J9" i="6"/>
  <c r="J11" i="6" s="1"/>
  <c r="J12" i="6" s="1"/>
  <c r="J15" i="6" s="1"/>
  <c r="J18" i="6" s="1"/>
  <c r="J22" i="6" s="1"/>
  <c r="H9" i="6"/>
  <c r="E9" i="6"/>
  <c r="D9" i="6"/>
  <c r="C9" i="6"/>
  <c r="B9" i="6"/>
  <c r="B27" i="6" s="1"/>
  <c r="J9" i="7"/>
  <c r="J11" i="7" s="1"/>
  <c r="J12" i="7" s="1"/>
  <c r="J15" i="7" s="1"/>
  <c r="J18" i="7" s="1"/>
  <c r="J22" i="7" s="1"/>
  <c r="H9" i="7"/>
  <c r="E9" i="7"/>
  <c r="D9" i="7"/>
  <c r="C9" i="7"/>
  <c r="B9" i="7"/>
  <c r="B27" i="7" s="1"/>
  <c r="J9" i="8"/>
  <c r="J11" i="8" s="1"/>
  <c r="J12" i="8" s="1"/>
  <c r="J15" i="8" s="1"/>
  <c r="J18" i="8" s="1"/>
  <c r="J22" i="8" s="1"/>
  <c r="H9" i="8"/>
  <c r="E9" i="8"/>
  <c r="D9" i="8"/>
  <c r="C9" i="8"/>
  <c r="B9" i="8"/>
  <c r="B27" i="8" s="1"/>
  <c r="J9" i="4"/>
  <c r="J11" i="4" s="1"/>
  <c r="J12" i="4" s="1"/>
  <c r="J15" i="4" s="1"/>
  <c r="J18" i="4" s="1"/>
  <c r="J22" i="4" s="1"/>
  <c r="H9" i="4"/>
  <c r="E9" i="4"/>
  <c r="D9" i="4"/>
  <c r="C9" i="4"/>
  <c r="B9" i="4"/>
  <c r="B27" i="4" s="1"/>
  <c r="J9" i="9"/>
  <c r="J11" i="9" s="1"/>
  <c r="J12" i="9" s="1"/>
  <c r="J15" i="9" s="1"/>
  <c r="J18" i="9" s="1"/>
  <c r="J22" i="9" s="1"/>
  <c r="H9" i="9"/>
  <c r="E9" i="9"/>
  <c r="D9" i="9"/>
  <c r="C9" i="9"/>
  <c r="B9" i="9"/>
  <c r="B27" i="9" s="1"/>
  <c r="J9" i="10"/>
  <c r="J11" i="10" s="1"/>
  <c r="J12" i="10" s="1"/>
  <c r="J15" i="10" s="1"/>
  <c r="J18" i="10" s="1"/>
  <c r="J22" i="10" s="1"/>
  <c r="H9" i="10"/>
  <c r="E9" i="10"/>
  <c r="D9" i="10"/>
  <c r="C9" i="10"/>
  <c r="B9" i="10"/>
  <c r="B27" i="10" s="1"/>
  <c r="J9" i="13"/>
  <c r="J11" i="13" s="1"/>
  <c r="J12" i="13" s="1"/>
  <c r="J15" i="13" s="1"/>
  <c r="J18" i="13" s="1"/>
  <c r="J22" i="13" s="1"/>
  <c r="H9" i="13"/>
  <c r="E9" i="13"/>
  <c r="D9" i="13"/>
  <c r="C9" i="13"/>
  <c r="B9" i="13"/>
  <c r="B27" i="13" s="1"/>
  <c r="J9" i="15"/>
  <c r="J11" i="15" s="1"/>
  <c r="J12" i="15" s="1"/>
  <c r="J15" i="15" s="1"/>
  <c r="J18" i="15" s="1"/>
  <c r="J22" i="15" s="1"/>
  <c r="H9" i="15"/>
  <c r="E9" i="15"/>
  <c r="D9" i="15"/>
  <c r="C9" i="15"/>
  <c r="B9" i="15"/>
  <c r="J9" i="17"/>
  <c r="J11" i="17" s="1"/>
  <c r="J12" i="17" s="1"/>
  <c r="J15" i="17" s="1"/>
  <c r="J18" i="17" s="1"/>
  <c r="J22" i="17" s="1"/>
  <c r="H9" i="17"/>
  <c r="E9" i="17"/>
  <c r="D9" i="17"/>
  <c r="C9" i="17"/>
  <c r="B9" i="17"/>
  <c r="B27" i="17" s="1"/>
  <c r="J9" i="41"/>
  <c r="J11" i="41" s="1"/>
  <c r="H9" i="41"/>
  <c r="E9" i="41"/>
  <c r="D9" i="41"/>
  <c r="C9" i="41"/>
  <c r="B9" i="41"/>
  <c r="B27" i="41" s="1"/>
  <c r="J9" i="14"/>
  <c r="H9" i="14"/>
  <c r="E9" i="14"/>
  <c r="D9" i="14"/>
  <c r="C9" i="14"/>
  <c r="B9" i="14"/>
  <c r="B27" i="14" s="1"/>
  <c r="J9" i="40"/>
  <c r="H9" i="40"/>
  <c r="E9" i="40"/>
  <c r="D9" i="40"/>
  <c r="C9" i="40"/>
  <c r="B9" i="40"/>
  <c r="B27" i="40" s="1"/>
  <c r="J9" i="28"/>
  <c r="H9" i="28"/>
  <c r="E9" i="28"/>
  <c r="D9" i="28"/>
  <c r="C9" i="28"/>
  <c r="B9" i="28"/>
  <c r="B27" i="28" s="1"/>
  <c r="J9" i="30"/>
  <c r="J11" i="30" s="1"/>
  <c r="J12" i="30" s="1"/>
  <c r="J15" i="30" s="1"/>
  <c r="J18" i="30" s="1"/>
  <c r="J22" i="30" s="1"/>
  <c r="H9" i="30"/>
  <c r="E9" i="30"/>
  <c r="D9" i="30"/>
  <c r="C9" i="30"/>
  <c r="B9" i="30"/>
  <c r="B27" i="30" s="1"/>
  <c r="J9" i="18"/>
  <c r="J11" i="18" s="1"/>
  <c r="J12" i="18" s="1"/>
  <c r="J15" i="18" s="1"/>
  <c r="J18" i="18" s="1"/>
  <c r="J22" i="18" s="1"/>
  <c r="H9" i="18"/>
  <c r="E9" i="18"/>
  <c r="D9" i="18"/>
  <c r="C9" i="18"/>
  <c r="B9" i="18"/>
  <c r="J9" i="19"/>
  <c r="J11" i="19" s="1"/>
  <c r="H9" i="19"/>
  <c r="E9" i="19"/>
  <c r="D9" i="19"/>
  <c r="C9" i="19"/>
  <c r="B9" i="19"/>
  <c r="B27" i="19" s="1"/>
  <c r="J9" i="21"/>
  <c r="J11" i="21" s="1"/>
  <c r="J12" i="21" s="1"/>
  <c r="J15" i="21" s="1"/>
  <c r="J18" i="21" s="1"/>
  <c r="J22" i="21" s="1"/>
  <c r="H9" i="21"/>
  <c r="E9" i="21"/>
  <c r="D9" i="21"/>
  <c r="C9" i="21"/>
  <c r="B9" i="21"/>
  <c r="B27" i="21" s="1"/>
  <c r="J9" i="22"/>
  <c r="J11" i="22" s="1"/>
  <c r="J12" i="22" s="1"/>
  <c r="J15" i="22" s="1"/>
  <c r="J18" i="22" s="1"/>
  <c r="J22" i="22" s="1"/>
  <c r="H9" i="22"/>
  <c r="E9" i="22"/>
  <c r="D9" i="22"/>
  <c r="C9" i="22"/>
  <c r="B9" i="22"/>
  <c r="J9" i="20"/>
  <c r="J11" i="20" s="1"/>
  <c r="J12" i="20" s="1"/>
  <c r="J15" i="20" s="1"/>
  <c r="J18" i="20" s="1"/>
  <c r="J22" i="20" s="1"/>
  <c r="H9" i="20"/>
  <c r="E9" i="20"/>
  <c r="D9" i="20"/>
  <c r="C9" i="20"/>
  <c r="B9" i="20"/>
  <c r="B27" i="20" s="1"/>
  <c r="J9" i="23"/>
  <c r="J11" i="23" s="1"/>
  <c r="J12" i="23" s="1"/>
  <c r="J15" i="23" s="1"/>
  <c r="J18" i="23" s="1"/>
  <c r="J22" i="23" s="1"/>
  <c r="H9" i="23"/>
  <c r="E9" i="23"/>
  <c r="D9" i="23"/>
  <c r="C9" i="23"/>
  <c r="B9" i="23"/>
  <c r="J9" i="24"/>
  <c r="J11" i="24" s="1"/>
  <c r="J12" i="24" s="1"/>
  <c r="J15" i="24" s="1"/>
  <c r="J18" i="24" s="1"/>
  <c r="J22" i="24" s="1"/>
  <c r="H9" i="24"/>
  <c r="E9" i="24"/>
  <c r="D9" i="24"/>
  <c r="C9" i="24"/>
  <c r="B9" i="24"/>
  <c r="J9" i="25"/>
  <c r="J11" i="25" s="1"/>
  <c r="J12" i="25" s="1"/>
  <c r="J15" i="25" s="1"/>
  <c r="J18" i="25" s="1"/>
  <c r="J22" i="25" s="1"/>
  <c r="H9" i="25"/>
  <c r="E9" i="25"/>
  <c r="D9" i="25"/>
  <c r="C9" i="25"/>
  <c r="B9" i="25"/>
  <c r="B27" i="25" s="1"/>
  <c r="J9" i="27"/>
  <c r="J11" i="27" s="1"/>
  <c r="J12" i="27" s="1"/>
  <c r="J15" i="27" s="1"/>
  <c r="J18" i="27" s="1"/>
  <c r="J22" i="27" s="1"/>
  <c r="H9" i="27"/>
  <c r="E9" i="27"/>
  <c r="D9" i="27"/>
  <c r="C9" i="27"/>
  <c r="B9" i="27"/>
  <c r="J9" i="29"/>
  <c r="J11" i="29" s="1"/>
  <c r="J12" i="29" s="1"/>
  <c r="J15" i="29" s="1"/>
  <c r="J18" i="29" s="1"/>
  <c r="J22" i="29" s="1"/>
  <c r="H9" i="29"/>
  <c r="E9" i="29"/>
  <c r="D9" i="29"/>
  <c r="C9" i="29"/>
  <c r="B9" i="29"/>
  <c r="J9" i="31"/>
  <c r="H9" i="31"/>
  <c r="E9" i="31"/>
  <c r="D9" i="31"/>
  <c r="C9" i="31"/>
  <c r="B9" i="31"/>
  <c r="B27" i="31" s="1"/>
  <c r="J9" i="32"/>
  <c r="J11" i="32" s="1"/>
  <c r="H9" i="32"/>
  <c r="E9" i="32"/>
  <c r="D9" i="32"/>
  <c r="C9" i="32"/>
  <c r="B9" i="32"/>
  <c r="B27" i="32" s="1"/>
  <c r="J9" i="34"/>
  <c r="J11" i="34" s="1"/>
  <c r="H9" i="34"/>
  <c r="E9" i="34"/>
  <c r="D9" i="34"/>
  <c r="C9" i="34"/>
  <c r="B9" i="34"/>
  <c r="B27" i="34" s="1"/>
  <c r="J9" i="35"/>
  <c r="J11" i="35" s="1"/>
  <c r="H9" i="35"/>
  <c r="E9" i="35"/>
  <c r="D9" i="35"/>
  <c r="C9" i="35"/>
  <c r="B9" i="35"/>
  <c r="B27" i="35" s="1"/>
  <c r="J9" i="36"/>
  <c r="J11" i="36" s="1"/>
  <c r="H9" i="36"/>
  <c r="E9" i="36"/>
  <c r="D9" i="36"/>
  <c r="C9" i="36"/>
  <c r="B9" i="36"/>
  <c r="B27" i="36" s="1"/>
  <c r="J9" i="12"/>
  <c r="J11" i="12" s="1"/>
  <c r="H9" i="12"/>
  <c r="E9" i="12"/>
  <c r="D9" i="12"/>
  <c r="C9" i="12"/>
  <c r="B9" i="12"/>
  <c r="B27" i="12" s="1"/>
  <c r="J9" i="11"/>
  <c r="J11" i="11" s="1"/>
  <c r="J12" i="11" s="1"/>
  <c r="J15" i="11" s="1"/>
  <c r="J18" i="11" s="1"/>
  <c r="J22" i="11" s="1"/>
  <c r="H9" i="11"/>
  <c r="E9" i="11"/>
  <c r="D9" i="11"/>
  <c r="C9" i="11"/>
  <c r="B9" i="11"/>
  <c r="B27" i="11" s="1"/>
  <c r="C9" i="1"/>
  <c r="J9" i="1"/>
  <c r="J11" i="1" s="1"/>
  <c r="H9" i="1"/>
  <c r="E9" i="1"/>
  <c r="D9" i="1"/>
  <c r="B9" i="1"/>
  <c r="A1" i="1"/>
  <c r="A1" i="2"/>
  <c r="A1" i="4"/>
  <c r="A1" i="5"/>
  <c r="A1" i="6"/>
  <c r="A1" i="7"/>
  <c r="A1" i="8"/>
  <c r="A1" i="9"/>
  <c r="A1" i="10"/>
  <c r="A1" i="13"/>
  <c r="A1" i="15"/>
  <c r="A1" i="17"/>
  <c r="A1" i="41"/>
  <c r="A1" i="14"/>
  <c r="A1" i="40"/>
  <c r="A1" i="28"/>
  <c r="A1" i="39"/>
  <c r="A1" i="18"/>
  <c r="A1" i="19"/>
  <c r="A1" i="21"/>
  <c r="A1" i="22"/>
  <c r="A1" i="20"/>
  <c r="A1" i="23"/>
  <c r="A1" i="24"/>
  <c r="A1" i="25"/>
  <c r="A1" i="27"/>
  <c r="A1" i="29"/>
  <c r="A1" i="30"/>
  <c r="A1" i="31"/>
  <c r="A1" i="32"/>
  <c r="A1" i="34"/>
  <c r="A1" i="35"/>
  <c r="A1" i="36"/>
  <c r="A1" i="37"/>
  <c r="A1" i="11"/>
  <c r="A1" i="12"/>
  <c r="B27" i="15"/>
  <c r="D14" i="49" l="1"/>
  <c r="D15" i="49" s="1"/>
  <c r="E14" i="49"/>
  <c r="E15" i="49" s="1"/>
  <c r="B14" i="49"/>
  <c r="B15" i="49" s="1"/>
  <c r="G14" i="49"/>
  <c r="G15" i="49" s="1"/>
  <c r="C14" i="49"/>
  <c r="C15" i="49" s="1"/>
  <c r="H14" i="49"/>
  <c r="H15" i="49" s="1"/>
  <c r="C15" i="48"/>
  <c r="J11" i="39"/>
  <c r="J12" i="39" s="1"/>
  <c r="J15" i="39" s="1"/>
  <c r="J18" i="39" s="1"/>
  <c r="J22" i="39" s="1"/>
  <c r="D14" i="48"/>
  <c r="D15" i="48" s="1"/>
  <c r="B14" i="48"/>
  <c r="B15" i="48" s="1"/>
  <c r="H14" i="48"/>
  <c r="H15" i="48" s="1"/>
  <c r="I15" i="48"/>
  <c r="I18" i="48" s="1"/>
  <c r="I22" i="48" s="1"/>
  <c r="K12" i="48"/>
  <c r="E14" i="48"/>
  <c r="E15" i="48" s="1"/>
  <c r="G14" i="48"/>
  <c r="G15" i="48" s="1"/>
  <c r="J12" i="45"/>
  <c r="J15" i="45" s="1"/>
  <c r="J18" i="45" s="1"/>
  <c r="J22" i="45" s="1"/>
  <c r="J12" i="12"/>
  <c r="J15" i="12" s="1"/>
  <c r="J18" i="12" s="1"/>
  <c r="J22" i="12" s="1"/>
  <c r="I9" i="39"/>
  <c r="K9" i="28"/>
  <c r="H9" i="39"/>
  <c r="G9" i="39"/>
  <c r="D9" i="39"/>
  <c r="B9" i="39"/>
  <c r="B27" i="39" s="1"/>
  <c r="K9" i="45"/>
  <c r="I11" i="45" s="1"/>
  <c r="I12" i="45" s="1"/>
  <c r="J9" i="44"/>
  <c r="J11" i="44" s="1"/>
  <c r="J12" i="44" s="1"/>
  <c r="J15" i="44" s="1"/>
  <c r="J18" i="44" s="1"/>
  <c r="J22" i="44" s="1"/>
  <c r="I9" i="44"/>
  <c r="H9" i="44"/>
  <c r="G9" i="44"/>
  <c r="E9" i="44"/>
  <c r="E9" i="38"/>
  <c r="D9" i="44"/>
  <c r="C9" i="44"/>
  <c r="B9" i="44"/>
  <c r="B27" i="44" s="1"/>
  <c r="K9" i="5"/>
  <c r="C11" i="5" s="1"/>
  <c r="C12" i="5" s="1"/>
  <c r="K9" i="34"/>
  <c r="H11" i="34" s="1"/>
  <c r="H12" i="34" s="1"/>
  <c r="J9" i="38"/>
  <c r="J11" i="38" s="1"/>
  <c r="J12" i="38" s="1"/>
  <c r="J15" i="38" s="1"/>
  <c r="J18" i="38" s="1"/>
  <c r="J22" i="38" s="1"/>
  <c r="K9" i="10"/>
  <c r="D11" i="10" s="1"/>
  <c r="D12" i="10" s="1"/>
  <c r="K9" i="7"/>
  <c r="B11" i="7" s="1"/>
  <c r="B12" i="7" s="1"/>
  <c r="K9" i="2"/>
  <c r="C11" i="2" s="1"/>
  <c r="C12" i="2" s="1"/>
  <c r="K9" i="14"/>
  <c r="K10" i="43"/>
  <c r="J12" i="32"/>
  <c r="J15" i="32" s="1"/>
  <c r="J18" i="32" s="1"/>
  <c r="J22" i="32" s="1"/>
  <c r="K9" i="12"/>
  <c r="B11" i="12" s="1"/>
  <c r="B12" i="12" s="1"/>
  <c r="J12" i="19"/>
  <c r="J15" i="19" s="1"/>
  <c r="J18" i="19" s="1"/>
  <c r="J22" i="19" s="1"/>
  <c r="H9" i="38"/>
  <c r="K31" i="43"/>
  <c r="E9" i="39"/>
  <c r="J12" i="46"/>
  <c r="J15" i="46" s="1"/>
  <c r="J18" i="46" s="1"/>
  <c r="J22" i="46" s="1"/>
  <c r="I9" i="38"/>
  <c r="G9" i="38"/>
  <c r="D9" i="38"/>
  <c r="C9" i="38"/>
  <c r="B9" i="38"/>
  <c r="B27" i="38" s="1"/>
  <c r="K9" i="36"/>
  <c r="G11" i="36" s="1"/>
  <c r="G12" i="36" s="1"/>
  <c r="K9" i="32"/>
  <c r="G11" i="32" s="1"/>
  <c r="G12" i="32" s="1"/>
  <c r="K9" i="17"/>
  <c r="K9" i="9"/>
  <c r="K9" i="4"/>
  <c r="H11" i="4" s="1"/>
  <c r="H12" i="4" s="1"/>
  <c r="K9" i="6"/>
  <c r="K9" i="29"/>
  <c r="D11" i="29" s="1"/>
  <c r="D12" i="29" s="1"/>
  <c r="B27" i="29"/>
  <c r="K9" i="27"/>
  <c r="D11" i="27" s="1"/>
  <c r="D12" i="27" s="1"/>
  <c r="B27" i="27"/>
  <c r="K9" i="25"/>
  <c r="B11" i="25" s="1"/>
  <c r="B12" i="25" s="1"/>
  <c r="B27" i="24"/>
  <c r="K9" i="24"/>
  <c r="B11" i="24" s="1"/>
  <c r="B12" i="24" s="1"/>
  <c r="B27" i="23"/>
  <c r="K9" i="23"/>
  <c r="G11" i="23" s="1"/>
  <c r="G12" i="23" s="1"/>
  <c r="K9" i="20"/>
  <c r="B11" i="20" s="1"/>
  <c r="B12" i="20" s="1"/>
  <c r="K9" i="22"/>
  <c r="B11" i="22" s="1"/>
  <c r="B12" i="22" s="1"/>
  <c r="B27" i="22"/>
  <c r="K9" i="21"/>
  <c r="B11" i="21" s="1"/>
  <c r="B12" i="21" s="1"/>
  <c r="K9" i="19"/>
  <c r="B11" i="19" s="1"/>
  <c r="B12" i="19" s="1"/>
  <c r="B27" i="18"/>
  <c r="K9" i="18"/>
  <c r="K9" i="30"/>
  <c r="C11" i="30" s="1"/>
  <c r="C12" i="30" s="1"/>
  <c r="J11" i="28"/>
  <c r="J12" i="28" s="1"/>
  <c r="J15" i="28" s="1"/>
  <c r="J18" i="28" s="1"/>
  <c r="J22" i="28" s="1"/>
  <c r="K9" i="40"/>
  <c r="J11" i="40"/>
  <c r="J12" i="40" s="1"/>
  <c r="J15" i="40" s="1"/>
  <c r="J18" i="40" s="1"/>
  <c r="J22" i="40" s="1"/>
  <c r="J11" i="14"/>
  <c r="K9" i="41"/>
  <c r="C11" i="41" s="1"/>
  <c r="C12" i="41" s="1"/>
  <c r="B27" i="46"/>
  <c r="K9" i="46"/>
  <c r="J12" i="41"/>
  <c r="J15" i="41" s="1"/>
  <c r="J18" i="41" s="1"/>
  <c r="J22" i="41" s="1"/>
  <c r="K9" i="1"/>
  <c r="B27" i="1"/>
  <c r="K9" i="11"/>
  <c r="K9" i="35"/>
  <c r="J11" i="31"/>
  <c r="J12" i="31" s="1"/>
  <c r="J15" i="31" s="1"/>
  <c r="J18" i="31" s="1"/>
  <c r="J22" i="31" s="1"/>
  <c r="J12" i="1"/>
  <c r="J15" i="1" s="1"/>
  <c r="J18" i="1" s="1"/>
  <c r="J22" i="1" s="1"/>
  <c r="J12" i="36"/>
  <c r="J15" i="36" s="1"/>
  <c r="J18" i="36" s="1"/>
  <c r="J22" i="36" s="1"/>
  <c r="J12" i="35"/>
  <c r="J15" i="35" s="1"/>
  <c r="J18" i="35" s="1"/>
  <c r="J22" i="35" s="1"/>
  <c r="J12" i="34"/>
  <c r="J15" i="34" s="1"/>
  <c r="J18" i="34" s="1"/>
  <c r="J22" i="34" s="1"/>
  <c r="K9" i="31"/>
  <c r="K9" i="15"/>
  <c r="H11" i="15" s="1"/>
  <c r="H12" i="15" s="1"/>
  <c r="K9" i="13"/>
  <c r="K9" i="8"/>
  <c r="K9" i="37"/>
  <c r="D11" i="37" s="1"/>
  <c r="D12" i="37" s="1"/>
  <c r="K15" i="49" l="1"/>
  <c r="H17" i="49"/>
  <c r="H18" i="49" s="1"/>
  <c r="H22" i="49" s="1"/>
  <c r="E11" i="10"/>
  <c r="E12" i="10" s="1"/>
  <c r="H11" i="7"/>
  <c r="H12" i="7" s="1"/>
  <c r="H11" i="45"/>
  <c r="H12" i="45" s="1"/>
  <c r="H17" i="48"/>
  <c r="H18" i="48" s="1"/>
  <c r="H22" i="48" s="1"/>
  <c r="K15" i="48"/>
  <c r="H11" i="10"/>
  <c r="H12" i="10" s="1"/>
  <c r="I11" i="5"/>
  <c r="I12" i="5" s="1"/>
  <c r="I14" i="5" s="1"/>
  <c r="C14" i="5" s="1"/>
  <c r="C15" i="5" s="1"/>
  <c r="D11" i="45"/>
  <c r="D12" i="45" s="1"/>
  <c r="G11" i="45"/>
  <c r="G12" i="45" s="1"/>
  <c r="B11" i="45"/>
  <c r="B12" i="45" s="1"/>
  <c r="E11" i="45"/>
  <c r="E12" i="45" s="1"/>
  <c r="G11" i="2"/>
  <c r="G12" i="2" s="1"/>
  <c r="B11" i="2"/>
  <c r="B12" i="2" s="1"/>
  <c r="E11" i="5"/>
  <c r="E12" i="5" s="1"/>
  <c r="B11" i="5"/>
  <c r="B12" i="5" s="1"/>
  <c r="H11" i="5"/>
  <c r="H12" i="5" s="1"/>
  <c r="E11" i="7"/>
  <c r="E12" i="7" s="1"/>
  <c r="D11" i="7"/>
  <c r="D12" i="7" s="1"/>
  <c r="I11" i="7"/>
  <c r="I12" i="7" s="1"/>
  <c r="I14" i="7" s="1"/>
  <c r="C11" i="7"/>
  <c r="C12" i="7" s="1"/>
  <c r="G11" i="7"/>
  <c r="G12" i="7" s="1"/>
  <c r="K9" i="39"/>
  <c r="D11" i="39" s="1"/>
  <c r="D12" i="39" s="1"/>
  <c r="C11" i="34"/>
  <c r="C12" i="34" s="1"/>
  <c r="D11" i="34"/>
  <c r="D12" i="34" s="1"/>
  <c r="E11" i="34"/>
  <c r="E12" i="34" s="1"/>
  <c r="C11" i="45"/>
  <c r="C12" i="45" s="1"/>
  <c r="K9" i="44"/>
  <c r="D11" i="44" s="1"/>
  <c r="D12" i="44" s="1"/>
  <c r="C11" i="12"/>
  <c r="C12" i="12" s="1"/>
  <c r="E11" i="12"/>
  <c r="E12" i="12" s="1"/>
  <c r="G11" i="12"/>
  <c r="G12" i="12" s="1"/>
  <c r="G11" i="5"/>
  <c r="G12" i="5" s="1"/>
  <c r="D11" i="5"/>
  <c r="D12" i="5" s="1"/>
  <c r="G11" i="10"/>
  <c r="G12" i="10" s="1"/>
  <c r="B11" i="10"/>
  <c r="B12" i="10" s="1"/>
  <c r="C11" i="32"/>
  <c r="C12" i="32" s="1"/>
  <c r="B11" i="34"/>
  <c r="B12" i="34" s="1"/>
  <c r="G11" i="34"/>
  <c r="G12" i="34" s="1"/>
  <c r="I11" i="34"/>
  <c r="I12" i="34" s="1"/>
  <c r="I14" i="34" s="1"/>
  <c r="D11" i="12"/>
  <c r="D12" i="12" s="1"/>
  <c r="I11" i="12"/>
  <c r="I12" i="12" s="1"/>
  <c r="I14" i="12" s="1"/>
  <c r="H11" i="25"/>
  <c r="H12" i="25" s="1"/>
  <c r="I11" i="14"/>
  <c r="I12" i="14" s="1"/>
  <c r="I14" i="14" s="1"/>
  <c r="C11" i="10"/>
  <c r="C12" i="10" s="1"/>
  <c r="I11" i="10"/>
  <c r="I12" i="10" s="1"/>
  <c r="I14" i="10" s="1"/>
  <c r="I11" i="2"/>
  <c r="I12" i="2" s="1"/>
  <c r="I14" i="2" s="1"/>
  <c r="B14" i="2" s="1"/>
  <c r="H11" i="2"/>
  <c r="H12" i="2" s="1"/>
  <c r="D11" i="2"/>
  <c r="D12" i="2" s="1"/>
  <c r="E11" i="2"/>
  <c r="E12" i="2" s="1"/>
  <c r="H11" i="22"/>
  <c r="H12" i="22" s="1"/>
  <c r="B11" i="29"/>
  <c r="B12" i="29" s="1"/>
  <c r="H11" i="29"/>
  <c r="H12" i="29" s="1"/>
  <c r="H11" i="12"/>
  <c r="H12" i="12" s="1"/>
  <c r="E11" i="30"/>
  <c r="E12" i="30" s="1"/>
  <c r="D11" i="19"/>
  <c r="D12" i="19" s="1"/>
  <c r="H11" i="20"/>
  <c r="H12" i="20" s="1"/>
  <c r="D11" i="20"/>
  <c r="D12" i="20" s="1"/>
  <c r="D11" i="23"/>
  <c r="D12" i="23" s="1"/>
  <c r="D11" i="24"/>
  <c r="D12" i="24" s="1"/>
  <c r="D11" i="25"/>
  <c r="D12" i="25" s="1"/>
  <c r="E11" i="32"/>
  <c r="E12" i="32" s="1"/>
  <c r="E11" i="36"/>
  <c r="E12" i="36" s="1"/>
  <c r="K9" i="38"/>
  <c r="D11" i="38" s="1"/>
  <c r="D12" i="38" s="1"/>
  <c r="C11" i="36"/>
  <c r="C12" i="36" s="1"/>
  <c r="G11" i="37"/>
  <c r="G12" i="37" s="1"/>
  <c r="C11" i="13"/>
  <c r="C12" i="13" s="1"/>
  <c r="H11" i="13"/>
  <c r="H12" i="13" s="1"/>
  <c r="D11" i="13"/>
  <c r="D12" i="13" s="1"/>
  <c r="E11" i="13"/>
  <c r="E12" i="13" s="1"/>
  <c r="B11" i="13"/>
  <c r="B12" i="13" s="1"/>
  <c r="I11" i="13"/>
  <c r="I12" i="13" s="1"/>
  <c r="E11" i="11"/>
  <c r="E12" i="11" s="1"/>
  <c r="I11" i="11"/>
  <c r="I12" i="11" s="1"/>
  <c r="D11" i="11"/>
  <c r="D12" i="11" s="1"/>
  <c r="H11" i="11"/>
  <c r="H12" i="11" s="1"/>
  <c r="C11" i="11"/>
  <c r="C12" i="11" s="1"/>
  <c r="C11" i="37"/>
  <c r="C12" i="37" s="1"/>
  <c r="E11" i="37"/>
  <c r="E12" i="37" s="1"/>
  <c r="H11" i="37"/>
  <c r="H12" i="37" s="1"/>
  <c r="B11" i="37"/>
  <c r="B12" i="37" s="1"/>
  <c r="I11" i="15"/>
  <c r="I12" i="15" s="1"/>
  <c r="D11" i="15"/>
  <c r="D12" i="15" s="1"/>
  <c r="B11" i="15"/>
  <c r="B12" i="15" s="1"/>
  <c r="E11" i="15"/>
  <c r="E12" i="15" s="1"/>
  <c r="C11" i="15"/>
  <c r="C12" i="15" s="1"/>
  <c r="G11" i="46"/>
  <c r="G12" i="46" s="1"/>
  <c r="H11" i="46"/>
  <c r="H12" i="46" s="1"/>
  <c r="D11" i="46"/>
  <c r="D12" i="46" s="1"/>
  <c r="I11" i="46"/>
  <c r="I12" i="46" s="1"/>
  <c r="E11" i="46"/>
  <c r="E12" i="46" s="1"/>
  <c r="C11" i="46"/>
  <c r="C12" i="46" s="1"/>
  <c r="B11" i="46"/>
  <c r="B12" i="46" s="1"/>
  <c r="B11" i="40"/>
  <c r="B12" i="40" s="1"/>
  <c r="I11" i="40"/>
  <c r="I12" i="40" s="1"/>
  <c r="G11" i="40"/>
  <c r="G12" i="40" s="1"/>
  <c r="D11" i="40"/>
  <c r="D12" i="40" s="1"/>
  <c r="H11" i="40"/>
  <c r="H12" i="40" s="1"/>
  <c r="E11" i="40"/>
  <c r="E12" i="40" s="1"/>
  <c r="C11" i="40"/>
  <c r="C12" i="40" s="1"/>
  <c r="B11" i="28"/>
  <c r="B12" i="28" s="1"/>
  <c r="D11" i="28"/>
  <c r="D12" i="28" s="1"/>
  <c r="I11" i="30"/>
  <c r="I12" i="30" s="1"/>
  <c r="D11" i="30"/>
  <c r="D12" i="30" s="1"/>
  <c r="H11" i="30"/>
  <c r="H12" i="30" s="1"/>
  <c r="B11" i="30"/>
  <c r="B12" i="30" s="1"/>
  <c r="E11" i="18"/>
  <c r="E12" i="18" s="1"/>
  <c r="H11" i="18"/>
  <c r="H12" i="18" s="1"/>
  <c r="B11" i="18"/>
  <c r="B12" i="18" s="1"/>
  <c r="C11" i="18"/>
  <c r="C12" i="18" s="1"/>
  <c r="I11" i="18"/>
  <c r="I12" i="18" s="1"/>
  <c r="D11" i="18"/>
  <c r="D12" i="18" s="1"/>
  <c r="C11" i="21"/>
  <c r="C12" i="21" s="1"/>
  <c r="I11" i="21"/>
  <c r="I12" i="21" s="1"/>
  <c r="E11" i="21"/>
  <c r="E12" i="21" s="1"/>
  <c r="D11" i="21"/>
  <c r="D12" i="21" s="1"/>
  <c r="H11" i="21"/>
  <c r="H12" i="21" s="1"/>
  <c r="I11" i="20"/>
  <c r="I12" i="20" s="1"/>
  <c r="C11" i="20"/>
  <c r="C12" i="20" s="1"/>
  <c r="E11" i="20"/>
  <c r="E12" i="20" s="1"/>
  <c r="E11" i="25"/>
  <c r="E12" i="25" s="1"/>
  <c r="I11" i="25"/>
  <c r="I12" i="25" s="1"/>
  <c r="C11" i="25"/>
  <c r="C12" i="25" s="1"/>
  <c r="C11" i="29"/>
  <c r="C12" i="29" s="1"/>
  <c r="I11" i="29"/>
  <c r="I12" i="29" s="1"/>
  <c r="E11" i="29"/>
  <c r="E12" i="29" s="1"/>
  <c r="B11" i="6"/>
  <c r="B12" i="6" s="1"/>
  <c r="C11" i="6"/>
  <c r="C12" i="6" s="1"/>
  <c r="G11" i="6"/>
  <c r="G12" i="6" s="1"/>
  <c r="I11" i="6"/>
  <c r="I12" i="6" s="1"/>
  <c r="D11" i="6"/>
  <c r="D12" i="6" s="1"/>
  <c r="H11" i="6"/>
  <c r="H12" i="6" s="1"/>
  <c r="E11" i="6"/>
  <c r="E12" i="6" s="1"/>
  <c r="H11" i="17"/>
  <c r="H12" i="17" s="1"/>
  <c r="E11" i="17"/>
  <c r="E12" i="17" s="1"/>
  <c r="C11" i="17"/>
  <c r="C12" i="17" s="1"/>
  <c r="B11" i="17"/>
  <c r="B12" i="17" s="1"/>
  <c r="I11" i="17"/>
  <c r="I12" i="17" s="1"/>
  <c r="D11" i="17"/>
  <c r="D12" i="17" s="1"/>
  <c r="G11" i="17"/>
  <c r="G12" i="17" s="1"/>
  <c r="B11" i="36"/>
  <c r="B12" i="36" s="1"/>
  <c r="I11" i="36"/>
  <c r="I12" i="36" s="1"/>
  <c r="H11" i="36"/>
  <c r="H12" i="36" s="1"/>
  <c r="D11" i="36"/>
  <c r="D12" i="36" s="1"/>
  <c r="I14" i="45"/>
  <c r="I15" i="45" s="1"/>
  <c r="I18" i="45" s="1"/>
  <c r="I22" i="45" s="1"/>
  <c r="C11" i="35"/>
  <c r="C12" i="35" s="1"/>
  <c r="B11" i="11"/>
  <c r="B12" i="11" s="1"/>
  <c r="I11" i="37"/>
  <c r="I12" i="37" s="1"/>
  <c r="E11" i="41"/>
  <c r="E12" i="41" s="1"/>
  <c r="H11" i="23"/>
  <c r="H12" i="23" s="1"/>
  <c r="H11" i="24"/>
  <c r="H12" i="24" s="1"/>
  <c r="J12" i="14"/>
  <c r="J15" i="14" s="1"/>
  <c r="J18" i="14" s="1"/>
  <c r="J22" i="14" s="1"/>
  <c r="E11" i="28"/>
  <c r="E12" i="28" s="1"/>
  <c r="C11" i="28"/>
  <c r="C12" i="28" s="1"/>
  <c r="D11" i="22"/>
  <c r="D12" i="22" s="1"/>
  <c r="B11" i="27"/>
  <c r="B12" i="27" s="1"/>
  <c r="H11" i="28"/>
  <c r="H12" i="28" s="1"/>
  <c r="H11" i="14"/>
  <c r="H12" i="14" s="1"/>
  <c r="G11" i="15"/>
  <c r="G12" i="15" s="1"/>
  <c r="G11" i="11"/>
  <c r="G12" i="11" s="1"/>
  <c r="G11" i="18"/>
  <c r="G12" i="18" s="1"/>
  <c r="G11" i="21"/>
  <c r="G12" i="21" s="1"/>
  <c r="G11" i="25"/>
  <c r="G12" i="25" s="1"/>
  <c r="G11" i="29"/>
  <c r="G12" i="29" s="1"/>
  <c r="E11" i="8"/>
  <c r="E12" i="8" s="1"/>
  <c r="C11" i="8"/>
  <c r="C12" i="8" s="1"/>
  <c r="H11" i="8"/>
  <c r="H12" i="8" s="1"/>
  <c r="D11" i="8"/>
  <c r="D12" i="8" s="1"/>
  <c r="I11" i="8"/>
  <c r="I12" i="8" s="1"/>
  <c r="G11" i="8"/>
  <c r="G12" i="8" s="1"/>
  <c r="B11" i="8"/>
  <c r="B12" i="8" s="1"/>
  <c r="D11" i="31"/>
  <c r="D12" i="31" s="1"/>
  <c r="E11" i="31"/>
  <c r="E12" i="31" s="1"/>
  <c r="C11" i="31"/>
  <c r="C12" i="31" s="1"/>
  <c r="G11" i="31"/>
  <c r="G12" i="31" s="1"/>
  <c r="I11" i="31"/>
  <c r="I12" i="31" s="1"/>
  <c r="B11" i="31"/>
  <c r="B12" i="31" s="1"/>
  <c r="H11" i="31"/>
  <c r="H12" i="31" s="1"/>
  <c r="B11" i="35"/>
  <c r="B12" i="35" s="1"/>
  <c r="D11" i="35"/>
  <c r="D12" i="35" s="1"/>
  <c r="H11" i="35"/>
  <c r="H12" i="35" s="1"/>
  <c r="I11" i="35"/>
  <c r="I12" i="35" s="1"/>
  <c r="E11" i="35"/>
  <c r="E12" i="35" s="1"/>
  <c r="G11" i="1"/>
  <c r="G12" i="1" s="1"/>
  <c r="I11" i="1"/>
  <c r="I12" i="1" s="1"/>
  <c r="C11" i="1"/>
  <c r="C12" i="1" s="1"/>
  <c r="D11" i="1"/>
  <c r="D12" i="1" s="1"/>
  <c r="H11" i="1"/>
  <c r="H12" i="1" s="1"/>
  <c r="B11" i="1"/>
  <c r="B12" i="1" s="1"/>
  <c r="E11" i="1"/>
  <c r="E12" i="1" s="1"/>
  <c r="B11" i="41"/>
  <c r="B12" i="41" s="1"/>
  <c r="H11" i="41"/>
  <c r="H12" i="41" s="1"/>
  <c r="D11" i="41"/>
  <c r="D12" i="41" s="1"/>
  <c r="I11" i="41"/>
  <c r="I12" i="41" s="1"/>
  <c r="G11" i="41"/>
  <c r="G12" i="41" s="1"/>
  <c r="C11" i="14"/>
  <c r="C12" i="14" s="1"/>
  <c r="E11" i="14"/>
  <c r="E12" i="14" s="1"/>
  <c r="I11" i="19"/>
  <c r="I12" i="19" s="1"/>
  <c r="H11" i="19"/>
  <c r="H12" i="19" s="1"/>
  <c r="E11" i="19"/>
  <c r="E12" i="19" s="1"/>
  <c r="C11" i="19"/>
  <c r="C12" i="19" s="1"/>
  <c r="I11" i="22"/>
  <c r="I12" i="22" s="1"/>
  <c r="E11" i="22"/>
  <c r="E12" i="22" s="1"/>
  <c r="C11" i="22"/>
  <c r="C12" i="22" s="1"/>
  <c r="E11" i="23"/>
  <c r="E12" i="23" s="1"/>
  <c r="C11" i="23"/>
  <c r="C12" i="23" s="1"/>
  <c r="B11" i="23"/>
  <c r="B12" i="23" s="1"/>
  <c r="I11" i="23"/>
  <c r="I12" i="23" s="1"/>
  <c r="I11" i="24"/>
  <c r="I12" i="24" s="1"/>
  <c r="E11" i="24"/>
  <c r="E12" i="24" s="1"/>
  <c r="C11" i="24"/>
  <c r="C12" i="24" s="1"/>
  <c r="G11" i="24"/>
  <c r="G12" i="24" s="1"/>
  <c r="I11" i="27"/>
  <c r="I12" i="27" s="1"/>
  <c r="G11" i="27"/>
  <c r="G12" i="27" s="1"/>
  <c r="E11" i="27"/>
  <c r="E12" i="27" s="1"/>
  <c r="H11" i="27"/>
  <c r="H12" i="27" s="1"/>
  <c r="C11" i="27"/>
  <c r="C12" i="27" s="1"/>
  <c r="I11" i="4"/>
  <c r="I12" i="4" s="1"/>
  <c r="C11" i="4"/>
  <c r="C12" i="4" s="1"/>
  <c r="E11" i="4"/>
  <c r="E12" i="4" s="1"/>
  <c r="B11" i="4"/>
  <c r="B12" i="4" s="1"/>
  <c r="G11" i="4"/>
  <c r="G12" i="4" s="1"/>
  <c r="D11" i="4"/>
  <c r="D12" i="4" s="1"/>
  <c r="B11" i="9"/>
  <c r="B12" i="9" s="1"/>
  <c r="E11" i="9"/>
  <c r="E12" i="9" s="1"/>
  <c r="I11" i="9"/>
  <c r="I12" i="9" s="1"/>
  <c r="G11" i="9"/>
  <c r="G12" i="9" s="1"/>
  <c r="D11" i="9"/>
  <c r="D12" i="9" s="1"/>
  <c r="C11" i="9"/>
  <c r="C12" i="9" s="1"/>
  <c r="H11" i="9"/>
  <c r="H12" i="9" s="1"/>
  <c r="D11" i="32"/>
  <c r="D12" i="32" s="1"/>
  <c r="H11" i="32"/>
  <c r="H12" i="32" s="1"/>
  <c r="B11" i="32"/>
  <c r="B12" i="32" s="1"/>
  <c r="I11" i="32"/>
  <c r="I12" i="32" s="1"/>
  <c r="I11" i="28"/>
  <c r="I12" i="28" s="1"/>
  <c r="D11" i="14"/>
  <c r="D12" i="14" s="1"/>
  <c r="B11" i="14"/>
  <c r="B12" i="14" s="1"/>
  <c r="G11" i="13"/>
  <c r="G12" i="13" s="1"/>
  <c r="G11" i="22"/>
  <c r="G12" i="22" s="1"/>
  <c r="G11" i="30"/>
  <c r="G12" i="30" s="1"/>
  <c r="G11" i="19"/>
  <c r="G12" i="19" s="1"/>
  <c r="G11" i="20"/>
  <c r="G12" i="20" s="1"/>
  <c r="G11" i="35"/>
  <c r="G12" i="35" s="1"/>
  <c r="G11" i="14"/>
  <c r="G12" i="14" s="1"/>
  <c r="G11" i="28"/>
  <c r="G12" i="28" s="1"/>
  <c r="C17" i="49" l="1"/>
  <c r="C18" i="49" s="1"/>
  <c r="D17" i="49"/>
  <c r="D18" i="49" s="1"/>
  <c r="G17" i="49"/>
  <c r="G18" i="49" s="1"/>
  <c r="G20" i="49" s="1"/>
  <c r="E17" i="49"/>
  <c r="E18" i="49" s="1"/>
  <c r="B17" i="49"/>
  <c r="B18" i="49" s="1"/>
  <c r="G14" i="5"/>
  <c r="G15" i="5" s="1"/>
  <c r="B15" i="2"/>
  <c r="H14" i="5"/>
  <c r="H15" i="5" s="1"/>
  <c r="H17" i="5" s="1"/>
  <c r="D17" i="5" s="1"/>
  <c r="E14" i="5"/>
  <c r="E15" i="5" s="1"/>
  <c r="I15" i="5"/>
  <c r="I18" i="5" s="1"/>
  <c r="I22" i="5" s="1"/>
  <c r="B14" i="5"/>
  <c r="B15" i="5" s="1"/>
  <c r="K12" i="45"/>
  <c r="G11" i="44"/>
  <c r="G12" i="44" s="1"/>
  <c r="E17" i="48"/>
  <c r="E18" i="48" s="1"/>
  <c r="C17" i="48"/>
  <c r="C18" i="48" s="1"/>
  <c r="B17" i="48"/>
  <c r="B18" i="48" s="1"/>
  <c r="D17" i="48"/>
  <c r="D18" i="48" s="1"/>
  <c r="G17" i="48"/>
  <c r="G18" i="48" s="1"/>
  <c r="G20" i="48" s="1"/>
  <c r="D14" i="5"/>
  <c r="D15" i="5" s="1"/>
  <c r="H14" i="2"/>
  <c r="H15" i="2" s="1"/>
  <c r="H17" i="2" s="1"/>
  <c r="H18" i="2" s="1"/>
  <c r="H22" i="2" s="1"/>
  <c r="G14" i="2"/>
  <c r="G15" i="2" s="1"/>
  <c r="K12" i="5"/>
  <c r="K12" i="7"/>
  <c r="K12" i="10"/>
  <c r="G11" i="39"/>
  <c r="G12" i="39" s="1"/>
  <c r="E11" i="39"/>
  <c r="E12" i="39" s="1"/>
  <c r="C11" i="39"/>
  <c r="C12" i="39" s="1"/>
  <c r="I11" i="39"/>
  <c r="I12" i="39" s="1"/>
  <c r="I14" i="39" s="1"/>
  <c r="I15" i="39" s="1"/>
  <c r="I18" i="39" s="1"/>
  <c r="I22" i="39" s="1"/>
  <c r="B11" i="39"/>
  <c r="B12" i="39" s="1"/>
  <c r="H11" i="39"/>
  <c r="H12" i="39" s="1"/>
  <c r="C11" i="44"/>
  <c r="C12" i="44" s="1"/>
  <c r="H11" i="44"/>
  <c r="H12" i="44" s="1"/>
  <c r="B11" i="44"/>
  <c r="B12" i="44" s="1"/>
  <c r="I11" i="44"/>
  <c r="I12" i="44" s="1"/>
  <c r="I14" i="44" s="1"/>
  <c r="I15" i="44" s="1"/>
  <c r="I18" i="44" s="1"/>
  <c r="I22" i="44" s="1"/>
  <c r="E11" i="44"/>
  <c r="E12" i="44" s="1"/>
  <c r="K12" i="12"/>
  <c r="K12" i="34"/>
  <c r="D14" i="2"/>
  <c r="D15" i="2" s="1"/>
  <c r="I15" i="2"/>
  <c r="I18" i="2" s="1"/>
  <c r="I22" i="2" s="1"/>
  <c r="C14" i="2"/>
  <c r="C15" i="2" s="1"/>
  <c r="E14" i="2"/>
  <c r="E15" i="2" s="1"/>
  <c r="K12" i="2"/>
  <c r="K12" i="24"/>
  <c r="K12" i="19"/>
  <c r="K12" i="20"/>
  <c r="C11" i="38"/>
  <c r="C12" i="38" s="1"/>
  <c r="B11" i="38"/>
  <c r="B12" i="38" s="1"/>
  <c r="G11" i="38"/>
  <c r="G12" i="38" s="1"/>
  <c r="H11" i="38"/>
  <c r="H12" i="38" s="1"/>
  <c r="I11" i="38"/>
  <c r="I12" i="38" s="1"/>
  <c r="I14" i="38" s="1"/>
  <c r="C14" i="38" s="1"/>
  <c r="E11" i="38"/>
  <c r="E12" i="38" s="1"/>
  <c r="B14" i="12"/>
  <c r="B15" i="12" s="1"/>
  <c r="C14" i="12"/>
  <c r="C15" i="12" s="1"/>
  <c r="D14" i="12"/>
  <c r="D15" i="12" s="1"/>
  <c r="E14" i="12"/>
  <c r="E15" i="12" s="1"/>
  <c r="H14" i="12"/>
  <c r="H15" i="12" s="1"/>
  <c r="G14" i="12"/>
  <c r="G15" i="12" s="1"/>
  <c r="I14" i="32"/>
  <c r="I15" i="32" s="1"/>
  <c r="I18" i="32" s="1"/>
  <c r="I22" i="32" s="1"/>
  <c r="K12" i="32"/>
  <c r="K12" i="9"/>
  <c r="I14" i="4"/>
  <c r="I15" i="4" s="1"/>
  <c r="I18" i="4" s="1"/>
  <c r="I22" i="4" s="1"/>
  <c r="G14" i="7"/>
  <c r="G15" i="7" s="1"/>
  <c r="H14" i="7"/>
  <c r="H15" i="7" s="1"/>
  <c r="C14" i="7"/>
  <c r="C15" i="7" s="1"/>
  <c r="D14" i="7"/>
  <c r="D15" i="7" s="1"/>
  <c r="E14" i="7"/>
  <c r="E15" i="7" s="1"/>
  <c r="B14" i="7"/>
  <c r="B15" i="7" s="1"/>
  <c r="I14" i="27"/>
  <c r="I15" i="27" s="1"/>
  <c r="I18" i="27" s="1"/>
  <c r="I22" i="27" s="1"/>
  <c r="K12" i="23"/>
  <c r="I14" i="19"/>
  <c r="I15" i="19" s="1"/>
  <c r="I18" i="19" s="1"/>
  <c r="I22" i="19" s="1"/>
  <c r="K12" i="41"/>
  <c r="I14" i="35"/>
  <c r="I15" i="35" s="1"/>
  <c r="I18" i="35" s="1"/>
  <c r="I22" i="35" s="1"/>
  <c r="K12" i="31"/>
  <c r="K12" i="27"/>
  <c r="I14" i="37"/>
  <c r="I15" i="37" s="1"/>
  <c r="I18" i="37" s="1"/>
  <c r="I22" i="37" s="1"/>
  <c r="D14" i="10"/>
  <c r="D15" i="10" s="1"/>
  <c r="B14" i="10"/>
  <c r="B15" i="10" s="1"/>
  <c r="G14" i="10"/>
  <c r="G15" i="10" s="1"/>
  <c r="H14" i="10"/>
  <c r="H15" i="10" s="1"/>
  <c r="E14" i="10"/>
  <c r="E15" i="10" s="1"/>
  <c r="C14" i="10"/>
  <c r="C15" i="10" s="1"/>
  <c r="K12" i="36"/>
  <c r="I14" i="17"/>
  <c r="I15" i="17" s="1"/>
  <c r="I18" i="17" s="1"/>
  <c r="I22" i="17" s="1"/>
  <c r="K12" i="6"/>
  <c r="I14" i="25"/>
  <c r="I15" i="25" s="1"/>
  <c r="I18" i="25" s="1"/>
  <c r="I22" i="25" s="1"/>
  <c r="I14" i="20"/>
  <c r="I15" i="20" s="1"/>
  <c r="I18" i="20" s="1"/>
  <c r="I22" i="20" s="1"/>
  <c r="I14" i="21"/>
  <c r="I15" i="21" s="1"/>
  <c r="I18" i="21" s="1"/>
  <c r="I22" i="21" s="1"/>
  <c r="I14" i="18"/>
  <c r="I15" i="18" s="1"/>
  <c r="I18" i="18" s="1"/>
  <c r="I22" i="18" s="1"/>
  <c r="K12" i="18"/>
  <c r="K12" i="30"/>
  <c r="I14" i="30"/>
  <c r="I15" i="30" s="1"/>
  <c r="I18" i="30" s="1"/>
  <c r="I22" i="30" s="1"/>
  <c r="K12" i="28"/>
  <c r="K12" i="40"/>
  <c r="K12" i="46"/>
  <c r="K12" i="15"/>
  <c r="I14" i="15"/>
  <c r="I15" i="15" s="1"/>
  <c r="I18" i="15" s="1"/>
  <c r="I22" i="15" s="1"/>
  <c r="K12" i="37"/>
  <c r="I14" i="11"/>
  <c r="I15" i="11" s="1"/>
  <c r="I18" i="11" s="1"/>
  <c r="I22" i="11" s="1"/>
  <c r="K12" i="13"/>
  <c r="D14" i="14"/>
  <c r="D15" i="14" s="1"/>
  <c r="B14" i="14"/>
  <c r="B15" i="14" s="1"/>
  <c r="E14" i="14"/>
  <c r="E15" i="14" s="1"/>
  <c r="G14" i="14"/>
  <c r="G15" i="14" s="1"/>
  <c r="H14" i="14"/>
  <c r="H15" i="14" s="1"/>
  <c r="C14" i="14"/>
  <c r="C15" i="14" s="1"/>
  <c r="K12" i="29"/>
  <c r="G14" i="34"/>
  <c r="G15" i="34" s="1"/>
  <c r="E14" i="34"/>
  <c r="E15" i="34" s="1"/>
  <c r="C14" i="34"/>
  <c r="C15" i="34" s="1"/>
  <c r="H14" i="34"/>
  <c r="H15" i="34" s="1"/>
  <c r="B14" i="34"/>
  <c r="B15" i="34" s="1"/>
  <c r="D14" i="34"/>
  <c r="D15" i="34" s="1"/>
  <c r="I14" i="9"/>
  <c r="I15" i="9" s="1"/>
  <c r="I18" i="9" s="1"/>
  <c r="I22" i="9" s="1"/>
  <c r="K12" i="14"/>
  <c r="I14" i="28"/>
  <c r="I15" i="28" s="1"/>
  <c r="I18" i="28" s="1"/>
  <c r="I22" i="28" s="1"/>
  <c r="K12" i="4"/>
  <c r="I14" i="24"/>
  <c r="I15" i="24" s="1"/>
  <c r="I18" i="24" s="1"/>
  <c r="I22" i="24" s="1"/>
  <c r="I14" i="23"/>
  <c r="I15" i="23" s="1"/>
  <c r="I18" i="23" s="1"/>
  <c r="I22" i="23" s="1"/>
  <c r="I14" i="22"/>
  <c r="I15" i="22" s="1"/>
  <c r="I18" i="22" s="1"/>
  <c r="I22" i="22" s="1"/>
  <c r="I14" i="41"/>
  <c r="I15" i="41" s="1"/>
  <c r="I18" i="41" s="1"/>
  <c r="I22" i="41" s="1"/>
  <c r="K12" i="1"/>
  <c r="I14" i="1"/>
  <c r="I15" i="1" s="1"/>
  <c r="I18" i="1" s="1"/>
  <c r="I22" i="1" s="1"/>
  <c r="K12" i="35"/>
  <c r="I14" i="31"/>
  <c r="I15" i="31" s="1"/>
  <c r="I18" i="31" s="1"/>
  <c r="I22" i="31" s="1"/>
  <c r="K12" i="8"/>
  <c r="I14" i="8"/>
  <c r="I15" i="8" s="1"/>
  <c r="I18" i="8" s="1"/>
  <c r="I22" i="8" s="1"/>
  <c r="K12" i="11"/>
  <c r="D14" i="45"/>
  <c r="D15" i="45" s="1"/>
  <c r="H14" i="45"/>
  <c r="H15" i="45" s="1"/>
  <c r="G14" i="45"/>
  <c r="G15" i="45" s="1"/>
  <c r="B14" i="45"/>
  <c r="B15" i="45" s="1"/>
  <c r="C14" i="45"/>
  <c r="C15" i="45" s="1"/>
  <c r="E14" i="45"/>
  <c r="E15" i="45" s="1"/>
  <c r="I14" i="36"/>
  <c r="I15" i="36" s="1"/>
  <c r="I18" i="36" s="1"/>
  <c r="I22" i="36" s="1"/>
  <c r="K12" i="17"/>
  <c r="I14" i="6"/>
  <c r="I15" i="6" s="1"/>
  <c r="I18" i="6" s="1"/>
  <c r="I22" i="6" s="1"/>
  <c r="I14" i="29"/>
  <c r="I15" i="29" s="1"/>
  <c r="I18" i="29" s="1"/>
  <c r="I22" i="29" s="1"/>
  <c r="I14" i="40"/>
  <c r="I15" i="40" s="1"/>
  <c r="I18" i="40" s="1"/>
  <c r="I22" i="40" s="1"/>
  <c r="I14" i="46"/>
  <c r="I15" i="46" s="1"/>
  <c r="I18" i="46" s="1"/>
  <c r="I22" i="46" s="1"/>
  <c r="I14" i="13"/>
  <c r="I15" i="13" s="1"/>
  <c r="I18" i="13" s="1"/>
  <c r="I22" i="13" s="1"/>
  <c r="I15" i="12"/>
  <c r="I18" i="12" s="1"/>
  <c r="I22" i="12" s="1"/>
  <c r="I15" i="34"/>
  <c r="I18" i="34" s="1"/>
  <c r="I22" i="34" s="1"/>
  <c r="I15" i="7"/>
  <c r="I18" i="7" s="1"/>
  <c r="I22" i="7" s="1"/>
  <c r="I15" i="10"/>
  <c r="I18" i="10" s="1"/>
  <c r="I22" i="10" s="1"/>
  <c r="I15" i="14"/>
  <c r="I18" i="14" s="1"/>
  <c r="I22" i="14" s="1"/>
  <c r="K12" i="25"/>
  <c r="K12" i="22"/>
  <c r="K12" i="21"/>
  <c r="K18" i="49" l="1"/>
  <c r="G22" i="49"/>
  <c r="B20" i="49"/>
  <c r="C20" i="49"/>
  <c r="C22" i="49" s="1"/>
  <c r="D20" i="49"/>
  <c r="D22" i="49" s="1"/>
  <c r="E20" i="49"/>
  <c r="E22" i="49" s="1"/>
  <c r="G22" i="48"/>
  <c r="D20" i="48"/>
  <c r="D22" i="48" s="1"/>
  <c r="B20" i="48"/>
  <c r="C20" i="48"/>
  <c r="C22" i="48" s="1"/>
  <c r="E20" i="48"/>
  <c r="E22" i="48" s="1"/>
  <c r="K18" i="48"/>
  <c r="D18" i="5"/>
  <c r="K12" i="44"/>
  <c r="K15" i="2"/>
  <c r="B17" i="5"/>
  <c r="B18" i="5" s="1"/>
  <c r="H18" i="5"/>
  <c r="H22" i="5" s="1"/>
  <c r="E17" i="5"/>
  <c r="E18" i="5" s="1"/>
  <c r="C17" i="5"/>
  <c r="C18" i="5" s="1"/>
  <c r="G17" i="5"/>
  <c r="G18" i="5" s="1"/>
  <c r="G20" i="5" s="1"/>
  <c r="B20" i="5" s="1"/>
  <c r="K15" i="5"/>
  <c r="K12" i="39"/>
  <c r="B17" i="2"/>
  <c r="B18" i="2" s="1"/>
  <c r="E17" i="2"/>
  <c r="E18" i="2" s="1"/>
  <c r="D17" i="2"/>
  <c r="D18" i="2" s="1"/>
  <c r="C15" i="38"/>
  <c r="C17" i="2"/>
  <c r="C18" i="2" s="1"/>
  <c r="G17" i="2"/>
  <c r="G18" i="2" s="1"/>
  <c r="G20" i="2" s="1"/>
  <c r="D20" i="2" s="1"/>
  <c r="I15" i="38"/>
  <c r="I18" i="38" s="1"/>
  <c r="I22" i="38" s="1"/>
  <c r="D14" i="38"/>
  <c r="D15" i="38" s="1"/>
  <c r="G14" i="38"/>
  <c r="G15" i="38" s="1"/>
  <c r="B14" i="38"/>
  <c r="B15" i="38" s="1"/>
  <c r="K12" i="38"/>
  <c r="E14" i="38"/>
  <c r="E15" i="38" s="1"/>
  <c r="H14" i="38"/>
  <c r="H15" i="38" s="1"/>
  <c r="H17" i="38" s="1"/>
  <c r="H18" i="38" s="1"/>
  <c r="H22" i="38" s="1"/>
  <c r="H17" i="14"/>
  <c r="H18" i="14" s="1"/>
  <c r="H22" i="14" s="1"/>
  <c r="H17" i="45"/>
  <c r="H18" i="45" s="1"/>
  <c r="H22" i="45" s="1"/>
  <c r="E14" i="13"/>
  <c r="E15" i="13" s="1"/>
  <c r="H14" i="13"/>
  <c r="H15" i="13" s="1"/>
  <c r="B14" i="13"/>
  <c r="B15" i="13" s="1"/>
  <c r="C14" i="13"/>
  <c r="C15" i="13" s="1"/>
  <c r="G14" i="13"/>
  <c r="G15" i="13" s="1"/>
  <c r="D14" i="13"/>
  <c r="D15" i="13" s="1"/>
  <c r="D14" i="46"/>
  <c r="D15" i="46" s="1"/>
  <c r="C14" i="46"/>
  <c r="C15" i="46" s="1"/>
  <c r="H14" i="46"/>
  <c r="H15" i="46" s="1"/>
  <c r="B14" i="46"/>
  <c r="B15" i="46" s="1"/>
  <c r="G14" i="46"/>
  <c r="G15" i="46" s="1"/>
  <c r="E14" i="46"/>
  <c r="E15" i="46" s="1"/>
  <c r="B14" i="40"/>
  <c r="B15" i="40" s="1"/>
  <c r="D14" i="40"/>
  <c r="D15" i="40" s="1"/>
  <c r="G14" i="40"/>
  <c r="G15" i="40" s="1"/>
  <c r="C14" i="40"/>
  <c r="C15" i="40" s="1"/>
  <c r="E14" i="40"/>
  <c r="E15" i="40" s="1"/>
  <c r="H14" i="40"/>
  <c r="H15" i="40" s="1"/>
  <c r="B14" i="29"/>
  <c r="B15" i="29" s="1"/>
  <c r="D14" i="29"/>
  <c r="D15" i="29" s="1"/>
  <c r="H14" i="29"/>
  <c r="H15" i="29" s="1"/>
  <c r="C14" i="29"/>
  <c r="C15" i="29" s="1"/>
  <c r="G14" i="29"/>
  <c r="G15" i="29" s="1"/>
  <c r="E14" i="29"/>
  <c r="E15" i="29" s="1"/>
  <c r="D14" i="6"/>
  <c r="D15" i="6" s="1"/>
  <c r="E14" i="6"/>
  <c r="E15" i="6" s="1"/>
  <c r="G14" i="6"/>
  <c r="G15" i="6" s="1"/>
  <c r="B14" i="6"/>
  <c r="B15" i="6" s="1"/>
  <c r="C14" i="6"/>
  <c r="C15" i="6" s="1"/>
  <c r="H14" i="6"/>
  <c r="H15" i="6" s="1"/>
  <c r="H14" i="8"/>
  <c r="H15" i="8" s="1"/>
  <c r="B14" i="8"/>
  <c r="B15" i="8" s="1"/>
  <c r="C14" i="8"/>
  <c r="C15" i="8" s="1"/>
  <c r="D14" i="8"/>
  <c r="D15" i="8" s="1"/>
  <c r="E14" i="8"/>
  <c r="E15" i="8" s="1"/>
  <c r="G14" i="8"/>
  <c r="G15" i="8" s="1"/>
  <c r="G14" i="41"/>
  <c r="G15" i="41" s="1"/>
  <c r="B14" i="41"/>
  <c r="B15" i="41" s="1"/>
  <c r="D14" i="41"/>
  <c r="D15" i="41" s="1"/>
  <c r="H14" i="41"/>
  <c r="H15" i="41" s="1"/>
  <c r="C14" i="41"/>
  <c r="C15" i="41" s="1"/>
  <c r="E14" i="41"/>
  <c r="E15" i="41" s="1"/>
  <c r="B14" i="24"/>
  <c r="B15" i="24" s="1"/>
  <c r="C14" i="24"/>
  <c r="C15" i="24" s="1"/>
  <c r="D14" i="24"/>
  <c r="D15" i="24" s="1"/>
  <c r="E14" i="24"/>
  <c r="E15" i="24" s="1"/>
  <c r="G14" i="24"/>
  <c r="G15" i="24" s="1"/>
  <c r="H14" i="24"/>
  <c r="H15" i="24" s="1"/>
  <c r="H17" i="34"/>
  <c r="H18" i="34" s="1"/>
  <c r="H22" i="34" s="1"/>
  <c r="E14" i="11"/>
  <c r="E15" i="11" s="1"/>
  <c r="H14" i="11"/>
  <c r="H15" i="11" s="1"/>
  <c r="C14" i="11"/>
  <c r="C15" i="11" s="1"/>
  <c r="D14" i="11"/>
  <c r="D15" i="11" s="1"/>
  <c r="B14" i="11"/>
  <c r="B15" i="11" s="1"/>
  <c r="G14" i="11"/>
  <c r="G15" i="11" s="1"/>
  <c r="C14" i="15"/>
  <c r="C15" i="15" s="1"/>
  <c r="E14" i="15"/>
  <c r="E15" i="15" s="1"/>
  <c r="B14" i="15"/>
  <c r="B15" i="15" s="1"/>
  <c r="H14" i="15"/>
  <c r="H15" i="15" s="1"/>
  <c r="D14" i="15"/>
  <c r="D15" i="15" s="1"/>
  <c r="G14" i="15"/>
  <c r="G15" i="15" s="1"/>
  <c r="B14" i="39"/>
  <c r="B15" i="39" s="1"/>
  <c r="D14" i="39"/>
  <c r="D15" i="39" s="1"/>
  <c r="G14" i="39"/>
  <c r="G15" i="39" s="1"/>
  <c r="C14" i="39"/>
  <c r="C15" i="39" s="1"/>
  <c r="E14" i="39"/>
  <c r="E15" i="39" s="1"/>
  <c r="H14" i="39"/>
  <c r="H15" i="39" s="1"/>
  <c r="G14" i="20"/>
  <c r="G15" i="20" s="1"/>
  <c r="D14" i="20"/>
  <c r="D15" i="20" s="1"/>
  <c r="B14" i="20"/>
  <c r="B15" i="20" s="1"/>
  <c r="E14" i="20"/>
  <c r="E15" i="20" s="1"/>
  <c r="C14" i="20"/>
  <c r="C15" i="20" s="1"/>
  <c r="H14" i="20"/>
  <c r="H15" i="20" s="1"/>
  <c r="E14" i="25"/>
  <c r="E15" i="25" s="1"/>
  <c r="C14" i="25"/>
  <c r="C15" i="25" s="1"/>
  <c r="H14" i="25"/>
  <c r="H15" i="25" s="1"/>
  <c r="D14" i="25"/>
  <c r="D15" i="25" s="1"/>
  <c r="B14" i="25"/>
  <c r="B15" i="25" s="1"/>
  <c r="G14" i="25"/>
  <c r="G15" i="25" s="1"/>
  <c r="E14" i="44"/>
  <c r="E15" i="44" s="1"/>
  <c r="C14" i="44"/>
  <c r="C15" i="44" s="1"/>
  <c r="B14" i="44"/>
  <c r="B15" i="44" s="1"/>
  <c r="G14" i="44"/>
  <c r="G15" i="44" s="1"/>
  <c r="D14" i="44"/>
  <c r="D15" i="44" s="1"/>
  <c r="H14" i="44"/>
  <c r="H15" i="44" s="1"/>
  <c r="D14" i="17"/>
  <c r="D15" i="17" s="1"/>
  <c r="B14" i="17"/>
  <c r="B15" i="17" s="1"/>
  <c r="H14" i="17"/>
  <c r="H15" i="17" s="1"/>
  <c r="E14" i="17"/>
  <c r="E15" i="17" s="1"/>
  <c r="G14" i="17"/>
  <c r="G15" i="17" s="1"/>
  <c r="C14" i="17"/>
  <c r="C15" i="17" s="1"/>
  <c r="D14" i="35"/>
  <c r="D15" i="35" s="1"/>
  <c r="E14" i="35"/>
  <c r="E15" i="35" s="1"/>
  <c r="B14" i="35"/>
  <c r="B15" i="35" s="1"/>
  <c r="H14" i="35"/>
  <c r="H15" i="35" s="1"/>
  <c r="C14" i="35"/>
  <c r="C15" i="35" s="1"/>
  <c r="G14" i="35"/>
  <c r="G15" i="35" s="1"/>
  <c r="D14" i="27"/>
  <c r="D15" i="27" s="1"/>
  <c r="H14" i="27"/>
  <c r="H15" i="27" s="1"/>
  <c r="G14" i="27"/>
  <c r="G15" i="27" s="1"/>
  <c r="B14" i="27"/>
  <c r="B15" i="27" s="1"/>
  <c r="C14" i="27"/>
  <c r="C15" i="27" s="1"/>
  <c r="E14" i="27"/>
  <c r="E15" i="27" s="1"/>
  <c r="G14" i="4"/>
  <c r="G15" i="4" s="1"/>
  <c r="D14" i="4"/>
  <c r="D15" i="4" s="1"/>
  <c r="C14" i="4"/>
  <c r="C15" i="4" s="1"/>
  <c r="E14" i="4"/>
  <c r="E15" i="4" s="1"/>
  <c r="B14" i="4"/>
  <c r="B15" i="4" s="1"/>
  <c r="H14" i="4"/>
  <c r="H15" i="4" s="1"/>
  <c r="G14" i="32"/>
  <c r="G15" i="32" s="1"/>
  <c r="E14" i="32"/>
  <c r="E15" i="32" s="1"/>
  <c r="B14" i="32"/>
  <c r="B15" i="32" s="1"/>
  <c r="H14" i="32"/>
  <c r="H15" i="32" s="1"/>
  <c r="D14" i="32"/>
  <c r="D15" i="32" s="1"/>
  <c r="C14" i="32"/>
  <c r="C15" i="32" s="1"/>
  <c r="H17" i="12"/>
  <c r="H18" i="12" s="1"/>
  <c r="H22" i="12" s="1"/>
  <c r="K15" i="12"/>
  <c r="G14" i="36"/>
  <c r="G15" i="36" s="1"/>
  <c r="B14" i="36"/>
  <c r="B15" i="36" s="1"/>
  <c r="C14" i="36"/>
  <c r="C15" i="36" s="1"/>
  <c r="D14" i="36"/>
  <c r="D15" i="36" s="1"/>
  <c r="E14" i="36"/>
  <c r="E15" i="36" s="1"/>
  <c r="H14" i="36"/>
  <c r="H15" i="36" s="1"/>
  <c r="K15" i="45"/>
  <c r="G14" i="31"/>
  <c r="G15" i="31" s="1"/>
  <c r="E14" i="31"/>
  <c r="E15" i="31" s="1"/>
  <c r="B14" i="31"/>
  <c r="B15" i="31" s="1"/>
  <c r="H14" i="31"/>
  <c r="H15" i="31" s="1"/>
  <c r="C14" i="31"/>
  <c r="C15" i="31" s="1"/>
  <c r="D14" i="31"/>
  <c r="D15" i="31" s="1"/>
  <c r="C14" i="1"/>
  <c r="C15" i="1" s="1"/>
  <c r="E14" i="1"/>
  <c r="E15" i="1" s="1"/>
  <c r="H14" i="1"/>
  <c r="H15" i="1" s="1"/>
  <c r="D14" i="1"/>
  <c r="D15" i="1" s="1"/>
  <c r="G14" i="1"/>
  <c r="G15" i="1" s="1"/>
  <c r="B14" i="1"/>
  <c r="B15" i="1" s="1"/>
  <c r="B14" i="22"/>
  <c r="B15" i="22" s="1"/>
  <c r="H14" i="22"/>
  <c r="H15" i="22" s="1"/>
  <c r="D14" i="22"/>
  <c r="D15" i="22" s="1"/>
  <c r="C14" i="22"/>
  <c r="C15" i="22" s="1"/>
  <c r="G14" i="22"/>
  <c r="G15" i="22" s="1"/>
  <c r="E14" i="22"/>
  <c r="E15" i="22" s="1"/>
  <c r="G14" i="23"/>
  <c r="G15" i="23" s="1"/>
  <c r="D14" i="23"/>
  <c r="D15" i="23" s="1"/>
  <c r="H14" i="23"/>
  <c r="H15" i="23" s="1"/>
  <c r="B14" i="23"/>
  <c r="B15" i="23" s="1"/>
  <c r="E14" i="23"/>
  <c r="E15" i="23" s="1"/>
  <c r="C14" i="23"/>
  <c r="C15" i="23" s="1"/>
  <c r="D14" i="28"/>
  <c r="D15" i="28" s="1"/>
  <c r="C14" i="28"/>
  <c r="C15" i="28" s="1"/>
  <c r="E14" i="28"/>
  <c r="E15" i="28" s="1"/>
  <c r="G14" i="28"/>
  <c r="G15" i="28" s="1"/>
  <c r="B14" i="28"/>
  <c r="B15" i="28" s="1"/>
  <c r="H14" i="28"/>
  <c r="H15" i="28" s="1"/>
  <c r="K15" i="14"/>
  <c r="B14" i="9"/>
  <c r="B15" i="9" s="1"/>
  <c r="C14" i="9"/>
  <c r="C15" i="9" s="1"/>
  <c r="H14" i="9"/>
  <c r="H15" i="9" s="1"/>
  <c r="G14" i="9"/>
  <c r="G15" i="9" s="1"/>
  <c r="E14" i="9"/>
  <c r="E15" i="9" s="1"/>
  <c r="D14" i="9"/>
  <c r="D15" i="9" s="1"/>
  <c r="K15" i="34"/>
  <c r="B14" i="30"/>
  <c r="B15" i="30" s="1"/>
  <c r="H14" i="30"/>
  <c r="H15" i="30" s="1"/>
  <c r="D14" i="30"/>
  <c r="D15" i="30" s="1"/>
  <c r="C14" i="30"/>
  <c r="C15" i="30" s="1"/>
  <c r="E14" i="30"/>
  <c r="E15" i="30" s="1"/>
  <c r="G14" i="30"/>
  <c r="G15" i="30" s="1"/>
  <c r="H14" i="18"/>
  <c r="H15" i="18" s="1"/>
  <c r="C14" i="18"/>
  <c r="C15" i="18" s="1"/>
  <c r="E14" i="18"/>
  <c r="E15" i="18" s="1"/>
  <c r="G14" i="18"/>
  <c r="G15" i="18" s="1"/>
  <c r="B14" i="18"/>
  <c r="B15" i="18" s="1"/>
  <c r="D14" i="18"/>
  <c r="D15" i="18" s="1"/>
  <c r="D14" i="21"/>
  <c r="D15" i="21" s="1"/>
  <c r="C14" i="21"/>
  <c r="C15" i="21" s="1"/>
  <c r="H14" i="21"/>
  <c r="H15" i="21" s="1"/>
  <c r="B14" i="21"/>
  <c r="B15" i="21" s="1"/>
  <c r="E14" i="21"/>
  <c r="E15" i="21" s="1"/>
  <c r="G14" i="21"/>
  <c r="G15" i="21" s="1"/>
  <c r="H17" i="10"/>
  <c r="H18" i="10" s="1"/>
  <c r="H22" i="10" s="1"/>
  <c r="K15" i="10"/>
  <c r="E14" i="37"/>
  <c r="E15" i="37" s="1"/>
  <c r="C14" i="37"/>
  <c r="C15" i="37" s="1"/>
  <c r="H14" i="37"/>
  <c r="H15" i="37" s="1"/>
  <c r="D14" i="37"/>
  <c r="D15" i="37" s="1"/>
  <c r="B14" i="37"/>
  <c r="B15" i="37" s="1"/>
  <c r="G14" i="37"/>
  <c r="G15" i="37" s="1"/>
  <c r="B14" i="19"/>
  <c r="B15" i="19" s="1"/>
  <c r="C14" i="19"/>
  <c r="C15" i="19" s="1"/>
  <c r="G14" i="19"/>
  <c r="G15" i="19" s="1"/>
  <c r="D14" i="19"/>
  <c r="D15" i="19" s="1"/>
  <c r="E14" i="19"/>
  <c r="E15" i="19" s="1"/>
  <c r="H14" i="19"/>
  <c r="H15" i="19" s="1"/>
  <c r="K15" i="7"/>
  <c r="H17" i="7"/>
  <c r="H18" i="7" s="1"/>
  <c r="H22" i="7" s="1"/>
  <c r="B22" i="49" l="1"/>
  <c r="B28" i="49" s="1"/>
  <c r="B30" i="49" s="1"/>
  <c r="K20" i="49"/>
  <c r="K22" i="49" s="1"/>
  <c r="B22" i="48"/>
  <c r="B28" i="48" s="1"/>
  <c r="K20" i="48"/>
  <c r="K22" i="48" s="1"/>
  <c r="G22" i="5"/>
  <c r="B20" i="2"/>
  <c r="B22" i="2" s="1"/>
  <c r="B28" i="2" s="1"/>
  <c r="D20" i="5"/>
  <c r="D22" i="5" s="1"/>
  <c r="K18" i="5"/>
  <c r="C20" i="5"/>
  <c r="C22" i="5" s="1"/>
  <c r="E20" i="5"/>
  <c r="E22" i="5" s="1"/>
  <c r="D22" i="2"/>
  <c r="K18" i="2"/>
  <c r="G22" i="2"/>
  <c r="C20" i="2"/>
  <c r="C22" i="2" s="1"/>
  <c r="E20" i="2"/>
  <c r="E22" i="2" s="1"/>
  <c r="K15" i="38"/>
  <c r="K15" i="37"/>
  <c r="H17" i="37"/>
  <c r="H18" i="37" s="1"/>
  <c r="H22" i="37" s="1"/>
  <c r="B17" i="7"/>
  <c r="B18" i="7" s="1"/>
  <c r="C17" i="7"/>
  <c r="C18" i="7" s="1"/>
  <c r="D17" i="7"/>
  <c r="D18" i="7" s="1"/>
  <c r="E17" i="7"/>
  <c r="E18" i="7" s="1"/>
  <c r="G17" i="7"/>
  <c r="G18" i="7" s="1"/>
  <c r="G20" i="7" s="1"/>
  <c r="H17" i="19"/>
  <c r="H18" i="19" s="1"/>
  <c r="H22" i="19" s="1"/>
  <c r="K15" i="21"/>
  <c r="H17" i="30"/>
  <c r="H18" i="30" s="1"/>
  <c r="H22" i="30" s="1"/>
  <c r="H17" i="28"/>
  <c r="H18" i="28" s="1"/>
  <c r="H22" i="28" s="1"/>
  <c r="K15" i="23"/>
  <c r="H17" i="22"/>
  <c r="K15" i="1"/>
  <c r="H17" i="31"/>
  <c r="H17" i="36"/>
  <c r="H18" i="36" s="1"/>
  <c r="H22" i="36" s="1"/>
  <c r="K15" i="36"/>
  <c r="B22" i="5"/>
  <c r="B28" i="5" s="1"/>
  <c r="D17" i="12"/>
  <c r="D18" i="12" s="1"/>
  <c r="E17" i="12"/>
  <c r="E18" i="12" s="1"/>
  <c r="B17" i="12"/>
  <c r="B18" i="12" s="1"/>
  <c r="G17" i="12"/>
  <c r="G18" i="12" s="1"/>
  <c r="G20" i="12" s="1"/>
  <c r="C17" i="12"/>
  <c r="C18" i="12" s="1"/>
  <c r="H17" i="32"/>
  <c r="H17" i="4"/>
  <c r="H18" i="4" s="1"/>
  <c r="H22" i="4" s="1"/>
  <c r="K15" i="27"/>
  <c r="H17" i="27"/>
  <c r="H18" i="27" s="1"/>
  <c r="H22" i="27" s="1"/>
  <c r="H17" i="35"/>
  <c r="K15" i="17"/>
  <c r="H17" i="44"/>
  <c r="H17" i="20"/>
  <c r="H17" i="39"/>
  <c r="H17" i="15"/>
  <c r="H18" i="15" s="1"/>
  <c r="H22" i="15" s="1"/>
  <c r="H17" i="11"/>
  <c r="H18" i="11" s="1"/>
  <c r="H22" i="11" s="1"/>
  <c r="K15" i="24"/>
  <c r="H17" i="8"/>
  <c r="H18" i="8" s="1"/>
  <c r="H22" i="8" s="1"/>
  <c r="H17" i="29"/>
  <c r="K15" i="29"/>
  <c r="K15" i="40"/>
  <c r="H17" i="46"/>
  <c r="H18" i="46" s="1"/>
  <c r="H22" i="46" s="1"/>
  <c r="K15" i="13"/>
  <c r="C17" i="14"/>
  <c r="C18" i="14" s="1"/>
  <c r="B17" i="14"/>
  <c r="B18" i="14" s="1"/>
  <c r="G17" i="14"/>
  <c r="G18" i="14" s="1"/>
  <c r="G20" i="14" s="1"/>
  <c r="D17" i="14"/>
  <c r="D18" i="14" s="1"/>
  <c r="E17" i="14"/>
  <c r="E18" i="14" s="1"/>
  <c r="K15" i="19"/>
  <c r="B17" i="10"/>
  <c r="B18" i="10" s="1"/>
  <c r="D17" i="10"/>
  <c r="D18" i="10" s="1"/>
  <c r="C17" i="10"/>
  <c r="C18" i="10" s="1"/>
  <c r="E17" i="10"/>
  <c r="E18" i="10" s="1"/>
  <c r="G17" i="10"/>
  <c r="G18" i="10" s="1"/>
  <c r="G20" i="10" s="1"/>
  <c r="H17" i="21"/>
  <c r="H18" i="21" s="1"/>
  <c r="H22" i="21" s="1"/>
  <c r="K15" i="18"/>
  <c r="H17" i="18"/>
  <c r="K15" i="30"/>
  <c r="H17" i="9"/>
  <c r="K15" i="9"/>
  <c r="K15" i="28"/>
  <c r="H17" i="23"/>
  <c r="H18" i="23" s="1"/>
  <c r="H22" i="23" s="1"/>
  <c r="K15" i="22"/>
  <c r="H17" i="1"/>
  <c r="H18" i="1" s="1"/>
  <c r="H22" i="1" s="1"/>
  <c r="K15" i="31"/>
  <c r="K15" i="32"/>
  <c r="K15" i="4"/>
  <c r="D17" i="38"/>
  <c r="D18" i="38" s="1"/>
  <c r="B17" i="38"/>
  <c r="B18" i="38" s="1"/>
  <c r="C17" i="38"/>
  <c r="C18" i="38" s="1"/>
  <c r="E17" i="38"/>
  <c r="E18" i="38" s="1"/>
  <c r="G17" i="38"/>
  <c r="G18" i="38" s="1"/>
  <c r="G20" i="38" s="1"/>
  <c r="K15" i="35"/>
  <c r="H17" i="17"/>
  <c r="H18" i="17" s="1"/>
  <c r="H22" i="17" s="1"/>
  <c r="K15" i="44"/>
  <c r="K15" i="25"/>
  <c r="H17" i="25"/>
  <c r="H18" i="25" s="1"/>
  <c r="H22" i="25" s="1"/>
  <c r="K15" i="20"/>
  <c r="K15" i="39"/>
  <c r="K15" i="15"/>
  <c r="K15" i="11"/>
  <c r="D17" i="34"/>
  <c r="D18" i="34" s="1"/>
  <c r="E17" i="34"/>
  <c r="E18" i="34" s="1"/>
  <c r="B17" i="34"/>
  <c r="B18" i="34" s="1"/>
  <c r="G17" i="34"/>
  <c r="G18" i="34" s="1"/>
  <c r="G20" i="34" s="1"/>
  <c r="C17" i="34"/>
  <c r="C18" i="34" s="1"/>
  <c r="H17" i="24"/>
  <c r="H18" i="24" s="1"/>
  <c r="H22" i="24" s="1"/>
  <c r="H17" i="41"/>
  <c r="K15" i="41"/>
  <c r="K15" i="8"/>
  <c r="H17" i="6"/>
  <c r="H18" i="6" s="1"/>
  <c r="H22" i="6" s="1"/>
  <c r="K15" i="6"/>
  <c r="H17" i="40"/>
  <c r="H18" i="40" s="1"/>
  <c r="H22" i="40" s="1"/>
  <c r="K15" i="46"/>
  <c r="H17" i="13"/>
  <c r="C17" i="45"/>
  <c r="C18" i="45" s="1"/>
  <c r="G17" i="45"/>
  <c r="G18" i="45" s="1"/>
  <c r="G20" i="45" s="1"/>
  <c r="B17" i="45"/>
  <c r="B18" i="45" s="1"/>
  <c r="E17" i="45"/>
  <c r="E18" i="45" s="1"/>
  <c r="D17" i="45"/>
  <c r="D18" i="45" s="1"/>
  <c r="B30" i="48" l="1"/>
  <c r="C7" i="47" s="1"/>
  <c r="B7" i="47"/>
  <c r="K20" i="5"/>
  <c r="K22" i="5" s="1"/>
  <c r="K20" i="2"/>
  <c r="K22" i="2" s="1"/>
  <c r="C20" i="45"/>
  <c r="C22" i="45" s="1"/>
  <c r="D20" i="45"/>
  <c r="D22" i="45" s="1"/>
  <c r="E20" i="45"/>
  <c r="E22" i="45" s="1"/>
  <c r="B20" i="45"/>
  <c r="G22" i="45"/>
  <c r="C17" i="41"/>
  <c r="C18" i="41" s="1"/>
  <c r="D17" i="41"/>
  <c r="D18" i="41" s="1"/>
  <c r="E17" i="41"/>
  <c r="E18" i="41" s="1"/>
  <c r="B17" i="41"/>
  <c r="B18" i="41" s="1"/>
  <c r="G17" i="41"/>
  <c r="G18" i="41" s="1"/>
  <c r="G20" i="41" s="1"/>
  <c r="B17" i="9"/>
  <c r="B18" i="9" s="1"/>
  <c r="C17" i="9"/>
  <c r="C18" i="9" s="1"/>
  <c r="E17" i="9"/>
  <c r="E18" i="9" s="1"/>
  <c r="D17" i="9"/>
  <c r="D18" i="9" s="1"/>
  <c r="G17" i="9"/>
  <c r="G18" i="9" s="1"/>
  <c r="G20" i="9" s="1"/>
  <c r="C17" i="18"/>
  <c r="C18" i="18" s="1"/>
  <c r="E17" i="18"/>
  <c r="E18" i="18" s="1"/>
  <c r="B17" i="18"/>
  <c r="B18" i="18" s="1"/>
  <c r="D17" i="18"/>
  <c r="D18" i="18" s="1"/>
  <c r="G17" i="18"/>
  <c r="G18" i="18" s="1"/>
  <c r="G20" i="18" s="1"/>
  <c r="C20" i="10"/>
  <c r="C22" i="10" s="1"/>
  <c r="E20" i="10"/>
  <c r="E22" i="10" s="1"/>
  <c r="G22" i="10"/>
  <c r="D20" i="10"/>
  <c r="D22" i="10" s="1"/>
  <c r="B20" i="10"/>
  <c r="E20" i="14"/>
  <c r="E22" i="14" s="1"/>
  <c r="G22" i="14"/>
  <c r="C20" i="14"/>
  <c r="C22" i="14" s="1"/>
  <c r="B20" i="14"/>
  <c r="D20" i="14"/>
  <c r="D22" i="14" s="1"/>
  <c r="D17" i="29"/>
  <c r="D18" i="29" s="1"/>
  <c r="C17" i="29"/>
  <c r="C18" i="29" s="1"/>
  <c r="G17" i="29"/>
  <c r="G18" i="29" s="1"/>
  <c r="G20" i="29" s="1"/>
  <c r="E17" i="29"/>
  <c r="E18" i="29" s="1"/>
  <c r="B17" i="29"/>
  <c r="B18" i="29" s="1"/>
  <c r="B30" i="2"/>
  <c r="C45" i="47" s="1"/>
  <c r="B45" i="47"/>
  <c r="C17" i="39"/>
  <c r="C18" i="39" s="1"/>
  <c r="E17" i="39"/>
  <c r="E18" i="39" s="1"/>
  <c r="G17" i="39"/>
  <c r="G18" i="39" s="1"/>
  <c r="G20" i="39" s="1"/>
  <c r="D17" i="39"/>
  <c r="D18" i="39" s="1"/>
  <c r="B17" i="39"/>
  <c r="B18" i="39" s="1"/>
  <c r="B17" i="20"/>
  <c r="B18" i="20" s="1"/>
  <c r="D17" i="20"/>
  <c r="D18" i="20" s="1"/>
  <c r="E17" i="20"/>
  <c r="E18" i="20" s="1"/>
  <c r="C17" i="20"/>
  <c r="C18" i="20" s="1"/>
  <c r="G17" i="20"/>
  <c r="G18" i="20" s="1"/>
  <c r="G20" i="20" s="1"/>
  <c r="E17" i="44"/>
  <c r="E18" i="44" s="1"/>
  <c r="C17" i="44"/>
  <c r="C18" i="44" s="1"/>
  <c r="G17" i="44"/>
  <c r="G18" i="44" s="1"/>
  <c r="G20" i="44" s="1"/>
  <c r="B17" i="44"/>
  <c r="B18" i="44" s="1"/>
  <c r="D17" i="44"/>
  <c r="D18" i="44" s="1"/>
  <c r="C17" i="35"/>
  <c r="C18" i="35" s="1"/>
  <c r="D17" i="35"/>
  <c r="D18" i="35" s="1"/>
  <c r="B17" i="35"/>
  <c r="B18" i="35" s="1"/>
  <c r="G17" i="35"/>
  <c r="G18" i="35" s="1"/>
  <c r="G20" i="35" s="1"/>
  <c r="E17" i="35"/>
  <c r="E18" i="35" s="1"/>
  <c r="B17" i="32"/>
  <c r="B18" i="32" s="1"/>
  <c r="E17" i="32"/>
  <c r="E18" i="32" s="1"/>
  <c r="G17" i="32"/>
  <c r="G18" i="32" s="1"/>
  <c r="G20" i="32" s="1"/>
  <c r="D17" i="32"/>
  <c r="D18" i="32" s="1"/>
  <c r="C17" i="32"/>
  <c r="C18" i="32" s="1"/>
  <c r="D20" i="12"/>
  <c r="D22" i="12" s="1"/>
  <c r="B20" i="12"/>
  <c r="C20" i="12"/>
  <c r="C22" i="12" s="1"/>
  <c r="E20" i="12"/>
  <c r="E22" i="12" s="1"/>
  <c r="G22" i="12"/>
  <c r="B30" i="5"/>
  <c r="C44" i="47" s="1"/>
  <c r="B44" i="47"/>
  <c r="G17" i="31"/>
  <c r="G18" i="31" s="1"/>
  <c r="G20" i="31" s="1"/>
  <c r="C17" i="31"/>
  <c r="C18" i="31" s="1"/>
  <c r="D17" i="31"/>
  <c r="D18" i="31" s="1"/>
  <c r="E17" i="31"/>
  <c r="E18" i="31" s="1"/>
  <c r="B17" i="31"/>
  <c r="B18" i="31" s="1"/>
  <c r="D17" i="22"/>
  <c r="D18" i="22" s="1"/>
  <c r="C17" i="22"/>
  <c r="C18" i="22" s="1"/>
  <c r="G17" i="22"/>
  <c r="G18" i="22" s="1"/>
  <c r="G20" i="22" s="1"/>
  <c r="B17" i="22"/>
  <c r="B18" i="22" s="1"/>
  <c r="E17" i="22"/>
  <c r="E18" i="22" s="1"/>
  <c r="D20" i="7"/>
  <c r="D22" i="7" s="1"/>
  <c r="C20" i="7"/>
  <c r="C22" i="7" s="1"/>
  <c r="E20" i="7"/>
  <c r="E22" i="7" s="1"/>
  <c r="G22" i="7"/>
  <c r="B20" i="7"/>
  <c r="K18" i="34"/>
  <c r="K18" i="38"/>
  <c r="K18" i="10"/>
  <c r="K18" i="7"/>
  <c r="D17" i="13"/>
  <c r="D18" i="13" s="1"/>
  <c r="G17" i="13"/>
  <c r="G18" i="13" s="1"/>
  <c r="G20" i="13" s="1"/>
  <c r="B17" i="13"/>
  <c r="B18" i="13" s="1"/>
  <c r="C17" i="13"/>
  <c r="C18" i="13" s="1"/>
  <c r="E17" i="13"/>
  <c r="E18" i="13" s="1"/>
  <c r="D17" i="40"/>
  <c r="D18" i="40" s="1"/>
  <c r="B17" i="40"/>
  <c r="B18" i="40" s="1"/>
  <c r="C17" i="40"/>
  <c r="C18" i="40" s="1"/>
  <c r="E17" i="40"/>
  <c r="E18" i="40" s="1"/>
  <c r="G17" i="40"/>
  <c r="G18" i="40" s="1"/>
  <c r="G20" i="40" s="1"/>
  <c r="B17" i="6"/>
  <c r="B18" i="6" s="1"/>
  <c r="E17" i="6"/>
  <c r="E18" i="6" s="1"/>
  <c r="G17" i="6"/>
  <c r="G18" i="6" s="1"/>
  <c r="G20" i="6" s="1"/>
  <c r="D17" i="6"/>
  <c r="D18" i="6" s="1"/>
  <c r="C17" i="6"/>
  <c r="C18" i="6" s="1"/>
  <c r="B17" i="24"/>
  <c r="B18" i="24" s="1"/>
  <c r="E17" i="24"/>
  <c r="E18" i="24" s="1"/>
  <c r="G17" i="24"/>
  <c r="G18" i="24" s="1"/>
  <c r="G20" i="24" s="1"/>
  <c r="C17" i="24"/>
  <c r="C18" i="24" s="1"/>
  <c r="D17" i="24"/>
  <c r="D18" i="24" s="1"/>
  <c r="C20" i="34"/>
  <c r="C22" i="34" s="1"/>
  <c r="D20" i="34"/>
  <c r="D22" i="34" s="1"/>
  <c r="E20" i="34"/>
  <c r="E22" i="34" s="1"/>
  <c r="B20" i="34"/>
  <c r="G22" i="34"/>
  <c r="D17" i="25"/>
  <c r="D18" i="25" s="1"/>
  <c r="B17" i="25"/>
  <c r="B18" i="25" s="1"/>
  <c r="E17" i="25"/>
  <c r="E18" i="25" s="1"/>
  <c r="C17" i="25"/>
  <c r="C18" i="25" s="1"/>
  <c r="G17" i="25"/>
  <c r="G18" i="25" s="1"/>
  <c r="G20" i="25" s="1"/>
  <c r="B17" i="17"/>
  <c r="B18" i="17" s="1"/>
  <c r="D17" i="17"/>
  <c r="D18" i="17" s="1"/>
  <c r="G17" i="17"/>
  <c r="G18" i="17" s="1"/>
  <c r="G20" i="17" s="1"/>
  <c r="C17" i="17"/>
  <c r="C18" i="17" s="1"/>
  <c r="E17" i="17"/>
  <c r="E18" i="17" s="1"/>
  <c r="E20" i="38"/>
  <c r="E22" i="38" s="1"/>
  <c r="C20" i="38"/>
  <c r="C22" i="38" s="1"/>
  <c r="D20" i="38"/>
  <c r="D22" i="38" s="1"/>
  <c r="G22" i="38"/>
  <c r="B20" i="38"/>
  <c r="C17" i="1"/>
  <c r="C18" i="1" s="1"/>
  <c r="E17" i="1"/>
  <c r="E18" i="1" s="1"/>
  <c r="B17" i="1"/>
  <c r="B18" i="1" s="1"/>
  <c r="D17" i="1"/>
  <c r="D18" i="1" s="1"/>
  <c r="G17" i="1"/>
  <c r="G18" i="1" s="1"/>
  <c r="G20" i="1" s="1"/>
  <c r="E17" i="23"/>
  <c r="E18" i="23" s="1"/>
  <c r="D17" i="23"/>
  <c r="D18" i="23" s="1"/>
  <c r="B17" i="23"/>
  <c r="B18" i="23" s="1"/>
  <c r="C17" i="23"/>
  <c r="C18" i="23" s="1"/>
  <c r="G17" i="23"/>
  <c r="G18" i="23" s="1"/>
  <c r="G20" i="23" s="1"/>
  <c r="G17" i="21"/>
  <c r="G18" i="21" s="1"/>
  <c r="G20" i="21" s="1"/>
  <c r="C17" i="21"/>
  <c r="C18" i="21" s="1"/>
  <c r="E17" i="21"/>
  <c r="E18" i="21" s="1"/>
  <c r="D17" i="21"/>
  <c r="D18" i="21" s="1"/>
  <c r="B17" i="21"/>
  <c r="B18" i="21" s="1"/>
  <c r="C17" i="46"/>
  <c r="C18" i="46" s="1"/>
  <c r="B17" i="46"/>
  <c r="B18" i="46" s="1"/>
  <c r="G17" i="46"/>
  <c r="G18" i="46" s="1"/>
  <c r="G20" i="46" s="1"/>
  <c r="E17" i="46"/>
  <c r="E18" i="46" s="1"/>
  <c r="D17" i="46"/>
  <c r="D18" i="46" s="1"/>
  <c r="D17" i="8"/>
  <c r="D18" i="8" s="1"/>
  <c r="C17" i="8"/>
  <c r="C18" i="8" s="1"/>
  <c r="B17" i="8"/>
  <c r="B18" i="8" s="1"/>
  <c r="E17" i="8"/>
  <c r="E18" i="8" s="1"/>
  <c r="G17" i="8"/>
  <c r="G18" i="8" s="1"/>
  <c r="G20" i="8" s="1"/>
  <c r="D17" i="11"/>
  <c r="D18" i="11" s="1"/>
  <c r="E17" i="11"/>
  <c r="E18" i="11" s="1"/>
  <c r="B17" i="11"/>
  <c r="B18" i="11" s="1"/>
  <c r="C17" i="11"/>
  <c r="C18" i="11" s="1"/>
  <c r="G17" i="11"/>
  <c r="G18" i="11" s="1"/>
  <c r="G20" i="11" s="1"/>
  <c r="C17" i="15"/>
  <c r="C18" i="15" s="1"/>
  <c r="B17" i="15"/>
  <c r="B18" i="15" s="1"/>
  <c r="D17" i="15"/>
  <c r="D18" i="15" s="1"/>
  <c r="G17" i="15"/>
  <c r="G18" i="15" s="1"/>
  <c r="G20" i="15" s="1"/>
  <c r="E17" i="15"/>
  <c r="E18" i="15" s="1"/>
  <c r="D17" i="27"/>
  <c r="D18" i="27" s="1"/>
  <c r="C17" i="27"/>
  <c r="C18" i="27" s="1"/>
  <c r="G17" i="27"/>
  <c r="G18" i="27" s="1"/>
  <c r="G20" i="27" s="1"/>
  <c r="E17" i="27"/>
  <c r="E18" i="27" s="1"/>
  <c r="B17" i="27"/>
  <c r="B18" i="27" s="1"/>
  <c r="G17" i="4"/>
  <c r="G18" i="4" s="1"/>
  <c r="G20" i="4" s="1"/>
  <c r="C17" i="4"/>
  <c r="C18" i="4" s="1"/>
  <c r="E17" i="4"/>
  <c r="E18" i="4" s="1"/>
  <c r="B17" i="4"/>
  <c r="B18" i="4" s="1"/>
  <c r="D17" i="4"/>
  <c r="D18" i="4" s="1"/>
  <c r="C17" i="36"/>
  <c r="C18" i="36" s="1"/>
  <c r="E17" i="36"/>
  <c r="E18" i="36" s="1"/>
  <c r="D17" i="36"/>
  <c r="D18" i="36" s="1"/>
  <c r="B17" i="36"/>
  <c r="B18" i="36" s="1"/>
  <c r="G17" i="36"/>
  <c r="G18" i="36" s="1"/>
  <c r="G20" i="36" s="1"/>
  <c r="E17" i="28"/>
  <c r="E18" i="28" s="1"/>
  <c r="G17" i="28"/>
  <c r="G18" i="28" s="1"/>
  <c r="G20" i="28" s="1"/>
  <c r="C17" i="28"/>
  <c r="C18" i="28" s="1"/>
  <c r="B17" i="28"/>
  <c r="B18" i="28" s="1"/>
  <c r="D17" i="28"/>
  <c r="D18" i="28" s="1"/>
  <c r="G17" i="30"/>
  <c r="G18" i="30" s="1"/>
  <c r="G20" i="30" s="1"/>
  <c r="C17" i="30"/>
  <c r="C18" i="30" s="1"/>
  <c r="B17" i="30"/>
  <c r="B18" i="30" s="1"/>
  <c r="D17" i="30"/>
  <c r="D18" i="30" s="1"/>
  <c r="E17" i="30"/>
  <c r="E18" i="30" s="1"/>
  <c r="C17" i="19"/>
  <c r="C18" i="19" s="1"/>
  <c r="E17" i="19"/>
  <c r="E18" i="19" s="1"/>
  <c r="B17" i="19"/>
  <c r="B18" i="19" s="1"/>
  <c r="D17" i="19"/>
  <c r="D18" i="19" s="1"/>
  <c r="G17" i="19"/>
  <c r="G18" i="19" s="1"/>
  <c r="G20" i="19" s="1"/>
  <c r="G17" i="37"/>
  <c r="G18" i="37" s="1"/>
  <c r="G20" i="37" s="1"/>
  <c r="E17" i="37"/>
  <c r="E18" i="37" s="1"/>
  <c r="B17" i="37"/>
  <c r="B18" i="37" s="1"/>
  <c r="D17" i="37"/>
  <c r="D18" i="37" s="1"/>
  <c r="C17" i="37"/>
  <c r="C18" i="37" s="1"/>
  <c r="K18" i="45"/>
  <c r="H18" i="13"/>
  <c r="H22" i="13" s="1"/>
  <c r="H18" i="41"/>
  <c r="H22" i="41" s="1"/>
  <c r="H18" i="9"/>
  <c r="H22" i="9" s="1"/>
  <c r="H18" i="18"/>
  <c r="H22" i="18" s="1"/>
  <c r="K18" i="14"/>
  <c r="H18" i="29"/>
  <c r="H22" i="29" s="1"/>
  <c r="H18" i="39"/>
  <c r="H22" i="39" s="1"/>
  <c r="H18" i="20"/>
  <c r="H22" i="20" s="1"/>
  <c r="H18" i="44"/>
  <c r="H22" i="44" s="1"/>
  <c r="H18" i="35"/>
  <c r="H22" i="35" s="1"/>
  <c r="H18" i="32"/>
  <c r="H22" i="32" s="1"/>
  <c r="K18" i="12"/>
  <c r="H18" i="31"/>
  <c r="H22" i="31" s="1"/>
  <c r="H18" i="22"/>
  <c r="H22" i="22" s="1"/>
  <c r="K18" i="27" l="1"/>
  <c r="K18" i="28"/>
  <c r="K18" i="4"/>
  <c r="G22" i="37"/>
  <c r="D20" i="37"/>
  <c r="D22" i="37" s="1"/>
  <c r="B20" i="37"/>
  <c r="C20" i="37"/>
  <c r="C22" i="37" s="1"/>
  <c r="E20" i="37"/>
  <c r="E22" i="37" s="1"/>
  <c r="G22" i="36"/>
  <c r="C20" i="36"/>
  <c r="C22" i="36" s="1"/>
  <c r="E20" i="36"/>
  <c r="E22" i="36" s="1"/>
  <c r="B20" i="36"/>
  <c r="D20" i="36"/>
  <c r="D22" i="36" s="1"/>
  <c r="G22" i="19"/>
  <c r="B20" i="19"/>
  <c r="C20" i="19"/>
  <c r="C22" i="19" s="1"/>
  <c r="D20" i="19"/>
  <c r="D22" i="19" s="1"/>
  <c r="E20" i="19"/>
  <c r="E22" i="19" s="1"/>
  <c r="G22" i="4"/>
  <c r="E20" i="4"/>
  <c r="E22" i="4" s="1"/>
  <c r="B20" i="4"/>
  <c r="C20" i="4"/>
  <c r="C22" i="4" s="1"/>
  <c r="D20" i="4"/>
  <c r="D22" i="4" s="1"/>
  <c r="G22" i="8"/>
  <c r="D20" i="8"/>
  <c r="D22" i="8" s="1"/>
  <c r="C20" i="8"/>
  <c r="C22" i="8" s="1"/>
  <c r="B20" i="8"/>
  <c r="E20" i="8"/>
  <c r="E22" i="8" s="1"/>
  <c r="G22" i="21"/>
  <c r="E20" i="21"/>
  <c r="E22" i="21" s="1"/>
  <c r="D20" i="21"/>
  <c r="D22" i="21" s="1"/>
  <c r="C20" i="21"/>
  <c r="C22" i="21" s="1"/>
  <c r="B20" i="21"/>
  <c r="G22" i="1"/>
  <c r="C20" i="1"/>
  <c r="C22" i="1" s="1"/>
  <c r="D20" i="1"/>
  <c r="D22" i="1" s="1"/>
  <c r="B20" i="1"/>
  <c r="E20" i="1"/>
  <c r="E22" i="1" s="1"/>
  <c r="G22" i="17"/>
  <c r="C20" i="17"/>
  <c r="C22" i="17" s="1"/>
  <c r="B20" i="17"/>
  <c r="D20" i="17"/>
  <c r="D22" i="17" s="1"/>
  <c r="E20" i="17"/>
  <c r="E22" i="17" s="1"/>
  <c r="G22" i="6"/>
  <c r="B20" i="6"/>
  <c r="E20" i="6"/>
  <c r="E22" i="6" s="1"/>
  <c r="D20" i="6"/>
  <c r="D22" i="6" s="1"/>
  <c r="C20" i="6"/>
  <c r="C22" i="6" s="1"/>
  <c r="G22" i="22"/>
  <c r="B20" i="22"/>
  <c r="C20" i="22"/>
  <c r="C22" i="22" s="1"/>
  <c r="E20" i="22"/>
  <c r="E22" i="22" s="1"/>
  <c r="D20" i="22"/>
  <c r="D22" i="22" s="1"/>
  <c r="G22" i="20"/>
  <c r="D20" i="20"/>
  <c r="D22" i="20" s="1"/>
  <c r="E20" i="20"/>
  <c r="E22" i="20" s="1"/>
  <c r="B20" i="20"/>
  <c r="C20" i="20"/>
  <c r="C22" i="20" s="1"/>
  <c r="G22" i="29"/>
  <c r="E20" i="29"/>
  <c r="E22" i="29" s="1"/>
  <c r="C20" i="29"/>
  <c r="C22" i="29" s="1"/>
  <c r="B20" i="29"/>
  <c r="D20" i="29"/>
  <c r="D22" i="29" s="1"/>
  <c r="K20" i="14"/>
  <c r="K22" i="14" s="1"/>
  <c r="B22" i="14"/>
  <c r="B28" i="14" s="1"/>
  <c r="B22" i="10"/>
  <c r="B28" i="10" s="1"/>
  <c r="K20" i="10"/>
  <c r="K22" i="10" s="1"/>
  <c r="G22" i="9"/>
  <c r="C20" i="9"/>
  <c r="C22" i="9" s="1"/>
  <c r="B20" i="9"/>
  <c r="E20" i="9"/>
  <c r="E22" i="9" s="1"/>
  <c r="D20" i="9"/>
  <c r="D22" i="9" s="1"/>
  <c r="K18" i="30"/>
  <c r="K18" i="19"/>
  <c r="K18" i="36"/>
  <c r="K18" i="8"/>
  <c r="K18" i="46"/>
  <c r="K18" i="21"/>
  <c r="K18" i="1"/>
  <c r="K18" i="17"/>
  <c r="K18" i="25"/>
  <c r="K18" i="6"/>
  <c r="K18" i="40"/>
  <c r="K18" i="13"/>
  <c r="K18" i="35"/>
  <c r="K18" i="44"/>
  <c r="K18" i="20"/>
  <c r="K18" i="29"/>
  <c r="K18" i="9"/>
  <c r="K18" i="41"/>
  <c r="G22" i="30"/>
  <c r="D20" i="30"/>
  <c r="D22" i="30" s="1"/>
  <c r="E20" i="30"/>
  <c r="E22" i="30" s="1"/>
  <c r="C20" i="30"/>
  <c r="C22" i="30" s="1"/>
  <c r="B20" i="30"/>
  <c r="G22" i="28"/>
  <c r="D20" i="28"/>
  <c r="D22" i="28" s="1"/>
  <c r="E20" i="28"/>
  <c r="E22" i="28" s="1"/>
  <c r="B20" i="28"/>
  <c r="C20" i="28"/>
  <c r="C22" i="28" s="1"/>
  <c r="G22" i="27"/>
  <c r="C20" i="27"/>
  <c r="C22" i="27" s="1"/>
  <c r="B20" i="27"/>
  <c r="D20" i="27"/>
  <c r="D22" i="27" s="1"/>
  <c r="E20" i="27"/>
  <c r="E22" i="27" s="1"/>
  <c r="G22" i="15"/>
  <c r="C20" i="15"/>
  <c r="C22" i="15" s="1"/>
  <c r="D20" i="15"/>
  <c r="D22" i="15" s="1"/>
  <c r="E20" i="15"/>
  <c r="E22" i="15" s="1"/>
  <c r="B20" i="15"/>
  <c r="G22" i="11"/>
  <c r="D20" i="11"/>
  <c r="D22" i="11" s="1"/>
  <c r="E20" i="11"/>
  <c r="E22" i="11" s="1"/>
  <c r="C20" i="11"/>
  <c r="C22" i="11" s="1"/>
  <c r="B20" i="11"/>
  <c r="G22" i="46"/>
  <c r="E20" i="46"/>
  <c r="E22" i="46" s="1"/>
  <c r="B20" i="46"/>
  <c r="D20" i="46"/>
  <c r="D22" i="46" s="1"/>
  <c r="C20" i="46"/>
  <c r="C22" i="46" s="1"/>
  <c r="G22" i="23"/>
  <c r="B20" i="23"/>
  <c r="C20" i="23"/>
  <c r="C22" i="23" s="1"/>
  <c r="D20" i="23"/>
  <c r="D22" i="23" s="1"/>
  <c r="E20" i="23"/>
  <c r="E22" i="23" s="1"/>
  <c r="K20" i="38"/>
  <c r="K22" i="38" s="1"/>
  <c r="B22" i="38"/>
  <c r="B28" i="38" s="1"/>
  <c r="B30" i="38" s="1"/>
  <c r="G22" i="25"/>
  <c r="D20" i="25"/>
  <c r="D22" i="25" s="1"/>
  <c r="B20" i="25"/>
  <c r="C20" i="25"/>
  <c r="C22" i="25" s="1"/>
  <c r="E20" i="25"/>
  <c r="E22" i="25" s="1"/>
  <c r="K20" i="34"/>
  <c r="K22" i="34" s="1"/>
  <c r="B22" i="34"/>
  <c r="B28" i="34" s="1"/>
  <c r="G22" i="24"/>
  <c r="B20" i="24"/>
  <c r="E20" i="24"/>
  <c r="E22" i="24" s="1"/>
  <c r="D20" i="24"/>
  <c r="D22" i="24" s="1"/>
  <c r="C20" i="24"/>
  <c r="C22" i="24" s="1"/>
  <c r="G22" i="40"/>
  <c r="C20" i="40"/>
  <c r="C22" i="40" s="1"/>
  <c r="E20" i="40"/>
  <c r="E22" i="40" s="1"/>
  <c r="B20" i="40"/>
  <c r="D20" i="40"/>
  <c r="D22" i="40" s="1"/>
  <c r="G22" i="13"/>
  <c r="D20" i="13"/>
  <c r="D22" i="13" s="1"/>
  <c r="C20" i="13"/>
  <c r="C22" i="13" s="1"/>
  <c r="E20" i="13"/>
  <c r="E22" i="13" s="1"/>
  <c r="B20" i="13"/>
  <c r="K20" i="7"/>
  <c r="K22" i="7" s="1"/>
  <c r="B22" i="7"/>
  <c r="B28" i="7" s="1"/>
  <c r="G22" i="31"/>
  <c r="D20" i="31"/>
  <c r="D22" i="31" s="1"/>
  <c r="E20" i="31"/>
  <c r="E22" i="31" s="1"/>
  <c r="C20" i="31"/>
  <c r="C22" i="31" s="1"/>
  <c r="B20" i="31"/>
  <c r="K20" i="12"/>
  <c r="K22" i="12" s="1"/>
  <c r="B22" i="12"/>
  <c r="B28" i="12" s="1"/>
  <c r="G22" i="32"/>
  <c r="B20" i="32"/>
  <c r="E20" i="32"/>
  <c r="E22" i="32" s="1"/>
  <c r="D20" i="32"/>
  <c r="D22" i="32" s="1"/>
  <c r="C20" i="32"/>
  <c r="C22" i="32" s="1"/>
  <c r="G22" i="35"/>
  <c r="B20" i="35"/>
  <c r="E20" i="35"/>
  <c r="E22" i="35" s="1"/>
  <c r="C20" i="35"/>
  <c r="C22" i="35" s="1"/>
  <c r="D20" i="35"/>
  <c r="D22" i="35" s="1"/>
  <c r="G22" i="44"/>
  <c r="E20" i="44"/>
  <c r="E22" i="44" s="1"/>
  <c r="B20" i="44"/>
  <c r="D20" i="44"/>
  <c r="D22" i="44" s="1"/>
  <c r="C20" i="44"/>
  <c r="C22" i="44" s="1"/>
  <c r="G22" i="39"/>
  <c r="C20" i="39"/>
  <c r="C22" i="39" s="1"/>
  <c r="E20" i="39"/>
  <c r="E22" i="39" s="1"/>
  <c r="B20" i="39"/>
  <c r="D20" i="39"/>
  <c r="D22" i="39" s="1"/>
  <c r="G22" i="18"/>
  <c r="C20" i="18"/>
  <c r="C22" i="18" s="1"/>
  <c r="D20" i="18"/>
  <c r="D22" i="18" s="1"/>
  <c r="E20" i="18"/>
  <c r="E22" i="18" s="1"/>
  <c r="B20" i="18"/>
  <c r="G22" i="41"/>
  <c r="D20" i="41"/>
  <c r="D22" i="41" s="1"/>
  <c r="B20" i="41"/>
  <c r="E20" i="41"/>
  <c r="E22" i="41" s="1"/>
  <c r="C20" i="41"/>
  <c r="C22" i="41" s="1"/>
  <c r="K20" i="45"/>
  <c r="K22" i="45" s="1"/>
  <c r="B22" i="45"/>
  <c r="B28" i="45" s="1"/>
  <c r="K18" i="37"/>
  <c r="K18" i="15"/>
  <c r="K18" i="11"/>
  <c r="K18" i="23"/>
  <c r="K18" i="24"/>
  <c r="K18" i="22"/>
  <c r="K18" i="31"/>
  <c r="K18" i="32"/>
  <c r="K18" i="39"/>
  <c r="K18" i="18"/>
  <c r="K20" i="18" l="1"/>
  <c r="K22" i="18" s="1"/>
  <c r="B22" i="18"/>
  <c r="B28" i="18" s="1"/>
  <c r="K20" i="39"/>
  <c r="K22" i="39" s="1"/>
  <c r="B22" i="39"/>
  <c r="B28" i="39" s="1"/>
  <c r="B30" i="39" s="1"/>
  <c r="C29" i="47" s="1"/>
  <c r="K20" i="35"/>
  <c r="K22" i="35" s="1"/>
  <c r="B22" i="35"/>
  <c r="B28" i="35" s="1"/>
  <c r="B42" i="47"/>
  <c r="B30" i="7"/>
  <c r="C42" i="47" s="1"/>
  <c r="B30" i="45"/>
  <c r="C12" i="47" s="1"/>
  <c r="B12" i="47"/>
  <c r="K20" i="41"/>
  <c r="K22" i="41" s="1"/>
  <c r="B22" i="41"/>
  <c r="B28" i="41" s="1"/>
  <c r="K20" i="32"/>
  <c r="K22" i="32" s="1"/>
  <c r="B22" i="32"/>
  <c r="B28" i="32" s="1"/>
  <c r="B9" i="47"/>
  <c r="B30" i="12"/>
  <c r="C9" i="47" s="1"/>
  <c r="B22" i="31"/>
  <c r="B28" i="31" s="1"/>
  <c r="K20" i="31"/>
  <c r="K22" i="31" s="1"/>
  <c r="K20" i="24"/>
  <c r="K22" i="24" s="1"/>
  <c r="B22" i="24"/>
  <c r="B28" i="24" s="1"/>
  <c r="B15" i="47"/>
  <c r="B30" i="34"/>
  <c r="C15" i="47" s="1"/>
  <c r="K20" i="25"/>
  <c r="K22" i="25" s="1"/>
  <c r="B22" i="25"/>
  <c r="B28" i="25" s="1"/>
  <c r="K20" i="23"/>
  <c r="K22" i="23" s="1"/>
  <c r="B22" i="23"/>
  <c r="B28" i="23" s="1"/>
  <c r="K20" i="46"/>
  <c r="K22" i="46" s="1"/>
  <c r="B22" i="46"/>
  <c r="B28" i="46" s="1"/>
  <c r="B22" i="15"/>
  <c r="B28" i="15" s="1"/>
  <c r="B30" i="15" s="1"/>
  <c r="K20" i="15"/>
  <c r="K22" i="15" s="1"/>
  <c r="K20" i="9"/>
  <c r="K22" i="9" s="1"/>
  <c r="B22" i="9"/>
  <c r="B28" i="9" s="1"/>
  <c r="B30" i="10"/>
  <c r="C38" i="47" s="1"/>
  <c r="B38" i="47"/>
  <c r="B22" i="29"/>
  <c r="B28" i="29" s="1"/>
  <c r="B30" i="29" s="1"/>
  <c r="K20" i="29"/>
  <c r="K22" i="29" s="1"/>
  <c r="K20" i="22"/>
  <c r="K22" i="22" s="1"/>
  <c r="B22" i="22"/>
  <c r="B28" i="22" s="1"/>
  <c r="K20" i="36"/>
  <c r="K22" i="36" s="1"/>
  <c r="B22" i="36"/>
  <c r="B28" i="36" s="1"/>
  <c r="K20" i="37"/>
  <c r="K22" i="37" s="1"/>
  <c r="B22" i="37"/>
  <c r="B28" i="37" s="1"/>
  <c r="B22" i="44"/>
  <c r="B28" i="44" s="1"/>
  <c r="B30" i="44" s="1"/>
  <c r="C10" i="47" s="1"/>
  <c r="K20" i="44"/>
  <c r="K22" i="44" s="1"/>
  <c r="B22" i="13"/>
  <c r="B28" i="13" s="1"/>
  <c r="K20" i="13"/>
  <c r="K22" i="13" s="1"/>
  <c r="K20" i="40"/>
  <c r="K22" i="40" s="1"/>
  <c r="B22" i="40"/>
  <c r="B28" i="40" s="1"/>
  <c r="B22" i="11"/>
  <c r="B28" i="11" s="1"/>
  <c r="K20" i="11"/>
  <c r="K22" i="11" s="1"/>
  <c r="K20" i="27"/>
  <c r="K22" i="27" s="1"/>
  <c r="B22" i="27"/>
  <c r="B28" i="27" s="1"/>
  <c r="K20" i="28"/>
  <c r="K22" i="28" s="1"/>
  <c r="B22" i="28"/>
  <c r="B28" i="28" s="1"/>
  <c r="K20" i="30"/>
  <c r="K22" i="30" s="1"/>
  <c r="B22" i="30"/>
  <c r="B28" i="30" s="1"/>
  <c r="B30" i="14"/>
  <c r="C33" i="47" s="1"/>
  <c r="B33" i="47"/>
  <c r="K20" i="20"/>
  <c r="K22" i="20" s="1"/>
  <c r="B22" i="20"/>
  <c r="B28" i="20" s="1"/>
  <c r="K20" i="6"/>
  <c r="K22" i="6" s="1"/>
  <c r="B22" i="6"/>
  <c r="B28" i="6" s="1"/>
  <c r="K20" i="17"/>
  <c r="K22" i="17" s="1"/>
  <c r="B22" i="17"/>
  <c r="B28" i="17" s="1"/>
  <c r="K20" i="1"/>
  <c r="K22" i="1" s="1"/>
  <c r="B22" i="1"/>
  <c r="B28" i="1" s="1"/>
  <c r="K20" i="21"/>
  <c r="K22" i="21" s="1"/>
  <c r="B22" i="21"/>
  <c r="B28" i="21" s="1"/>
  <c r="K20" i="8"/>
  <c r="K22" i="8" s="1"/>
  <c r="B22" i="8"/>
  <c r="B28" i="8" s="1"/>
  <c r="K20" i="4"/>
  <c r="K22" i="4" s="1"/>
  <c r="B22" i="4"/>
  <c r="B28" i="4" s="1"/>
  <c r="K20" i="19"/>
  <c r="K22" i="19" s="1"/>
  <c r="B22" i="19"/>
  <c r="B28" i="19" s="1"/>
  <c r="B30" i="4" l="1"/>
  <c r="C40" i="47" s="1"/>
  <c r="B40" i="47"/>
  <c r="B41" i="47"/>
  <c r="B30" i="8"/>
  <c r="C41" i="47" s="1"/>
  <c r="B30" i="1"/>
  <c r="C6" i="47" s="1"/>
  <c r="B6" i="47"/>
  <c r="B30" i="6"/>
  <c r="C43" i="47" s="1"/>
  <c r="B43" i="47"/>
  <c r="B30" i="30"/>
  <c r="C30" i="47" s="1"/>
  <c r="B30" i="47"/>
  <c r="B19" i="47"/>
  <c r="B30" i="27"/>
  <c r="C19" i="47" s="1"/>
  <c r="B32" i="47"/>
  <c r="B30" i="40"/>
  <c r="C32" i="47" s="1"/>
  <c r="B11" i="47"/>
  <c r="B10" i="47" s="1"/>
  <c r="B30" i="37"/>
  <c r="C11" i="47" s="1"/>
  <c r="B30" i="22"/>
  <c r="C25" i="47" s="1"/>
  <c r="B25" i="47"/>
  <c r="B30" i="9"/>
  <c r="C39" i="47" s="1"/>
  <c r="B39" i="47"/>
  <c r="B30" i="11"/>
  <c r="C8" i="47" s="1"/>
  <c r="B8" i="47"/>
  <c r="B37" i="47"/>
  <c r="B30" i="13"/>
  <c r="C37" i="47" s="1"/>
  <c r="C18" i="47"/>
  <c r="B18" i="47"/>
  <c r="C36" i="47"/>
  <c r="B36" i="47"/>
  <c r="B17" i="47"/>
  <c r="B30" i="31"/>
  <c r="C17" i="47" s="1"/>
  <c r="B27" i="47"/>
  <c r="B30" i="19"/>
  <c r="C27" i="47" s="1"/>
  <c r="B30" i="21"/>
  <c r="C26" i="47" s="1"/>
  <c r="B26" i="47"/>
  <c r="B30" i="17"/>
  <c r="C35" i="47" s="1"/>
  <c r="B35" i="47"/>
  <c r="B30" i="20"/>
  <c r="C24" i="47" s="1"/>
  <c r="B24" i="47"/>
  <c r="B31" i="47"/>
  <c r="B30" i="28"/>
  <c r="C31" i="47" s="1"/>
  <c r="B13" i="47"/>
  <c r="B30" i="36"/>
  <c r="C13" i="47" s="1"/>
  <c r="B23" i="47"/>
  <c r="B30" i="46"/>
  <c r="C23" i="47" s="1"/>
  <c r="B22" i="47"/>
  <c r="B30" i="23"/>
  <c r="C22" i="47" s="1"/>
  <c r="B30" i="25"/>
  <c r="C20" i="47" s="1"/>
  <c r="B20" i="47"/>
  <c r="B30" i="24"/>
  <c r="C21" i="47" s="1"/>
  <c r="B21" i="47"/>
  <c r="B30" i="32"/>
  <c r="C16" i="47" s="1"/>
  <c r="B16" i="47"/>
  <c r="B30" i="41"/>
  <c r="C34" i="47" s="1"/>
  <c r="B34" i="47"/>
  <c r="B30" i="35"/>
  <c r="C14" i="47" s="1"/>
  <c r="B14" i="47"/>
  <c r="B30" i="18"/>
  <c r="C28" i="47" s="1"/>
  <c r="B28" i="47"/>
  <c r="B29" i="47" l="1"/>
</calcChain>
</file>

<file path=xl/sharedStrings.xml><?xml version="1.0" encoding="utf-8"?>
<sst xmlns="http://schemas.openxmlformats.org/spreadsheetml/2006/main" count="1156" uniqueCount="127">
  <si>
    <t>Other</t>
  </si>
  <si>
    <t>Total</t>
  </si>
  <si>
    <t>TOTAL  -  Direct Costs</t>
  </si>
  <si>
    <t>Physical Plant</t>
  </si>
  <si>
    <t xml:space="preserve">    Sub-total</t>
  </si>
  <si>
    <t>Institutional Support</t>
  </si>
  <si>
    <t>Student Support</t>
  </si>
  <si>
    <t>Academic Support</t>
  </si>
  <si>
    <t>FULLY ALLOCATED COSTS</t>
  </si>
  <si>
    <t>Direct Instruction</t>
  </si>
  <si>
    <t>Indirect</t>
  </si>
  <si>
    <t>Indirect per FYE</t>
  </si>
  <si>
    <t>Instruction &amp; Dept Research</t>
  </si>
  <si>
    <t>Separately Budgeted Research</t>
  </si>
  <si>
    <t>Public Service</t>
  </si>
  <si>
    <t>Institution Support</t>
  </si>
  <si>
    <t>PRIMARY PROGRAMS</t>
  </si>
  <si>
    <t>SUPPORT PROGRAMS</t>
  </si>
  <si>
    <t>ANOKA RAMSEY CC</t>
  </si>
  <si>
    <t>BEMIDJI SU</t>
  </si>
  <si>
    <t>CENTRAL LAKES COLLEGE</t>
  </si>
  <si>
    <t>CENTURY COLLEGE</t>
  </si>
  <si>
    <t>DAKOTA COUNTY TC</t>
  </si>
  <si>
    <t>FOND DU LAC TRIBAL &amp; CC</t>
  </si>
  <si>
    <t>HENNEPIN TC</t>
  </si>
  <si>
    <t>INVER HILLS CC</t>
  </si>
  <si>
    <t>LAKE SUPERIOR COLLEGE</t>
  </si>
  <si>
    <t>MINNESOTA WEST COLLEGE</t>
  </si>
  <si>
    <t>NORMANDALE CC</t>
  </si>
  <si>
    <t>NORTH HENNEPIN CC</t>
  </si>
  <si>
    <t>RAINY RIVER CC</t>
  </si>
  <si>
    <t>RIDGEWATER COLLEGE</t>
  </si>
  <si>
    <t>ST CLOUD SU</t>
  </si>
  <si>
    <t>WINONA SU</t>
  </si>
  <si>
    <t>NORTHEAST HIGHER EDUCATION DISTRICT</t>
  </si>
  <si>
    <t>Institution Name</t>
  </si>
  <si>
    <t>Instruction</t>
  </si>
  <si>
    <t>Research</t>
  </si>
  <si>
    <t>Student Services</t>
  </si>
  <si>
    <t>Central Lakes College</t>
  </si>
  <si>
    <t>Century College</t>
  </si>
  <si>
    <t>Lake Superior College</t>
  </si>
  <si>
    <t>Minnesota SU Moorhead</t>
  </si>
  <si>
    <t>Minnesota SU, Mankato</t>
  </si>
  <si>
    <t>Minnesota West College</t>
  </si>
  <si>
    <t>Northeast Higher Education District</t>
  </si>
  <si>
    <t xml:space="preserve">     Mesabi Range College</t>
  </si>
  <si>
    <t>Northeast Service Unit</t>
  </si>
  <si>
    <t>Ridgewater College</t>
  </si>
  <si>
    <t>TOTAL</t>
  </si>
  <si>
    <t>MnSCU Finance Division</t>
  </si>
  <si>
    <t>Saint Paul College</t>
  </si>
  <si>
    <t>ANOKA TC</t>
  </si>
  <si>
    <t>METROPOLITAN SU</t>
  </si>
  <si>
    <t>SOUTHWEST MINNESOTA SU</t>
  </si>
  <si>
    <t>SAINT PAUL COLLEGE</t>
  </si>
  <si>
    <t>GFS 105 - excludes transfers, prior year salary, cost subsidies &amp; fiscal/auxiliary activities; instruction includes credit based; public service includes non credit and customized training/continuing education instruction; Other includes SGR appro and intercollegiate athletics</t>
  </si>
  <si>
    <t>NORTHWEST TC-BEMIDJI</t>
  </si>
  <si>
    <t>BEMIDJI SU &amp; NORTHWEST TC-BEMIDJI</t>
  </si>
  <si>
    <t>MINNESOTA SU MOORHEAD</t>
  </si>
  <si>
    <t>MINNESOTA SU, MANKATO</t>
  </si>
  <si>
    <t>MESABI RANGE COLLEGE</t>
  </si>
  <si>
    <t>VERMILION CC</t>
  </si>
  <si>
    <t>SOUTH CENTRAL COLLEGE</t>
  </si>
  <si>
    <t>MNSCU SYSTEM -- INCLUDES COST OF MnSCU SYSTEMWIDE/OFFICE OF THE CHANCELLOR &amp; NORTHEAST SERVICE UNIT</t>
  </si>
  <si>
    <t>South Central College</t>
  </si>
  <si>
    <t>ST CLOUD TCC</t>
  </si>
  <si>
    <t>Anoka Ramsey CC - Anoka TC</t>
  </si>
  <si>
    <t>ANOKA RAMSEY CC - ANOKA TC</t>
  </si>
  <si>
    <t xml:space="preserve"> </t>
  </si>
  <si>
    <t>March 2016</t>
  </si>
  <si>
    <t>MnSCU System Office</t>
  </si>
  <si>
    <t>Alexandria Technical &amp; Community College</t>
  </si>
  <si>
    <t>Anoka-Ramsey Community College</t>
  </si>
  <si>
    <t>Anoka Technical College</t>
  </si>
  <si>
    <t xml:space="preserve">    Anoka-Ramsey Community College</t>
  </si>
  <si>
    <t xml:space="preserve">    Anoka Technical College</t>
  </si>
  <si>
    <t xml:space="preserve">   Bemidji State University</t>
  </si>
  <si>
    <t xml:space="preserve">   Northwest Technical College-Bemidji</t>
  </si>
  <si>
    <t>Bemidji State University &amp; Northwest Technical College-Bemidji</t>
  </si>
  <si>
    <t>Dakota County Technical College</t>
  </si>
  <si>
    <t>Fond du Lac Tribal &amp; Community College</t>
  </si>
  <si>
    <t>Hennepin Technical College</t>
  </si>
  <si>
    <t>Inver Hills Community College</t>
  </si>
  <si>
    <t>Metropolitan State University</t>
  </si>
  <si>
    <t>Minneapolis Community &amp; Technical College</t>
  </si>
  <si>
    <t>Minnesota State College-Southeast Technical</t>
  </si>
  <si>
    <t>Minnesota State Community &amp; Technical College</t>
  </si>
  <si>
    <t>Normandale Community College</t>
  </si>
  <si>
    <t>North Hennepin Community College</t>
  </si>
  <si>
    <t xml:space="preserve">     Hibbing Community College</t>
  </si>
  <si>
    <t xml:space="preserve">     Itasca Community College</t>
  </si>
  <si>
    <t xml:space="preserve">     Rainy River Community College</t>
  </si>
  <si>
    <t xml:space="preserve">     Vermilion Community College</t>
  </si>
  <si>
    <t>Northland Community &amp; Technical College</t>
  </si>
  <si>
    <t>Pine Technical &amp; Community College</t>
  </si>
  <si>
    <t>Riverland Community College</t>
  </si>
  <si>
    <t>Rochester Community &amp; Technical College</t>
  </si>
  <si>
    <t>Southwest Minnesota State University</t>
  </si>
  <si>
    <t>St. Cloud State University</t>
  </si>
  <si>
    <t>St. Cloud Technical &amp; Community College</t>
  </si>
  <si>
    <t>Winona State University</t>
  </si>
  <si>
    <t>ALEXANDRIA TCC</t>
  </si>
  <si>
    <t>MINNEAPOLIS CTC</t>
  </si>
  <si>
    <t>MINNESOTA SC-SOUTHEAST TECHNICAL</t>
  </si>
  <si>
    <t>MINNESOTA STATE CTC</t>
  </si>
  <si>
    <t>HIBBING COMMUNITY COLLEGE</t>
  </si>
  <si>
    <t>ITASCA COMMUNITY COLLEGE</t>
  </si>
  <si>
    <t>NORTHLAND CTC</t>
  </si>
  <si>
    <t>PINE TCC</t>
  </si>
  <si>
    <t>RIVERLAND CC</t>
  </si>
  <si>
    <t>ROCHESTER CTC</t>
  </si>
  <si>
    <t>Alexandria Technical College</t>
  </si>
  <si>
    <t>Anoak Ramsery CC-Anoka TC</t>
  </si>
  <si>
    <t>Minnesota State University Moorhead</t>
  </si>
  <si>
    <t>Minnesota State University, Mankato</t>
  </si>
  <si>
    <t>Minnesota West Community &amp; Technical College</t>
  </si>
  <si>
    <t>FY2016 Expenditures by IPEDS Category -- Used in Step Down</t>
  </si>
  <si>
    <t xml:space="preserve">Minnesota State </t>
  </si>
  <si>
    <t>FP&amp;A March 2017</t>
  </si>
  <si>
    <t>MINNESOTA STATE - F.Y. 2016</t>
  </si>
  <si>
    <t>FY2016 FYE</t>
  </si>
  <si>
    <t>FY2016 Indirect</t>
  </si>
  <si>
    <t xml:space="preserve">   Dakota County Technical College</t>
  </si>
  <si>
    <t xml:space="preserve">   Inver Hills Community College</t>
  </si>
  <si>
    <t>Inver Hills CC - Dakota County TC</t>
  </si>
  <si>
    <t>INVER HILLS CC - DAKOTA COUNTY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</si>
</sst>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6" fillId="0" borderId="0"/>
  </cellStyleXfs>
  <cellXfs count="43">
    <xf numFmtId="0" fontId="0" fillId="0" borderId="0" xfId="0"/>
    <xf numFmtId="38" fontId="0" fillId="0" borderId="0" xfId="0" applyNumberFormat="1"/>
    <xf numFmtId="38" fontId="0" fillId="0" borderId="0" xfId="0" applyNumberFormat="1" applyAlignment="1">
      <alignment horizontal="center"/>
    </xf>
    <xf numFmtId="38" fontId="0" fillId="0" borderId="0" xfId="0" applyNumberFormat="1" applyBorder="1" applyAlignment="1"/>
    <xf numFmtId="38" fontId="1" fillId="0" borderId="0" xfId="0" applyNumberFormat="1" applyFont="1" applyBorder="1" applyAlignment="1"/>
    <xf numFmtId="38" fontId="2" fillId="0" borderId="0" xfId="0" applyNumberFormat="1" applyFont="1" applyAlignment="1">
      <alignment horizontal="centerContinuous"/>
    </xf>
    <xf numFmtId="38" fontId="2" fillId="0" borderId="0" xfId="0" applyNumberFormat="1" applyFont="1" applyBorder="1" applyAlignment="1">
      <alignment horizontal="centerContinuous"/>
    </xf>
    <xf numFmtId="0" fontId="3" fillId="0" borderId="0" xfId="0" applyFont="1"/>
    <xf numFmtId="38" fontId="0" fillId="0" borderId="0" xfId="0" applyNumberFormat="1" applyBorder="1" applyAlignment="1">
      <alignment horizontal="center" wrapText="1"/>
    </xf>
    <xf numFmtId="38" fontId="0" fillId="0" borderId="0" xfId="0" applyNumberFormat="1" applyBorder="1" applyAlignment="1">
      <alignment wrapText="1"/>
    </xf>
    <xf numFmtId="38" fontId="1" fillId="0" borderId="1" xfId="0" applyNumberFormat="1" applyFont="1" applyBorder="1" applyAlignment="1">
      <alignment horizontal="centerContinuous"/>
    </xf>
    <xf numFmtId="38" fontId="0" fillId="0" borderId="1" xfId="0" applyNumberFormat="1" applyBorder="1" applyAlignment="1">
      <alignment horizontal="centerContinuous"/>
    </xf>
    <xf numFmtId="0" fontId="4" fillId="0" borderId="0" xfId="0" applyFont="1"/>
    <xf numFmtId="0" fontId="5" fillId="2" borderId="2" xfId="2" applyFont="1" applyFill="1" applyBorder="1" applyAlignment="1">
      <alignment horizontal="center" wrapText="1"/>
    </xf>
    <xf numFmtId="0" fontId="7" fillId="0" borderId="0" xfId="0" applyFont="1"/>
    <xf numFmtId="0" fontId="5" fillId="0" borderId="3" xfId="2" applyFont="1" applyFill="1" applyBorder="1" applyAlignment="1">
      <alignment horizontal="left" wrapText="1"/>
    </xf>
    <xf numFmtId="38" fontId="5" fillId="0" borderId="2" xfId="1" applyNumberFormat="1" applyFont="1" applyFill="1" applyBorder="1" applyAlignment="1">
      <alignment horizontal="right" wrapText="1"/>
    </xf>
    <xf numFmtId="38" fontId="4" fillId="0" borderId="0" xfId="0" applyNumberFormat="1" applyFont="1" applyFill="1"/>
    <xf numFmtId="38" fontId="4" fillId="0" borderId="0" xfId="0" applyNumberFormat="1" applyFont="1" applyFill="1" applyBorder="1"/>
    <xf numFmtId="38" fontId="9" fillId="0" borderId="0" xfId="0" applyNumberFormat="1" applyFont="1" applyFill="1"/>
    <xf numFmtId="38" fontId="5" fillId="0" borderId="2" xfId="2" applyNumberFormat="1" applyFont="1" applyFill="1" applyBorder="1" applyAlignment="1">
      <alignment horizontal="center" wrapText="1"/>
    </xf>
    <xf numFmtId="38" fontId="5" fillId="0" borderId="5" xfId="2" applyNumberFormat="1" applyFont="1" applyFill="1" applyBorder="1" applyAlignment="1">
      <alignment horizontal="center" wrapText="1"/>
    </xf>
    <xf numFmtId="38" fontId="5" fillId="0" borderId="6" xfId="1" applyNumberFormat="1" applyFont="1" applyFill="1" applyBorder="1" applyAlignment="1">
      <alignment horizontal="right" wrapText="1"/>
    </xf>
    <xf numFmtId="38" fontId="5" fillId="0" borderId="0" xfId="1" applyNumberFormat="1" applyFont="1" applyFill="1" applyBorder="1" applyAlignment="1">
      <alignment horizontal="right" wrapText="1"/>
    </xf>
    <xf numFmtId="38" fontId="5" fillId="0" borderId="6" xfId="1" applyNumberFormat="1" applyFont="1" applyFill="1" applyBorder="1"/>
    <xf numFmtId="38" fontId="5" fillId="0" borderId="2" xfId="2" applyNumberFormat="1" applyFont="1" applyFill="1" applyBorder="1" applyAlignment="1">
      <alignment horizontal="right" wrapText="1"/>
    </xf>
    <xf numFmtId="38" fontId="5" fillId="0" borderId="6" xfId="2" applyNumberFormat="1" applyFont="1" applyFill="1" applyBorder="1" applyAlignment="1">
      <alignment horizontal="right" wrapText="1"/>
    </xf>
    <xf numFmtId="49" fontId="4" fillId="0" borderId="0" xfId="0" applyNumberFormat="1" applyFont="1"/>
    <xf numFmtId="3" fontId="4" fillId="0" borderId="0" xfId="0" applyNumberFormat="1" applyFont="1"/>
    <xf numFmtId="0" fontId="12" fillId="0" borderId="0" xfId="0" applyFont="1"/>
    <xf numFmtId="0" fontId="4" fillId="0" borderId="0" xfId="0" applyFont="1" applyFill="1"/>
    <xf numFmtId="38" fontId="4" fillId="0" borderId="4" xfId="0" applyNumberFormat="1" applyFont="1" applyFill="1" applyBorder="1" applyAlignment="1">
      <alignment horizontal="right" wrapText="1"/>
    </xf>
    <xf numFmtId="3" fontId="4" fillId="0" borderId="2" xfId="0" applyNumberFormat="1" applyFont="1" applyBorder="1"/>
    <xf numFmtId="0" fontId="4" fillId="0" borderId="2" xfId="0" applyFont="1" applyBorder="1"/>
    <xf numFmtId="0" fontId="5" fillId="0" borderId="2" xfId="2" applyFont="1" applyFill="1" applyBorder="1" applyAlignment="1">
      <alignment horizontal="left" wrapText="1"/>
    </xf>
    <xf numFmtId="38" fontId="4" fillId="0" borderId="2" xfId="0" applyNumberFormat="1" applyFont="1" applyBorder="1"/>
    <xf numFmtId="0" fontId="5" fillId="3" borderId="2" xfId="2" applyFont="1" applyFill="1" applyBorder="1" applyAlignment="1">
      <alignment horizontal="left" wrapText="1"/>
    </xf>
    <xf numFmtId="0" fontId="5" fillId="3" borderId="2" xfId="2" applyFont="1" applyFill="1" applyBorder="1" applyAlignment="1">
      <alignment horizontal="left"/>
    </xf>
    <xf numFmtId="0" fontId="7" fillId="0" borderId="0" xfId="0" applyFont="1" applyFill="1"/>
    <xf numFmtId="0" fontId="5" fillId="0" borderId="2" xfId="2" applyFont="1" applyFill="1" applyBorder="1" applyAlignment="1">
      <alignment horizontal="center" wrapText="1"/>
    </xf>
    <xf numFmtId="38" fontId="4" fillId="0" borderId="2" xfId="0" applyNumberFormat="1" applyFont="1" applyFill="1" applyBorder="1" applyAlignment="1">
      <alignment horizontal="center" wrapText="1"/>
    </xf>
    <xf numFmtId="49" fontId="10" fillId="0" borderId="0" xfId="0" applyNumberFormat="1" applyFont="1" applyFill="1"/>
    <xf numFmtId="0" fontId="4" fillId="0" borderId="0" xfId="0" applyFont="1" applyFill="1" applyAlignment="1">
      <alignment wrapText="1"/>
    </xf>
  </cellXfs>
  <cellStyles count="3">
    <cellStyle name="Normal" xfId="0" builtinId="0"/>
    <cellStyle name="Normal_Master Expend Table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3"/>
  <sheetViews>
    <sheetView tabSelected="1"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50" sqref="A50:XFD50"/>
    </sheetView>
  </sheetViews>
  <sheetFormatPr defaultRowHeight="12" x14ac:dyDescent="0.2"/>
  <cols>
    <col min="1" max="1" width="35.7109375" style="30" customWidth="1"/>
    <col min="2" max="2" width="11.42578125" style="17" customWidth="1"/>
    <col min="3" max="3" width="10.140625" style="17" customWidth="1"/>
    <col min="4" max="4" width="11.28515625" style="17" customWidth="1"/>
    <col min="5" max="5" width="10.140625" style="17" customWidth="1"/>
    <col min="6" max="6" width="2.7109375" style="18" customWidth="1"/>
    <col min="7" max="7" width="14.85546875" style="17" customWidth="1"/>
    <col min="8" max="8" width="13.7109375" style="17" customWidth="1"/>
    <col min="9" max="9" width="14.5703125" style="17" customWidth="1"/>
    <col min="10" max="10" width="11.7109375" style="17" customWidth="1"/>
    <col min="11" max="11" width="12.7109375" style="17" customWidth="1"/>
    <col min="12" max="12" width="2.28515625" style="30" customWidth="1"/>
    <col min="13" max="16384" width="9.140625" style="30"/>
  </cols>
  <sheetData>
    <row r="1" spans="1:11" ht="20.25" x14ac:dyDescent="0.3">
      <c r="A1" s="38" t="s">
        <v>118</v>
      </c>
      <c r="H1" s="19"/>
    </row>
    <row r="2" spans="1:11" x14ac:dyDescent="0.2">
      <c r="A2" s="38" t="s">
        <v>117</v>
      </c>
    </row>
    <row r="3" spans="1:11" ht="24" customHeight="1" x14ac:dyDescent="0.2">
      <c r="A3" s="42" t="s">
        <v>56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1" ht="31.5" customHeight="1" x14ac:dyDescent="0.2">
      <c r="A5" s="39" t="s">
        <v>35</v>
      </c>
      <c r="B5" s="20" t="s">
        <v>36</v>
      </c>
      <c r="C5" s="20" t="s">
        <v>37</v>
      </c>
      <c r="D5" s="20" t="s">
        <v>14</v>
      </c>
      <c r="E5" s="20" t="s">
        <v>0</v>
      </c>
      <c r="F5" s="21"/>
      <c r="G5" s="20" t="s">
        <v>7</v>
      </c>
      <c r="H5" s="20" t="s">
        <v>38</v>
      </c>
      <c r="I5" s="20" t="s">
        <v>15</v>
      </c>
      <c r="J5" s="20" t="s">
        <v>3</v>
      </c>
      <c r="K5" s="40" t="s">
        <v>1</v>
      </c>
    </row>
    <row r="6" spans="1:11" ht="12" customHeight="1" x14ac:dyDescent="0.2">
      <c r="A6" s="15" t="s">
        <v>72</v>
      </c>
      <c r="B6" s="22">
        <v>10778121.369999999</v>
      </c>
      <c r="C6" s="22">
        <v>131178.31</v>
      </c>
      <c r="D6" s="22">
        <v>741701.24</v>
      </c>
      <c r="E6" s="22"/>
      <c r="F6" s="23"/>
      <c r="G6" s="22">
        <v>2553167.4</v>
      </c>
      <c r="H6" s="22">
        <v>1909332.78</v>
      </c>
      <c r="I6" s="22">
        <v>3154902.48</v>
      </c>
      <c r="J6" s="22">
        <v>2364526.15</v>
      </c>
      <c r="K6" s="31">
        <f t="shared" ref="K6:K48" si="0">SUM(B6:J6)</f>
        <v>21632929.729999997</v>
      </c>
    </row>
    <row r="7" spans="1:11" ht="12" customHeight="1" x14ac:dyDescent="0.2">
      <c r="A7" s="15" t="s">
        <v>67</v>
      </c>
      <c r="B7" s="22">
        <f>B8+B9</f>
        <v>28221629.950000003</v>
      </c>
      <c r="C7" s="22">
        <f>C8+C9</f>
        <v>0</v>
      </c>
      <c r="D7" s="22">
        <f>D8+D9</f>
        <v>1708893.06</v>
      </c>
      <c r="E7" s="22">
        <f>E8+E9</f>
        <v>8390.17</v>
      </c>
      <c r="F7" s="23"/>
      <c r="G7" s="22">
        <f>G8+G9</f>
        <v>8836327.1799999997</v>
      </c>
      <c r="H7" s="22">
        <f>H8+H9</f>
        <v>5388490.6600000001</v>
      </c>
      <c r="I7" s="22">
        <f>I8+I9</f>
        <v>11561679.58</v>
      </c>
      <c r="J7" s="22">
        <f>J8+J9</f>
        <v>5680640.0999999996</v>
      </c>
      <c r="K7" s="31">
        <f t="shared" si="0"/>
        <v>61406050.699999996</v>
      </c>
    </row>
    <row r="8" spans="1:11" ht="12" customHeight="1" x14ac:dyDescent="0.2">
      <c r="A8" s="34" t="s">
        <v>75</v>
      </c>
      <c r="B8" s="22">
        <v>20520442.600000001</v>
      </c>
      <c r="C8" s="22"/>
      <c r="D8" s="22">
        <v>1701458.47</v>
      </c>
      <c r="E8" s="22">
        <v>8390.17</v>
      </c>
      <c r="F8" s="23"/>
      <c r="G8" s="22">
        <v>7371647.4199999999</v>
      </c>
      <c r="H8" s="22">
        <v>4141276.19</v>
      </c>
      <c r="I8" s="22">
        <v>8747472.3499999996</v>
      </c>
      <c r="J8" s="22">
        <v>4225427.71</v>
      </c>
      <c r="K8" s="31">
        <f t="shared" si="0"/>
        <v>46716114.910000004</v>
      </c>
    </row>
    <row r="9" spans="1:11" ht="12" customHeight="1" x14ac:dyDescent="0.2">
      <c r="A9" s="34" t="s">
        <v>76</v>
      </c>
      <c r="B9" s="22">
        <v>7701187.3499999996</v>
      </c>
      <c r="C9" s="24"/>
      <c r="D9" s="22">
        <v>7434.59</v>
      </c>
      <c r="E9" s="22">
        <v>0</v>
      </c>
      <c r="F9" s="23"/>
      <c r="G9" s="22">
        <v>1464679.76</v>
      </c>
      <c r="H9" s="22">
        <v>1247214.47</v>
      </c>
      <c r="I9" s="22">
        <v>2814207.23</v>
      </c>
      <c r="J9" s="22">
        <v>1455212.39</v>
      </c>
      <c r="K9" s="31">
        <f t="shared" si="0"/>
        <v>14689935.790000001</v>
      </c>
    </row>
    <row r="10" spans="1:11" ht="12" customHeight="1" x14ac:dyDescent="0.2">
      <c r="A10" s="34" t="s">
        <v>79</v>
      </c>
      <c r="B10" s="16">
        <f>SUM(B11:B12)</f>
        <v>26745680.539999999</v>
      </c>
      <c r="C10" s="16">
        <f>SUM(C11:C12)</f>
        <v>303060.77999999997</v>
      </c>
      <c r="D10" s="16">
        <f>SUM(D11:D12)</f>
        <v>380075.56</v>
      </c>
      <c r="E10" s="16">
        <f>SUM(E11:E12)</f>
        <v>4433153.47</v>
      </c>
      <c r="F10" s="23"/>
      <c r="G10" s="16">
        <f>SUM(G11:G12)</f>
        <v>8054196.54</v>
      </c>
      <c r="H10" s="16">
        <f>SUM(H11:H12)</f>
        <v>5826967.5099999998</v>
      </c>
      <c r="I10" s="16">
        <f>SUM(I11:I12)</f>
        <v>11579822.58</v>
      </c>
      <c r="J10" s="16">
        <f>SUM(J11:J12)</f>
        <v>7817773.75</v>
      </c>
      <c r="K10" s="16">
        <f>SUM(K11:K12)</f>
        <v>65140730.729999997</v>
      </c>
    </row>
    <row r="11" spans="1:11" ht="12" customHeight="1" x14ac:dyDescent="0.2">
      <c r="A11" s="34" t="s">
        <v>77</v>
      </c>
      <c r="B11" s="22">
        <v>22368844.969999999</v>
      </c>
      <c r="C11" s="22">
        <v>191959.27</v>
      </c>
      <c r="D11" s="22">
        <v>109741.12</v>
      </c>
      <c r="E11" s="22">
        <v>4433153.47</v>
      </c>
      <c r="F11" s="23"/>
      <c r="G11" s="22">
        <v>7224030.6299999999</v>
      </c>
      <c r="H11" s="22">
        <v>4587745.05</v>
      </c>
      <c r="I11" s="22">
        <v>10072199</v>
      </c>
      <c r="J11" s="22">
        <v>7078984.4299999997</v>
      </c>
      <c r="K11" s="31">
        <f>SUM(B11:J11)</f>
        <v>56066657.939999998</v>
      </c>
    </row>
    <row r="12" spans="1:11" ht="12" customHeight="1" x14ac:dyDescent="0.2">
      <c r="A12" s="34" t="s">
        <v>78</v>
      </c>
      <c r="B12" s="22">
        <v>4376835.57</v>
      </c>
      <c r="C12" s="24">
        <v>111101.51</v>
      </c>
      <c r="D12" s="22">
        <v>270334.44</v>
      </c>
      <c r="E12" s="22"/>
      <c r="F12" s="23"/>
      <c r="G12" s="22">
        <v>830165.91</v>
      </c>
      <c r="H12" s="22">
        <v>1239222.46</v>
      </c>
      <c r="I12" s="22">
        <v>1507623.58</v>
      </c>
      <c r="J12" s="22">
        <v>738789.32</v>
      </c>
      <c r="K12" s="31">
        <f>SUM(B12:J12)</f>
        <v>9074072.790000001</v>
      </c>
    </row>
    <row r="13" spans="1:11" ht="12" customHeight="1" x14ac:dyDescent="0.2">
      <c r="A13" s="15" t="s">
        <v>39</v>
      </c>
      <c r="B13" s="22">
        <v>11740457.57</v>
      </c>
      <c r="C13" s="24"/>
      <c r="D13" s="22">
        <v>927463.84</v>
      </c>
      <c r="E13" s="22">
        <v>150597.69</v>
      </c>
      <c r="F13" s="23"/>
      <c r="G13" s="22">
        <v>4423844.92</v>
      </c>
      <c r="H13" s="22">
        <v>3159748.12</v>
      </c>
      <c r="I13" s="22">
        <v>4158091.12</v>
      </c>
      <c r="J13" s="22">
        <v>2921881.55</v>
      </c>
      <c r="K13" s="31">
        <f t="shared" si="0"/>
        <v>27482084.810000002</v>
      </c>
    </row>
    <row r="14" spans="1:11" ht="12" customHeight="1" x14ac:dyDescent="0.2">
      <c r="A14" s="15" t="s">
        <v>40</v>
      </c>
      <c r="B14" s="22">
        <v>27449212.960000001</v>
      </c>
      <c r="C14" s="24"/>
      <c r="D14" s="22">
        <v>2246102.16</v>
      </c>
      <c r="E14" s="22"/>
      <c r="F14" s="23"/>
      <c r="G14" s="22">
        <v>6848699.2199999997</v>
      </c>
      <c r="H14" s="22">
        <v>5947602.5</v>
      </c>
      <c r="I14" s="22">
        <v>9075691.9800000004</v>
      </c>
      <c r="J14" s="22">
        <v>5697599.3899999997</v>
      </c>
      <c r="K14" s="31">
        <f t="shared" si="0"/>
        <v>57264908.210000008</v>
      </c>
    </row>
    <row r="15" spans="1:11" ht="12" customHeight="1" x14ac:dyDescent="0.2">
      <c r="A15" s="15" t="s">
        <v>125</v>
      </c>
      <c r="B15" s="22">
        <f>B16+B17</f>
        <v>25649142.530000001</v>
      </c>
      <c r="C15" s="22">
        <f t="shared" ref="C15:E15" si="1">C16+C17</f>
        <v>0</v>
      </c>
      <c r="D15" s="22">
        <f t="shared" si="1"/>
        <v>2436164.56</v>
      </c>
      <c r="E15" s="22">
        <f t="shared" si="1"/>
        <v>262210.34000000003</v>
      </c>
      <c r="F15" s="23"/>
      <c r="G15" s="22">
        <f>G16+G17</f>
        <v>7662848.5999999996</v>
      </c>
      <c r="H15" s="22">
        <f t="shared" ref="H15:J15" si="2">H16+H17</f>
        <v>5584557.3700000001</v>
      </c>
      <c r="I15" s="22">
        <f t="shared" si="2"/>
        <v>7701818.4399999995</v>
      </c>
      <c r="J15" s="22">
        <f t="shared" si="2"/>
        <v>6058943.9299999997</v>
      </c>
      <c r="K15" s="22">
        <f>K16+K17</f>
        <v>55355685.769999996</v>
      </c>
    </row>
    <row r="16" spans="1:11" ht="12" customHeight="1" x14ac:dyDescent="0.2">
      <c r="A16" s="34" t="s">
        <v>123</v>
      </c>
      <c r="B16" s="22">
        <v>11416895.529999999</v>
      </c>
      <c r="C16" s="24"/>
      <c r="D16" s="22">
        <v>1780244.07</v>
      </c>
      <c r="E16" s="22">
        <v>262210.34000000003</v>
      </c>
      <c r="F16" s="23"/>
      <c r="G16" s="22">
        <v>2477443.71</v>
      </c>
      <c r="H16" s="22">
        <v>2136882.06</v>
      </c>
      <c r="I16" s="22">
        <v>2995757.3</v>
      </c>
      <c r="J16" s="22">
        <v>2845394.78</v>
      </c>
      <c r="K16" s="31">
        <f t="shared" si="0"/>
        <v>23914827.789999999</v>
      </c>
    </row>
    <row r="17" spans="1:11" ht="12" customHeight="1" x14ac:dyDescent="0.2">
      <c r="A17" s="34" t="s">
        <v>124</v>
      </c>
      <c r="B17" s="22">
        <v>14232247</v>
      </c>
      <c r="C17" s="24"/>
      <c r="D17" s="22">
        <v>655920.49</v>
      </c>
      <c r="E17" s="22"/>
      <c r="F17" s="23"/>
      <c r="G17" s="22">
        <v>5185404.8899999997</v>
      </c>
      <c r="H17" s="22">
        <v>3447675.31</v>
      </c>
      <c r="I17" s="22">
        <v>4706061.1399999997</v>
      </c>
      <c r="J17" s="22">
        <v>3213549.15</v>
      </c>
      <c r="K17" s="31">
        <f>SUM(B17:J17)</f>
        <v>31440857.979999997</v>
      </c>
    </row>
    <row r="18" spans="1:11" ht="12" customHeight="1" x14ac:dyDescent="0.2">
      <c r="A18" s="34" t="s">
        <v>81</v>
      </c>
      <c r="B18" s="22">
        <v>4322577.0599999996</v>
      </c>
      <c r="C18" s="22">
        <v>8593.4599999999991</v>
      </c>
      <c r="D18" s="22">
        <v>844.02</v>
      </c>
      <c r="E18" s="24"/>
      <c r="F18" s="23"/>
      <c r="G18" s="22">
        <v>1495310.55</v>
      </c>
      <c r="H18" s="22">
        <v>1050879.6100000001</v>
      </c>
      <c r="I18" s="22">
        <v>1624013.9</v>
      </c>
      <c r="J18" s="22">
        <v>989754.03</v>
      </c>
      <c r="K18" s="31">
        <f t="shared" si="0"/>
        <v>9491972.629999999</v>
      </c>
    </row>
    <row r="19" spans="1:11" ht="12" customHeight="1" x14ac:dyDescent="0.2">
      <c r="A19" s="34" t="s">
        <v>82</v>
      </c>
      <c r="B19" s="22">
        <v>19807340.25</v>
      </c>
      <c r="C19" s="22"/>
      <c r="D19" s="22">
        <v>2438474.02</v>
      </c>
      <c r="E19" s="22"/>
      <c r="F19" s="23"/>
      <c r="G19" s="22">
        <v>5211136.7300000004</v>
      </c>
      <c r="H19" s="22">
        <v>4800458.53</v>
      </c>
      <c r="I19" s="22">
        <v>5587404.2400000002</v>
      </c>
      <c r="J19" s="22">
        <v>4911410.13</v>
      </c>
      <c r="K19" s="31">
        <f t="shared" si="0"/>
        <v>42756223.900000006</v>
      </c>
    </row>
    <row r="20" spans="1:11" ht="12" customHeight="1" x14ac:dyDescent="0.2">
      <c r="A20" s="15" t="s">
        <v>41</v>
      </c>
      <c r="B20" s="22">
        <v>16918778.120000001</v>
      </c>
      <c r="C20" s="22">
        <v>221839.14</v>
      </c>
      <c r="D20" s="22">
        <v>2566978.4500000002</v>
      </c>
      <c r="E20" s="22"/>
      <c r="F20" s="23"/>
      <c r="G20" s="22">
        <v>3040944.5</v>
      </c>
      <c r="H20" s="22">
        <v>2742423.43</v>
      </c>
      <c r="I20" s="22">
        <v>4561588.29</v>
      </c>
      <c r="J20" s="22">
        <v>4084912.06</v>
      </c>
      <c r="K20" s="31">
        <f t="shared" si="0"/>
        <v>34137463.990000002</v>
      </c>
    </row>
    <row r="21" spans="1:11" ht="12" customHeight="1" x14ac:dyDescent="0.2">
      <c r="A21" s="34" t="s">
        <v>84</v>
      </c>
      <c r="B21" s="22">
        <v>28328299.870000001</v>
      </c>
      <c r="C21" s="22">
        <v>170903.35</v>
      </c>
      <c r="D21" s="22">
        <v>38177.629999999997</v>
      </c>
      <c r="E21" s="22"/>
      <c r="F21" s="23"/>
      <c r="G21" s="22">
        <v>20947312.879999999</v>
      </c>
      <c r="H21" s="22">
        <v>5586847.4000000004</v>
      </c>
      <c r="I21" s="22">
        <v>12932479.68</v>
      </c>
      <c r="J21" s="22">
        <v>9942838.1999999993</v>
      </c>
      <c r="K21" s="31">
        <f t="shared" si="0"/>
        <v>77946859.010000005</v>
      </c>
    </row>
    <row r="22" spans="1:11" ht="12" customHeight="1" x14ac:dyDescent="0.2">
      <c r="A22" s="34" t="s">
        <v>85</v>
      </c>
      <c r="B22" s="22">
        <v>23094566.600000001</v>
      </c>
      <c r="C22" s="24"/>
      <c r="D22" s="22">
        <v>1209447</v>
      </c>
      <c r="E22" s="22"/>
      <c r="F22" s="23"/>
      <c r="G22" s="22">
        <v>5494197.3300000001</v>
      </c>
      <c r="H22" s="22">
        <v>6929514.9100000001</v>
      </c>
      <c r="I22" s="22">
        <v>7433432.0300000003</v>
      </c>
      <c r="J22" s="22">
        <v>6204277.5099999998</v>
      </c>
      <c r="K22" s="31">
        <f t="shared" si="0"/>
        <v>50365435.380000003</v>
      </c>
    </row>
    <row r="23" spans="1:11" ht="12" customHeight="1" x14ac:dyDescent="0.2">
      <c r="A23" s="34" t="s">
        <v>86</v>
      </c>
      <c r="B23" s="22">
        <v>8049649.6900000004</v>
      </c>
      <c r="C23" s="22">
        <v>29468.57</v>
      </c>
      <c r="D23" s="22">
        <v>465014.44</v>
      </c>
      <c r="E23" s="22"/>
      <c r="F23" s="23"/>
      <c r="G23" s="22">
        <v>2296972.5099999998</v>
      </c>
      <c r="H23" s="22">
        <v>1466295.36</v>
      </c>
      <c r="I23" s="22">
        <v>3244506.79</v>
      </c>
      <c r="J23" s="22">
        <v>1588383.93</v>
      </c>
      <c r="K23" s="31">
        <f t="shared" si="0"/>
        <v>17140291.289999999</v>
      </c>
    </row>
    <row r="24" spans="1:11" ht="12" customHeight="1" x14ac:dyDescent="0.2">
      <c r="A24" s="34" t="s">
        <v>87</v>
      </c>
      <c r="B24" s="22">
        <v>20848561.66</v>
      </c>
      <c r="C24" s="24"/>
      <c r="D24" s="22">
        <v>1568963.4</v>
      </c>
      <c r="E24" s="22"/>
      <c r="F24" s="23"/>
      <c r="G24" s="22">
        <v>3784479.59</v>
      </c>
      <c r="H24" s="22">
        <v>5041013.79</v>
      </c>
      <c r="I24" s="22">
        <v>7326848.2999999998</v>
      </c>
      <c r="J24" s="22">
        <v>3861693.46</v>
      </c>
      <c r="K24" s="31">
        <f t="shared" si="0"/>
        <v>42431560.199999996</v>
      </c>
    </row>
    <row r="25" spans="1:11" ht="12" customHeight="1" x14ac:dyDescent="0.2">
      <c r="A25" s="15" t="s">
        <v>42</v>
      </c>
      <c r="B25" s="22">
        <v>31462773.469999999</v>
      </c>
      <c r="C25" s="22">
        <v>2784.89</v>
      </c>
      <c r="D25" s="22">
        <v>436880.75</v>
      </c>
      <c r="E25" s="22">
        <v>2891300.73</v>
      </c>
      <c r="F25" s="23"/>
      <c r="G25" s="22">
        <v>12750237.720000001</v>
      </c>
      <c r="H25" s="22">
        <v>8786224.8800000008</v>
      </c>
      <c r="I25" s="22">
        <v>7492232.8099999996</v>
      </c>
      <c r="J25" s="22">
        <v>8407425.3800000008</v>
      </c>
      <c r="K25" s="31">
        <f>SUM(B25:J25)</f>
        <v>72229860.629999995</v>
      </c>
    </row>
    <row r="26" spans="1:11" ht="12" customHeight="1" x14ac:dyDescent="0.2">
      <c r="A26" s="15" t="s">
        <v>43</v>
      </c>
      <c r="B26" s="22">
        <v>76581629.930000007</v>
      </c>
      <c r="C26" s="22">
        <v>1004041.2</v>
      </c>
      <c r="D26" s="22">
        <v>1999563.28</v>
      </c>
      <c r="E26" s="22">
        <v>6265169.2000000002</v>
      </c>
      <c r="F26" s="23"/>
      <c r="G26" s="22">
        <v>26351747.620000001</v>
      </c>
      <c r="H26" s="22">
        <v>12414634.300000001</v>
      </c>
      <c r="I26" s="22">
        <v>20789957.870000001</v>
      </c>
      <c r="J26" s="22">
        <v>15898362.710000001</v>
      </c>
      <c r="K26" s="31">
        <f t="shared" si="0"/>
        <v>161305106.11000001</v>
      </c>
    </row>
    <row r="27" spans="1:11" ht="12" customHeight="1" x14ac:dyDescent="0.2">
      <c r="A27" s="15" t="s">
        <v>44</v>
      </c>
      <c r="B27" s="22">
        <v>9535886.1799999997</v>
      </c>
      <c r="C27" s="22"/>
      <c r="D27" s="22">
        <v>946124.82</v>
      </c>
      <c r="E27" s="22">
        <v>247263.76</v>
      </c>
      <c r="F27" s="23"/>
      <c r="G27" s="22">
        <v>2365160.31</v>
      </c>
      <c r="H27" s="22">
        <v>2900134.02</v>
      </c>
      <c r="I27" s="22">
        <v>3388453.63</v>
      </c>
      <c r="J27" s="22">
        <v>2080832.1</v>
      </c>
      <c r="K27" s="31">
        <f t="shared" si="0"/>
        <v>21463854.82</v>
      </c>
    </row>
    <row r="28" spans="1:11" ht="12" customHeight="1" x14ac:dyDescent="0.2">
      <c r="A28" s="15" t="s">
        <v>71</v>
      </c>
      <c r="B28" s="24"/>
      <c r="C28" s="22">
        <v>10790.25</v>
      </c>
      <c r="D28" s="22">
        <v>139623.47</v>
      </c>
      <c r="E28" s="24"/>
      <c r="F28" s="23"/>
      <c r="G28" s="22">
        <v>1946590.75</v>
      </c>
      <c r="H28" s="22">
        <v>1054182.3600000001</v>
      </c>
      <c r="I28" s="22">
        <v>9285904.1300000008</v>
      </c>
      <c r="J28" s="22">
        <v>686765.44</v>
      </c>
      <c r="K28" s="31">
        <f t="shared" si="0"/>
        <v>13123856.4</v>
      </c>
    </row>
    <row r="29" spans="1:11" x14ac:dyDescent="0.2">
      <c r="A29" s="34" t="s">
        <v>88</v>
      </c>
      <c r="B29" s="22">
        <v>26900466.629999999</v>
      </c>
      <c r="C29" s="24">
        <v>4281.66</v>
      </c>
      <c r="D29" s="22">
        <v>1052545.6399999999</v>
      </c>
      <c r="E29" s="22"/>
      <c r="F29" s="23"/>
      <c r="G29" s="22">
        <v>9646920.4399999995</v>
      </c>
      <c r="H29" s="22">
        <v>4625011.8499999996</v>
      </c>
      <c r="I29" s="22">
        <v>9464563.6199999992</v>
      </c>
      <c r="J29" s="22">
        <v>5328940.93</v>
      </c>
      <c r="K29" s="31">
        <f t="shared" si="0"/>
        <v>57022730.769999996</v>
      </c>
    </row>
    <row r="30" spans="1:11" ht="12" customHeight="1" x14ac:dyDescent="0.2">
      <c r="A30" s="34" t="s">
        <v>89</v>
      </c>
      <c r="B30" s="22">
        <v>18658049.260000002</v>
      </c>
      <c r="C30" s="22">
        <v>6932</v>
      </c>
      <c r="D30" s="22">
        <v>252167.46</v>
      </c>
      <c r="E30" s="24"/>
      <c r="F30" s="23"/>
      <c r="G30" s="22">
        <v>6729603.75</v>
      </c>
      <c r="H30" s="22">
        <v>4120539.58</v>
      </c>
      <c r="I30" s="22">
        <v>5296187.24</v>
      </c>
      <c r="J30" s="22">
        <v>4798768.4800000004</v>
      </c>
      <c r="K30" s="31">
        <f t="shared" si="0"/>
        <v>39862247.770000011</v>
      </c>
    </row>
    <row r="31" spans="1:11" ht="12" customHeight="1" x14ac:dyDescent="0.2">
      <c r="A31" s="15" t="s">
        <v>45</v>
      </c>
      <c r="B31" s="25">
        <f>SUM(B32:B36)</f>
        <v>18105476.310000002</v>
      </c>
      <c r="C31" s="25">
        <f>SUM(C32:C36)</f>
        <v>30759.489999999998</v>
      </c>
      <c r="D31" s="25">
        <f>SUM(D32:D36)</f>
        <v>904795.60000000009</v>
      </c>
      <c r="E31" s="25">
        <f>SUM(E32:E36)</f>
        <v>540810.09000000008</v>
      </c>
      <c r="G31" s="25">
        <f>SUM(G32:G36)</f>
        <v>3591102.01</v>
      </c>
      <c r="H31" s="25">
        <f>SUM(H32:H36)</f>
        <v>5245218.9800000004</v>
      </c>
      <c r="I31" s="25">
        <f>SUM(I32:I36)</f>
        <v>6670708.5199999996</v>
      </c>
      <c r="J31" s="25">
        <f>SUM(J32:J36)</f>
        <v>4913724.09</v>
      </c>
      <c r="K31" s="31">
        <f t="shared" si="0"/>
        <v>40002595.090000004</v>
      </c>
    </row>
    <row r="32" spans="1:11" ht="14.25" customHeight="1" x14ac:dyDescent="0.2">
      <c r="A32" s="34" t="s">
        <v>90</v>
      </c>
      <c r="B32" s="22">
        <v>6785686.5</v>
      </c>
      <c r="C32" s="24"/>
      <c r="D32" s="22">
        <v>810997.68</v>
      </c>
      <c r="E32" s="22"/>
      <c r="F32" s="23"/>
      <c r="G32" s="22">
        <v>1030784.9</v>
      </c>
      <c r="H32" s="22">
        <v>1151534.28</v>
      </c>
      <c r="I32" s="22">
        <v>2368539.7599999998</v>
      </c>
      <c r="J32" s="22">
        <v>1622243.62</v>
      </c>
      <c r="K32" s="31">
        <f t="shared" si="0"/>
        <v>13769786.739999998</v>
      </c>
    </row>
    <row r="33" spans="1:11" ht="12" customHeight="1" x14ac:dyDescent="0.2">
      <c r="A33" s="34" t="s">
        <v>91</v>
      </c>
      <c r="B33" s="22">
        <v>4147651.15</v>
      </c>
      <c r="C33" s="22">
        <v>26262.94</v>
      </c>
      <c r="D33" s="22">
        <v>26399.74</v>
      </c>
      <c r="E33" s="22">
        <v>212249.42</v>
      </c>
      <c r="F33" s="23"/>
      <c r="G33" s="22">
        <v>728210.48</v>
      </c>
      <c r="H33" s="22">
        <v>1490869.5</v>
      </c>
      <c r="I33" s="22">
        <v>1086007.42</v>
      </c>
      <c r="J33" s="22">
        <v>1070449.49</v>
      </c>
      <c r="K33" s="31">
        <f t="shared" si="0"/>
        <v>8788100.1400000006</v>
      </c>
    </row>
    <row r="34" spans="1:11" ht="12" customHeight="1" x14ac:dyDescent="0.2">
      <c r="A34" s="34" t="s">
        <v>46</v>
      </c>
      <c r="B34" s="22">
        <v>4071081.5</v>
      </c>
      <c r="C34" s="24"/>
      <c r="D34" s="22"/>
      <c r="E34" s="22">
        <v>146193.76</v>
      </c>
      <c r="F34" s="23"/>
      <c r="G34" s="22">
        <v>863543.53</v>
      </c>
      <c r="H34" s="22">
        <v>1090399.6100000001</v>
      </c>
      <c r="I34" s="22">
        <v>1473440.35</v>
      </c>
      <c r="J34" s="22">
        <v>1381180.43</v>
      </c>
      <c r="K34" s="31">
        <f t="shared" si="0"/>
        <v>9025839.1799999997</v>
      </c>
    </row>
    <row r="35" spans="1:11" ht="12" customHeight="1" x14ac:dyDescent="0.2">
      <c r="A35" s="34" t="s">
        <v>92</v>
      </c>
      <c r="B35" s="22">
        <v>1168503.81</v>
      </c>
      <c r="C35" s="22">
        <v>4496.55</v>
      </c>
      <c r="D35" s="22">
        <v>2153</v>
      </c>
      <c r="E35" s="22">
        <v>182366.91</v>
      </c>
      <c r="F35" s="23"/>
      <c r="G35" s="22">
        <v>348125.36</v>
      </c>
      <c r="H35" s="22">
        <v>516742.03</v>
      </c>
      <c r="I35" s="22">
        <v>705632.76</v>
      </c>
      <c r="J35" s="22">
        <v>389916.53</v>
      </c>
      <c r="K35" s="31">
        <f t="shared" si="0"/>
        <v>3317936.95</v>
      </c>
    </row>
    <row r="36" spans="1:11" ht="12" customHeight="1" x14ac:dyDescent="0.2">
      <c r="A36" s="34" t="s">
        <v>93</v>
      </c>
      <c r="B36" s="22">
        <v>1932553.35</v>
      </c>
      <c r="C36" s="24"/>
      <c r="D36" s="22">
        <v>65245.18</v>
      </c>
      <c r="E36" s="24"/>
      <c r="F36" s="23"/>
      <c r="G36" s="22">
        <v>620437.74</v>
      </c>
      <c r="H36" s="22">
        <v>995673.56</v>
      </c>
      <c r="I36" s="22">
        <v>1037088.23</v>
      </c>
      <c r="J36" s="22">
        <v>449934.02</v>
      </c>
      <c r="K36" s="31">
        <f t="shared" si="0"/>
        <v>5100932.08</v>
      </c>
    </row>
    <row r="37" spans="1:11" ht="12" customHeight="1" x14ac:dyDescent="0.2">
      <c r="A37" s="15" t="s">
        <v>47</v>
      </c>
      <c r="B37" s="24">
        <v>184.16</v>
      </c>
      <c r="C37" s="22"/>
      <c r="D37" s="22"/>
      <c r="E37" s="24"/>
      <c r="F37" s="23"/>
      <c r="G37" s="22">
        <v>902431.54</v>
      </c>
      <c r="H37" s="26"/>
      <c r="I37" s="22">
        <v>608769.76</v>
      </c>
      <c r="J37" s="26"/>
      <c r="K37" s="31">
        <f t="shared" si="0"/>
        <v>1511385.46</v>
      </c>
    </row>
    <row r="38" spans="1:11" ht="12" customHeight="1" x14ac:dyDescent="0.2">
      <c r="A38" s="34" t="s">
        <v>94</v>
      </c>
      <c r="B38" s="22">
        <v>12836363.050000001</v>
      </c>
      <c r="C38" s="22">
        <v>17334.099999999999</v>
      </c>
      <c r="D38" s="22">
        <v>547405.47</v>
      </c>
      <c r="E38" s="22">
        <v>263839.12</v>
      </c>
      <c r="F38" s="23"/>
      <c r="G38" s="22">
        <v>3647958.65</v>
      </c>
      <c r="H38" s="22">
        <v>2624716.09</v>
      </c>
      <c r="I38" s="22">
        <v>3528566.52</v>
      </c>
      <c r="J38" s="22">
        <v>2593115.02</v>
      </c>
      <c r="K38" s="31">
        <f t="shared" si="0"/>
        <v>26059298.02</v>
      </c>
    </row>
    <row r="39" spans="1:11" ht="12" customHeight="1" x14ac:dyDescent="0.2">
      <c r="A39" s="34" t="s">
        <v>95</v>
      </c>
      <c r="B39" s="22">
        <v>3271516.73</v>
      </c>
      <c r="C39" s="24">
        <v>66233.5</v>
      </c>
      <c r="D39" s="22">
        <v>257032.5</v>
      </c>
      <c r="E39" s="22"/>
      <c r="F39" s="23"/>
      <c r="G39" s="22">
        <v>1123528.5900000001</v>
      </c>
      <c r="H39" s="22">
        <v>868984.66</v>
      </c>
      <c r="I39" s="22">
        <v>1102654.25</v>
      </c>
      <c r="J39" s="22">
        <v>544274.24</v>
      </c>
      <c r="K39" s="31">
        <f t="shared" si="0"/>
        <v>7234224.4700000007</v>
      </c>
    </row>
    <row r="40" spans="1:11" ht="12" customHeight="1" x14ac:dyDescent="0.2">
      <c r="A40" s="34" t="s">
        <v>48</v>
      </c>
      <c r="B40" s="22">
        <v>16104051.85</v>
      </c>
      <c r="C40" s="24"/>
      <c r="D40" s="22">
        <v>1939726.53</v>
      </c>
      <c r="E40" s="22">
        <v>1258.76</v>
      </c>
      <c r="F40" s="23"/>
      <c r="G40" s="22">
        <v>3157418.83</v>
      </c>
      <c r="H40" s="22">
        <v>3335352.7</v>
      </c>
      <c r="I40" s="22">
        <v>3791597.68</v>
      </c>
      <c r="J40" s="22">
        <v>3337388.7</v>
      </c>
      <c r="K40" s="31">
        <f t="shared" si="0"/>
        <v>31666795.049999997</v>
      </c>
    </row>
    <row r="41" spans="1:11" ht="12" customHeight="1" x14ac:dyDescent="0.2">
      <c r="A41" s="34" t="s">
        <v>96</v>
      </c>
      <c r="B41" s="22">
        <v>10113269.380000001</v>
      </c>
      <c r="C41" s="24"/>
      <c r="D41" s="22">
        <v>1210478.33</v>
      </c>
      <c r="E41" s="22">
        <v>84411.44</v>
      </c>
      <c r="F41" s="23"/>
      <c r="G41" s="22">
        <v>2906233.49</v>
      </c>
      <c r="H41" s="22">
        <v>2956093.22</v>
      </c>
      <c r="I41" s="22">
        <v>3554939.41</v>
      </c>
      <c r="J41" s="22">
        <v>2267604.54</v>
      </c>
      <c r="K41" s="31">
        <f t="shared" si="0"/>
        <v>23093029.809999999</v>
      </c>
    </row>
    <row r="42" spans="1:11" ht="12" customHeight="1" x14ac:dyDescent="0.2">
      <c r="A42" s="34" t="s">
        <v>97</v>
      </c>
      <c r="B42" s="22">
        <v>19248964.710000001</v>
      </c>
      <c r="C42" s="24"/>
      <c r="D42" s="22">
        <v>931348.68</v>
      </c>
      <c r="E42" s="22">
        <v>157070.10999999999</v>
      </c>
      <c r="F42" s="23"/>
      <c r="G42" s="22">
        <v>6409143.8399999999</v>
      </c>
      <c r="H42" s="22">
        <v>3229970.64</v>
      </c>
      <c r="I42" s="22">
        <v>5819009.1699999999</v>
      </c>
      <c r="J42" s="22">
        <v>4779854.8099999996</v>
      </c>
      <c r="K42" s="31">
        <f t="shared" si="0"/>
        <v>40575361.960000001</v>
      </c>
    </row>
    <row r="43" spans="1:11" ht="12" customHeight="1" x14ac:dyDescent="0.2">
      <c r="A43" s="34" t="s">
        <v>51</v>
      </c>
      <c r="B43" s="22">
        <v>19598875.629999999</v>
      </c>
      <c r="C43" s="22">
        <v>116577.53</v>
      </c>
      <c r="D43" s="22">
        <v>551224.56000000006</v>
      </c>
      <c r="E43" s="22"/>
      <c r="F43" s="23"/>
      <c r="G43" s="22">
        <v>4217437.75</v>
      </c>
      <c r="H43" s="22">
        <v>4092835.31</v>
      </c>
      <c r="I43" s="22">
        <v>5402281.4000000004</v>
      </c>
      <c r="J43" s="22">
        <v>4749987</v>
      </c>
      <c r="K43" s="31">
        <f t="shared" si="0"/>
        <v>38729219.18</v>
      </c>
    </row>
    <row r="44" spans="1:11" ht="12" customHeight="1" x14ac:dyDescent="0.2">
      <c r="A44" s="34" t="s">
        <v>65</v>
      </c>
      <c r="B44" s="22">
        <v>12655126.41</v>
      </c>
      <c r="C44" s="24"/>
      <c r="D44" s="22">
        <v>1699270.42</v>
      </c>
      <c r="E44" s="22"/>
      <c r="F44" s="23"/>
      <c r="G44" s="22">
        <v>3113394.56</v>
      </c>
      <c r="H44" s="22">
        <v>2681745.09</v>
      </c>
      <c r="I44" s="22">
        <v>4013720.29</v>
      </c>
      <c r="J44" s="22">
        <v>2459560.71</v>
      </c>
      <c r="K44" s="31">
        <f t="shared" si="0"/>
        <v>26622817.48</v>
      </c>
    </row>
    <row r="45" spans="1:11" ht="12" customHeight="1" x14ac:dyDescent="0.2">
      <c r="A45" s="34" t="s">
        <v>98</v>
      </c>
      <c r="B45" s="22">
        <v>15524346.58</v>
      </c>
      <c r="C45" s="22">
        <v>1983.19</v>
      </c>
      <c r="D45" s="22">
        <v>365584.17</v>
      </c>
      <c r="E45" s="22">
        <v>2578589.69</v>
      </c>
      <c r="F45" s="23"/>
      <c r="G45" s="22">
        <v>5039681.46</v>
      </c>
      <c r="H45" s="22">
        <v>4886499.45</v>
      </c>
      <c r="I45" s="22">
        <v>6249275.46</v>
      </c>
      <c r="J45" s="22">
        <v>4106850.34</v>
      </c>
      <c r="K45" s="31">
        <f t="shared" si="0"/>
        <v>38752810.340000004</v>
      </c>
    </row>
    <row r="46" spans="1:11" ht="12" customHeight="1" x14ac:dyDescent="0.2">
      <c r="A46" s="34" t="s">
        <v>99</v>
      </c>
      <c r="B46" s="22">
        <v>71782633.579999998</v>
      </c>
      <c r="C46" s="22">
        <v>1030517.85</v>
      </c>
      <c r="D46" s="22">
        <v>3196731.98</v>
      </c>
      <c r="E46" s="22">
        <v>4678332.17</v>
      </c>
      <c r="F46" s="23"/>
      <c r="G46" s="22">
        <v>20980435.449999999</v>
      </c>
      <c r="H46" s="22">
        <v>10972400.66</v>
      </c>
      <c r="I46" s="22">
        <v>22812765.73</v>
      </c>
      <c r="J46" s="22">
        <v>13645802.1</v>
      </c>
      <c r="K46" s="31">
        <f t="shared" si="0"/>
        <v>149099619.51999998</v>
      </c>
    </row>
    <row r="47" spans="1:11" ht="12" customHeight="1" x14ac:dyDescent="0.2">
      <c r="A47" s="34" t="s">
        <v>100</v>
      </c>
      <c r="B47" s="22">
        <v>16100698.18</v>
      </c>
      <c r="C47" s="24">
        <v>108334.18</v>
      </c>
      <c r="D47" s="22">
        <v>1576075.15</v>
      </c>
      <c r="E47" s="22"/>
      <c r="F47" s="23"/>
      <c r="G47" s="22">
        <v>3507982.2</v>
      </c>
      <c r="H47" s="22">
        <v>3232583.33</v>
      </c>
      <c r="I47" s="22">
        <v>3502007.35</v>
      </c>
      <c r="J47" s="22">
        <v>3643242.96</v>
      </c>
      <c r="K47" s="31">
        <f t="shared" si="0"/>
        <v>31670923.350000001</v>
      </c>
    </row>
    <row r="48" spans="1:11" ht="12" customHeight="1" x14ac:dyDescent="0.2">
      <c r="A48" s="34" t="s">
        <v>101</v>
      </c>
      <c r="B48" s="22">
        <v>47921384.890000001</v>
      </c>
      <c r="C48" s="22">
        <v>75180.350000000006</v>
      </c>
      <c r="D48" s="22">
        <v>161145.89000000001</v>
      </c>
      <c r="E48" s="22">
        <v>2942667.89</v>
      </c>
      <c r="F48" s="23"/>
      <c r="G48" s="22">
        <v>14298972.16</v>
      </c>
      <c r="H48" s="22">
        <v>6950728.0800000001</v>
      </c>
      <c r="I48" s="22">
        <v>15856162.83</v>
      </c>
      <c r="J48" s="22">
        <v>9137524.4700000007</v>
      </c>
      <c r="K48" s="31">
        <f t="shared" si="0"/>
        <v>97343766.560000002</v>
      </c>
    </row>
    <row r="50" spans="1:11" hidden="1" x14ac:dyDescent="0.2">
      <c r="A50" s="30" t="s">
        <v>49</v>
      </c>
      <c r="B50" s="17">
        <f>SUM(B6:B48)-B11-B12-B32-B33-B34-B35-B36-B8-B9-B16-B17</f>
        <v>678355715.10000014</v>
      </c>
      <c r="C50" s="17">
        <f t="shared" ref="C50:E50" si="3">SUM(C6:C48)-C11-C12-C32-C33-C34-C35-C36-C8-C9-C16-C17</f>
        <v>3340793.8000000007</v>
      </c>
      <c r="D50" s="17">
        <f t="shared" si="3"/>
        <v>34896024.079999991</v>
      </c>
      <c r="E50" s="17">
        <f t="shared" si="3"/>
        <v>25505064.630000006</v>
      </c>
      <c r="G50" s="17">
        <f t="shared" ref="G50:J50" si="4">SUM(G6:G48)-G11-G12-G32-G33-G34-G35-G36-G8-G9-G16-G17</f>
        <v>213335419.07000002</v>
      </c>
      <c r="H50" s="17">
        <f t="shared" si="4"/>
        <v>140411987.16999996</v>
      </c>
      <c r="I50" s="17">
        <f t="shared" si="4"/>
        <v>228572037.08000001</v>
      </c>
      <c r="J50" s="17">
        <f t="shared" si="4"/>
        <v>155504658.20999998</v>
      </c>
      <c r="K50" s="17">
        <f>SUM(K6:K48)-K11-K12-K32-K33-K34-K35-K36-K8-K9-K16-K17</f>
        <v>1479921699.1399999</v>
      </c>
    </row>
    <row r="52" spans="1:11" x14ac:dyDescent="0.2">
      <c r="A52" s="41" t="s">
        <v>119</v>
      </c>
    </row>
    <row r="53" spans="1:11" x14ac:dyDescent="0.2">
      <c r="A53" s="41"/>
    </row>
  </sheetData>
  <mergeCells count="1">
    <mergeCell ref="A3:K3"/>
  </mergeCells>
  <phoneticPr fontId="0" type="noConversion"/>
  <pageMargins left="0.36" right="0.11" top="0.45" bottom="0.17" header="0.19" footer="0.17"/>
  <pageSetup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Table'!B13</f>
        <v>11740457.57</v>
      </c>
      <c r="C9" s="1">
        <f>'Master Expend Table'!C13</f>
        <v>0</v>
      </c>
      <c r="D9" s="1">
        <f>'Master Expend Table'!D13</f>
        <v>927463.84</v>
      </c>
      <c r="E9" s="1">
        <f>'Master Expend Table'!E13</f>
        <v>150597.69</v>
      </c>
      <c r="G9" s="1">
        <f>'Master Expend Table'!G13</f>
        <v>4423844.92</v>
      </c>
      <c r="H9" s="1">
        <f>'Master Expend Table'!H13</f>
        <v>3159748.12</v>
      </c>
      <c r="I9" s="1">
        <f>'Master Expend Table'!I13</f>
        <v>4158091.12</v>
      </c>
      <c r="J9" s="1">
        <f>'Master Expend Table'!J13</f>
        <v>2921881.55</v>
      </c>
      <c r="K9" s="1">
        <f>SUM(B9:J9)</f>
        <v>27482084.810000002</v>
      </c>
    </row>
    <row r="11" spans="1:11" x14ac:dyDescent="0.2">
      <c r="A11" t="s">
        <v>3</v>
      </c>
      <c r="B11" s="1">
        <f>(B9/($K9-$J9))*-$J$11</f>
        <v>1396740.3282126107</v>
      </c>
      <c r="C11" s="1">
        <f t="shared" ref="C11:I11" si="0">(C9/($K9-$J9))*-$J$11</f>
        <v>0</v>
      </c>
      <c r="D11" s="1">
        <f t="shared" si="0"/>
        <v>110338.6423027572</v>
      </c>
      <c r="E11" s="1">
        <f t="shared" si="0"/>
        <v>17916.326148663131</v>
      </c>
      <c r="G11" s="1">
        <f t="shared" si="0"/>
        <v>526296.57478694757</v>
      </c>
      <c r="H11" s="1">
        <f t="shared" si="0"/>
        <v>375909.33742439986</v>
      </c>
      <c r="I11" s="1">
        <f t="shared" si="0"/>
        <v>494680.34112462122</v>
      </c>
      <c r="J11" s="1">
        <f>-J9</f>
        <v>-2921881.55</v>
      </c>
      <c r="K11" s="1">
        <v>0</v>
      </c>
    </row>
    <row r="12" spans="1:11" x14ac:dyDescent="0.2">
      <c r="A12" t="s">
        <v>4</v>
      </c>
      <c r="B12" s="1">
        <f>+B9+B11</f>
        <v>13137197.898212612</v>
      </c>
      <c r="C12" s="1">
        <f t="shared" ref="C12:J12" si="1">+C9+C11</f>
        <v>0</v>
      </c>
      <c r="D12" s="1">
        <f t="shared" si="1"/>
        <v>1037802.4823027572</v>
      </c>
      <c r="E12" s="1">
        <f t="shared" si="1"/>
        <v>168514.01614866313</v>
      </c>
      <c r="G12" s="1">
        <f t="shared" si="1"/>
        <v>4950141.494786948</v>
      </c>
      <c r="H12" s="1">
        <f t="shared" si="1"/>
        <v>3535657.4574243999</v>
      </c>
      <c r="I12" s="1">
        <f t="shared" si="1"/>
        <v>4652771.4611246213</v>
      </c>
      <c r="J12" s="1">
        <f t="shared" si="1"/>
        <v>0</v>
      </c>
      <c r="K12" s="1">
        <f>SUM(B12:J12)</f>
        <v>27482084.809999999</v>
      </c>
    </row>
    <row r="14" spans="1:11" x14ac:dyDescent="0.2">
      <c r="A14" t="s">
        <v>5</v>
      </c>
      <c r="B14" s="1">
        <f>B$9/($K$9-$J$9-$I$9)*-I14</f>
        <v>2677451.5083241044</v>
      </c>
      <c r="C14" s="1">
        <f t="shared" ref="C14:H14" si="2">C$9/($K$9-$J$9-$I$9)*-$I$14</f>
        <v>0</v>
      </c>
      <c r="D14" s="1">
        <f t="shared" si="2"/>
        <v>211511.30120084967</v>
      </c>
      <c r="E14" s="1">
        <f t="shared" si="2"/>
        <v>34344.318339938938</v>
      </c>
      <c r="G14" s="1">
        <f t="shared" si="2"/>
        <v>1008872.9662387364</v>
      </c>
      <c r="H14" s="1">
        <f t="shared" si="2"/>
        <v>720591.36702099198</v>
      </c>
      <c r="I14" s="1">
        <f>-I12</f>
        <v>-4652771.4611246213</v>
      </c>
      <c r="K14" s="1">
        <v>0</v>
      </c>
    </row>
    <row r="15" spans="1:11" x14ac:dyDescent="0.2">
      <c r="A15" t="s">
        <v>4</v>
      </c>
      <c r="B15" s="1">
        <f>+B12+B14</f>
        <v>15814649.406536717</v>
      </c>
      <c r="C15" s="1">
        <f>+C12+C14</f>
        <v>0</v>
      </c>
      <c r="D15" s="1">
        <f>+D12+D14</f>
        <v>1249313.7835036069</v>
      </c>
      <c r="E15" s="1">
        <f>+E12+E14</f>
        <v>202858.33448860206</v>
      </c>
      <c r="G15" s="1">
        <f>+G12+G14</f>
        <v>5959014.4610256841</v>
      </c>
      <c r="H15" s="1">
        <f>+H12+H14</f>
        <v>4256248.824445392</v>
      </c>
      <c r="I15" s="1">
        <f>+I12+I14</f>
        <v>0</v>
      </c>
      <c r="J15" s="1">
        <f>+J12+J14</f>
        <v>0</v>
      </c>
      <c r="K15" s="1">
        <f>SUM(B15:J15)</f>
        <v>27482084.810000002</v>
      </c>
    </row>
    <row r="17" spans="1:11" x14ac:dyDescent="0.2">
      <c r="A17" t="s">
        <v>6</v>
      </c>
      <c r="B17" s="1">
        <f>B$9/($K$9-$J$9-$I$9-$H$9)*-$H$17</f>
        <v>2898112.3860278823</v>
      </c>
      <c r="C17" s="1">
        <f>C$9/($K$9-$J$9-$I$9-$H$9)*-$H$17</f>
        <v>0</v>
      </c>
      <c r="D17" s="1">
        <f>D$9/($K$9-$J$9-$I$9-$H$9)*-$H$17</f>
        <v>228942.90331283756</v>
      </c>
      <c r="E17" s="1">
        <f>E$9/($K$9-$J$9-$I$9-$H$9)*-$H$17</f>
        <v>37174.788809886843</v>
      </c>
      <c r="G17" s="1">
        <f>G$9/($K$9-$J$9-$I$9-$H$9)*-$H$17</f>
        <v>1092018.7462947855</v>
      </c>
      <c r="H17" s="1">
        <f>-H15</f>
        <v>-4256248.824445392</v>
      </c>
      <c r="K17" s="1">
        <v>0</v>
      </c>
    </row>
    <row r="18" spans="1:11" x14ac:dyDescent="0.2">
      <c r="A18" t="s">
        <v>4</v>
      </c>
      <c r="B18" s="1">
        <f>+B15+B17</f>
        <v>18712761.792564601</v>
      </c>
      <c r="C18" s="1">
        <f>+C15+C17</f>
        <v>0</v>
      </c>
      <c r="D18" s="1">
        <f>+D15+D17</f>
        <v>1478256.6868164444</v>
      </c>
      <c r="E18" s="1">
        <f>+E15+E17</f>
        <v>240033.12329848891</v>
      </c>
      <c r="G18" s="1">
        <f>+G15+G17</f>
        <v>7051033.2073204694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27482084.810000002</v>
      </c>
    </row>
    <row r="20" spans="1:11" x14ac:dyDescent="0.2">
      <c r="A20" t="s">
        <v>7</v>
      </c>
      <c r="B20" s="1">
        <f>B$9/($K$9-$J$9-$I$9-$H$9-$G$9)*-$G$20</f>
        <v>6458028.0724632991</v>
      </c>
      <c r="C20" s="1">
        <f>C$9/($K$9-$J$9-$I$9-$H$9-$G$9)*-$G$20</f>
        <v>0</v>
      </c>
      <c r="D20" s="1">
        <f>D$9/($K$9-$J$9-$I$9-$H$9-$G$9)*-$G$20</f>
        <v>510166.44617153617</v>
      </c>
      <c r="E20" s="1">
        <f>E$9/($K$9-$J$9-$I$9-$H$9-$G$9)*-$G$20</f>
        <v>82838.688685634042</v>
      </c>
      <c r="G20" s="1">
        <f>-G18</f>
        <v>-7051033.2073204694</v>
      </c>
      <c r="K20" s="1">
        <f>SUM(B20:J20)</f>
        <v>0</v>
      </c>
    </row>
    <row r="22" spans="1:11" x14ac:dyDescent="0.2">
      <c r="A22" t="s">
        <v>8</v>
      </c>
      <c r="B22" s="1">
        <f>+B20+B18</f>
        <v>25170789.865027901</v>
      </c>
      <c r="C22" s="1">
        <f t="shared" ref="C22:K22" si="3">+C20+C18</f>
        <v>0</v>
      </c>
      <c r="D22" s="1">
        <f t="shared" si="3"/>
        <v>1988423.1329879805</v>
      </c>
      <c r="E22" s="1">
        <f t="shared" si="3"/>
        <v>322871.81198412296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27482084.810000002</v>
      </c>
    </row>
    <row r="27" spans="1:11" x14ac:dyDescent="0.2">
      <c r="A27" t="s">
        <v>9</v>
      </c>
      <c r="B27" s="1">
        <f>+B9</f>
        <v>11740457.57</v>
      </c>
    </row>
    <row r="28" spans="1:11" x14ac:dyDescent="0.2">
      <c r="A28" t="s">
        <v>10</v>
      </c>
      <c r="B28" s="1">
        <f>+B22-B27</f>
        <v>13430332.2950279</v>
      </c>
    </row>
    <row r="29" spans="1:11" x14ac:dyDescent="0.2">
      <c r="A29" s="29" t="s">
        <v>121</v>
      </c>
      <c r="B29" s="1">
        <v>2710</v>
      </c>
    </row>
    <row r="30" spans="1:11" x14ac:dyDescent="0.2">
      <c r="A30" t="s">
        <v>11</v>
      </c>
      <c r="B30" s="1">
        <f>+B28/B29</f>
        <v>4955.8421752870481</v>
      </c>
    </row>
  </sheetData>
  <phoneticPr fontId="0" type="noConversion"/>
  <pageMargins left="0.46" right="0.55000000000000004" top="1" bottom="0.48" header="0.5" footer="0.5"/>
  <pageSetup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2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Table'!B14</f>
        <v>27449212.960000001</v>
      </c>
      <c r="C9" s="1">
        <f>'Master Expend Table'!C14</f>
        <v>0</v>
      </c>
      <c r="D9" s="1">
        <f>'Master Expend Table'!D14</f>
        <v>2246102.16</v>
      </c>
      <c r="E9" s="1">
        <f>'Master Expend Table'!E14</f>
        <v>0</v>
      </c>
      <c r="G9" s="1">
        <f>'Master Expend Table'!G14</f>
        <v>6848699.2199999997</v>
      </c>
      <c r="H9" s="1">
        <f>'Master Expend Table'!H14</f>
        <v>5947602.5</v>
      </c>
      <c r="I9" s="1">
        <f>'Master Expend Table'!I14</f>
        <v>9075691.9800000004</v>
      </c>
      <c r="J9" s="1">
        <f>'Master Expend Table'!J14</f>
        <v>5697599.3899999997</v>
      </c>
      <c r="K9" s="1">
        <f>SUM(B9:J9)</f>
        <v>57264908.210000008</v>
      </c>
    </row>
    <row r="11" spans="1:11" x14ac:dyDescent="0.2">
      <c r="A11" t="s">
        <v>3</v>
      </c>
      <c r="B11" s="1">
        <f>(B9/($K9-$J9))*-$J$11</f>
        <v>3032824.9155445467</v>
      </c>
      <c r="C11" s="1">
        <f t="shared" ref="C11:I11" si="0">(C9/($K9-$J9))*-$J$11</f>
        <v>0</v>
      </c>
      <c r="D11" s="1">
        <f t="shared" si="0"/>
        <v>248168.66711745691</v>
      </c>
      <c r="E11" s="1">
        <f t="shared" si="0"/>
        <v>0</v>
      </c>
      <c r="G11" s="1">
        <f t="shared" si="0"/>
        <v>756703.13985885971</v>
      </c>
      <c r="H11" s="1">
        <f t="shared" si="0"/>
        <v>657142.23121955176</v>
      </c>
      <c r="I11" s="1">
        <f t="shared" si="0"/>
        <v>1002760.4362595838</v>
      </c>
      <c r="J11" s="1">
        <f>-J9</f>
        <v>-5697599.3899999997</v>
      </c>
      <c r="K11" s="1">
        <v>0</v>
      </c>
    </row>
    <row r="12" spans="1:11" x14ac:dyDescent="0.2">
      <c r="A12" t="s">
        <v>4</v>
      </c>
      <c r="B12" s="1">
        <f>+B9+B11</f>
        <v>30482037.875544548</v>
      </c>
      <c r="C12" s="1">
        <f t="shared" ref="C12:J12" si="1">+C9+C11</f>
        <v>0</v>
      </c>
      <c r="D12" s="1">
        <f t="shared" si="1"/>
        <v>2494270.8271174571</v>
      </c>
      <c r="E12" s="1">
        <f t="shared" si="1"/>
        <v>0</v>
      </c>
      <c r="G12" s="1">
        <f t="shared" si="1"/>
        <v>7605402.3598588593</v>
      </c>
      <c r="H12" s="1">
        <f t="shared" si="1"/>
        <v>6604744.7312195515</v>
      </c>
      <c r="I12" s="1">
        <f t="shared" si="1"/>
        <v>10078452.416259585</v>
      </c>
      <c r="J12" s="1">
        <f t="shared" si="1"/>
        <v>0</v>
      </c>
      <c r="K12" s="1">
        <f>SUM(B12:J12)</f>
        <v>57264908.210000001</v>
      </c>
    </row>
    <row r="14" spans="1:11" x14ac:dyDescent="0.2">
      <c r="A14" t="s">
        <v>5</v>
      </c>
      <c r="B14" s="1">
        <f>B$9/($K$9-$J$9-$I$9)*-I14</f>
        <v>6510592.1415706687</v>
      </c>
      <c r="C14" s="1">
        <f t="shared" ref="C14:H14" si="2">C$9/($K$9-$J$9-$I$9)*-$I$14</f>
        <v>0</v>
      </c>
      <c r="D14" s="1">
        <f t="shared" si="2"/>
        <v>532745.87848368334</v>
      </c>
      <c r="E14" s="1">
        <f t="shared" si="2"/>
        <v>0</v>
      </c>
      <c r="G14" s="1">
        <f t="shared" si="2"/>
        <v>1624421.3408482794</v>
      </c>
      <c r="H14" s="1">
        <f t="shared" si="2"/>
        <v>1410693.0553569526</v>
      </c>
      <c r="I14" s="1">
        <f>-I12</f>
        <v>-10078452.416259585</v>
      </c>
      <c r="K14" s="1">
        <v>0</v>
      </c>
    </row>
    <row r="15" spans="1:11" x14ac:dyDescent="0.2">
      <c r="A15" t="s">
        <v>4</v>
      </c>
      <c r="B15" s="1">
        <f>+B12+B14</f>
        <v>36992630.01711522</v>
      </c>
      <c r="C15" s="1">
        <f>+C12+C14</f>
        <v>0</v>
      </c>
      <c r="D15" s="1">
        <f>+D12+D14</f>
        <v>3027016.7056011404</v>
      </c>
      <c r="E15" s="1">
        <f>+E12+E14</f>
        <v>0</v>
      </c>
      <c r="G15" s="1">
        <f>+G12+G14</f>
        <v>9229823.7007071394</v>
      </c>
      <c r="H15" s="1">
        <f>+H12+H14</f>
        <v>8015437.7865765039</v>
      </c>
      <c r="I15" s="1">
        <f>+I12+I14</f>
        <v>0</v>
      </c>
      <c r="J15" s="1">
        <f>+J12+J14</f>
        <v>0</v>
      </c>
      <c r="K15" s="1">
        <f>SUM(B15:J15)</f>
        <v>57264908.210000001</v>
      </c>
    </row>
    <row r="17" spans="1:11" x14ac:dyDescent="0.2">
      <c r="A17" t="s">
        <v>6</v>
      </c>
      <c r="B17" s="1">
        <f>B$9/($K$9-$J$9-$I$9-$H$9)*-$H$17</f>
        <v>6020615.4891567249</v>
      </c>
      <c r="C17" s="1">
        <f>C$9/($K$9-$J$9-$I$9-$H$9)*-$H$17</f>
        <v>0</v>
      </c>
      <c r="D17" s="1">
        <f>D$9/($K$9-$J$9-$I$9-$H$9)*-$H$17</f>
        <v>492652.28385347401</v>
      </c>
      <c r="E17" s="1">
        <f>E$9/($K$9-$J$9-$I$9-$H$9)*-$H$17</f>
        <v>0</v>
      </c>
      <c r="G17" s="1">
        <f>G$9/($K$9-$J$9-$I$9-$H$9)*-$H$17</f>
        <v>1502170.0135663045</v>
      </c>
      <c r="H17" s="1">
        <f>-H15</f>
        <v>-8015437.7865765039</v>
      </c>
      <c r="K17" s="1">
        <v>0</v>
      </c>
    </row>
    <row r="18" spans="1:11" x14ac:dyDescent="0.2">
      <c r="A18" t="s">
        <v>4</v>
      </c>
      <c r="B18" s="1">
        <f>+B15+B17</f>
        <v>43013245.506271943</v>
      </c>
      <c r="C18" s="1">
        <f>+C15+C17</f>
        <v>0</v>
      </c>
      <c r="D18" s="1">
        <f>+D15+D17</f>
        <v>3519668.9894546145</v>
      </c>
      <c r="E18" s="1">
        <f>+E15+E17</f>
        <v>0</v>
      </c>
      <c r="G18" s="1">
        <f>+G15+G17</f>
        <v>10731993.714273443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57264908.210000001</v>
      </c>
    </row>
    <row r="20" spans="1:11" x14ac:dyDescent="0.2">
      <c r="A20" t="s">
        <v>7</v>
      </c>
      <c r="B20" s="1">
        <f>B$9/($K$9-$J$9-$I$9-$H$9-$G$9)*-$G$20</f>
        <v>9920244.3132205792</v>
      </c>
      <c r="C20" s="1">
        <f>C$9/($K$9-$J$9-$I$9-$H$9-$G$9)*-$G$20</f>
        <v>0</v>
      </c>
      <c r="D20" s="1">
        <f>D$9/($K$9-$J$9-$I$9-$H$9-$G$9)*-$G$20</f>
        <v>811749.40105286217</v>
      </c>
      <c r="E20" s="1">
        <f>E$9/($K$9-$J$9-$I$9-$H$9-$G$9)*-$G$20</f>
        <v>0</v>
      </c>
      <c r="G20" s="1">
        <f>-G18</f>
        <v>-10731993.714273443</v>
      </c>
      <c r="K20" s="1">
        <f>SUM(B20:J20)</f>
        <v>0</v>
      </c>
    </row>
    <row r="22" spans="1:11" x14ac:dyDescent="0.2">
      <c r="A22" t="s">
        <v>8</v>
      </c>
      <c r="B22" s="1">
        <f>+B20+B18</f>
        <v>52933489.819492519</v>
      </c>
      <c r="C22" s="1">
        <f t="shared" ref="C22:K22" si="3">+C20+C18</f>
        <v>0</v>
      </c>
      <c r="D22" s="1">
        <f t="shared" si="3"/>
        <v>4331418.3905074764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57264908.210000001</v>
      </c>
    </row>
    <row r="27" spans="1:11" x14ac:dyDescent="0.2">
      <c r="A27" t="s">
        <v>9</v>
      </c>
      <c r="B27" s="1">
        <f>+B9</f>
        <v>27449212.960000001</v>
      </c>
    </row>
    <row r="28" spans="1:11" x14ac:dyDescent="0.2">
      <c r="A28" t="s">
        <v>10</v>
      </c>
      <c r="B28" s="1">
        <f>+B22-B27</f>
        <v>25484276.859492518</v>
      </c>
    </row>
    <row r="29" spans="1:11" x14ac:dyDescent="0.2">
      <c r="A29" s="29" t="s">
        <v>121</v>
      </c>
      <c r="B29" s="1">
        <v>6204</v>
      </c>
    </row>
    <row r="30" spans="1:11" x14ac:dyDescent="0.2">
      <c r="A30" t="s">
        <v>11</v>
      </c>
      <c r="B30" s="1">
        <f>+B28/B29</f>
        <v>4107.7170953405093</v>
      </c>
    </row>
  </sheetData>
  <phoneticPr fontId="0" type="noConversion"/>
  <pageMargins left="0.46" right="0.55000000000000004" top="1" bottom="0.63" header="0.5" footer="0.5"/>
  <pageSetup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B30" sqref="B30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126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Table'!B15</f>
        <v>25649142.530000001</v>
      </c>
      <c r="C9" s="1">
        <f>'Master Expend Table'!C15</f>
        <v>0</v>
      </c>
      <c r="D9" s="1">
        <f>'Master Expend Table'!D15</f>
        <v>2436164.56</v>
      </c>
      <c r="E9" s="1">
        <f>'Master Expend Table'!E15</f>
        <v>262210.34000000003</v>
      </c>
      <c r="G9" s="1">
        <f>'Master Expend Table'!G15</f>
        <v>7662848.5999999996</v>
      </c>
      <c r="H9" s="1">
        <f>'Master Expend Table'!H15</f>
        <v>5584557.3700000001</v>
      </c>
      <c r="I9" s="1">
        <f>'Master Expend Table'!I15</f>
        <v>7701818.4399999995</v>
      </c>
      <c r="J9" s="1">
        <f>'Master Expend Table'!J15</f>
        <v>6058943.9299999997</v>
      </c>
      <c r="K9" s="1">
        <f>SUM(B9:J9)</f>
        <v>55355685.769999996</v>
      </c>
    </row>
    <row r="11" spans="1:11" x14ac:dyDescent="0.2">
      <c r="A11" t="s">
        <v>3</v>
      </c>
      <c r="B11" s="1">
        <f>(B9/($K9-$J9))*-$J$11</f>
        <v>3152474.3956962563</v>
      </c>
      <c r="C11" s="1">
        <f t="shared" ref="C11:I11" si="0">(C9/($K9-$J9))*-$J$11</f>
        <v>0</v>
      </c>
      <c r="D11" s="1">
        <f t="shared" si="0"/>
        <v>299423.12457891885</v>
      </c>
      <c r="E11" s="1">
        <f t="shared" si="0"/>
        <v>32227.642002845932</v>
      </c>
      <c r="G11" s="1">
        <f t="shared" si="0"/>
        <v>941822.28436456423</v>
      </c>
      <c r="H11" s="1">
        <f t="shared" si="0"/>
        <v>686384.50972114527</v>
      </c>
      <c r="I11" s="1">
        <f t="shared" si="0"/>
        <v>946611.97363626945</v>
      </c>
      <c r="J11" s="1">
        <f>-J9</f>
        <v>-6058943.9299999997</v>
      </c>
      <c r="K11" s="1">
        <v>0</v>
      </c>
    </row>
    <row r="12" spans="1:11" x14ac:dyDescent="0.2">
      <c r="A12" t="s">
        <v>4</v>
      </c>
      <c r="B12" s="1">
        <f>+B9+B11</f>
        <v>28801616.925696258</v>
      </c>
      <c r="C12" s="1">
        <f>+C9+C11</f>
        <v>0</v>
      </c>
      <c r="D12" s="1">
        <f>+D9+D11</f>
        <v>2735587.6845789189</v>
      </c>
      <c r="E12" s="1">
        <f>+E9+E11</f>
        <v>294437.98200284597</v>
      </c>
      <c r="G12" s="1">
        <f>+G9+G11</f>
        <v>8604670.884364564</v>
      </c>
      <c r="H12" s="1">
        <f>+H9+H11</f>
        <v>6270941.8797211451</v>
      </c>
      <c r="I12" s="1">
        <f>+I9+I11</f>
        <v>8648430.413636269</v>
      </c>
      <c r="J12" s="1">
        <f>+J9+J11</f>
        <v>0</v>
      </c>
      <c r="K12" s="1">
        <f>SUM(B12:J12)</f>
        <v>55355685.769999996</v>
      </c>
    </row>
    <row r="14" spans="1:11" x14ac:dyDescent="0.2">
      <c r="A14" t="s">
        <v>5</v>
      </c>
      <c r="B14" s="1">
        <f>B$9/($K$9-$J$9-$I$9)*-I14</f>
        <v>5332978.3110057013</v>
      </c>
      <c r="C14" s="1">
        <f t="shared" ref="C14:H14" si="1">C$9/($K$9-$J$9-$I$9)*-$I$14</f>
        <v>0</v>
      </c>
      <c r="D14" s="1">
        <f t="shared" si="1"/>
        <v>506528.15178226348</v>
      </c>
      <c r="E14" s="1">
        <f t="shared" si="1"/>
        <v>54518.861771143616</v>
      </c>
      <c r="G14" s="1">
        <f t="shared" si="1"/>
        <v>1593262.0490732796</v>
      </c>
      <c r="H14" s="1">
        <f t="shared" si="1"/>
        <v>1161143.0400038813</v>
      </c>
      <c r="I14" s="1">
        <f>-I12</f>
        <v>-8648430.413636269</v>
      </c>
      <c r="K14" s="1">
        <v>0</v>
      </c>
    </row>
    <row r="15" spans="1:11" x14ac:dyDescent="0.2">
      <c r="A15" t="s">
        <v>4</v>
      </c>
      <c r="B15" s="1">
        <f>+B12+B14</f>
        <v>34134595.236701958</v>
      </c>
      <c r="C15" s="1">
        <f>+C12+C14</f>
        <v>0</v>
      </c>
      <c r="D15" s="1">
        <f>+D12+D14</f>
        <v>3242115.8363611824</v>
      </c>
      <c r="E15" s="1">
        <f>+E12+E14</f>
        <v>348956.84377398959</v>
      </c>
      <c r="G15" s="1">
        <f>+G12+G14</f>
        <v>10197932.933437843</v>
      </c>
      <c r="H15" s="1">
        <f>+H12+H14</f>
        <v>7432084.9197250269</v>
      </c>
      <c r="I15" s="1">
        <f>+I12+I14</f>
        <v>0</v>
      </c>
      <c r="J15" s="1">
        <f>+J12+J14</f>
        <v>0</v>
      </c>
      <c r="K15" s="1">
        <f>SUM(B15:J15)</f>
        <v>55355685.770000011</v>
      </c>
    </row>
    <row r="17" spans="1:11" x14ac:dyDescent="0.2">
      <c r="A17" t="s">
        <v>6</v>
      </c>
      <c r="B17" s="1">
        <f>B$9/($K$9-$J$9-$I$9-$H$9)*-$H$17</f>
        <v>5293659.1991950609</v>
      </c>
      <c r="C17" s="1">
        <f>C$9/($K$9-$J$9-$I$9-$H$9)*-$H$17</f>
        <v>0</v>
      </c>
      <c r="D17" s="1">
        <f>D$9/($K$9-$J$9-$I$9-$H$9)*-$H$17</f>
        <v>502793.60874201462</v>
      </c>
      <c r="E17" s="1">
        <f>E$9/($K$9-$J$9-$I$9-$H$9)*-$H$17</f>
        <v>54116.90378505081</v>
      </c>
      <c r="G17" s="1">
        <f>G$9/($K$9-$J$9-$I$9-$H$9)*-$H$17</f>
        <v>1581515.2080029005</v>
      </c>
      <c r="H17" s="1">
        <f>-H15</f>
        <v>-7432084.9197250269</v>
      </c>
      <c r="K17" s="1">
        <v>0</v>
      </c>
    </row>
    <row r="18" spans="1:11" x14ac:dyDescent="0.2">
      <c r="A18" t="s">
        <v>4</v>
      </c>
      <c r="B18" s="1">
        <f>+B15+B17</f>
        <v>39428254.435897022</v>
      </c>
      <c r="C18" s="1">
        <f>+C15+C17</f>
        <v>0</v>
      </c>
      <c r="D18" s="1">
        <f>+D15+D17</f>
        <v>3744909.4451031969</v>
      </c>
      <c r="E18" s="1">
        <f>+E15+E17</f>
        <v>403073.74755904038</v>
      </c>
      <c r="G18" s="1">
        <f>+G15+G17</f>
        <v>11779448.141440744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55355685.770000003</v>
      </c>
    </row>
    <row r="20" spans="1:11" x14ac:dyDescent="0.2">
      <c r="A20" t="s">
        <v>7</v>
      </c>
      <c r="B20" s="1">
        <f>B$9/($K$9-$J$9-$I$9-$H$9-$G$9)*-$G$20</f>
        <v>10658172.979366867</v>
      </c>
      <c r="C20" s="1">
        <f>C$9/($K$9-$J$9-$I$9-$H$9-$G$9)*-$G$20</f>
        <v>0</v>
      </c>
      <c r="D20" s="1">
        <f>D$9/($K$9-$J$9-$I$9-$H$9-$G$9)*-$G$20</f>
        <v>1012317.0104541958</v>
      </c>
      <c r="E20" s="1">
        <f>E$9/($K$9-$J$9-$I$9-$H$9-$G$9)*-$G$20</f>
        <v>108958.15161968296</v>
      </c>
      <c r="G20" s="1">
        <f>-G18</f>
        <v>-11779448.141440744</v>
      </c>
      <c r="K20" s="1">
        <f>SUM(B20:J20)</f>
        <v>0</v>
      </c>
    </row>
    <row r="22" spans="1:11" x14ac:dyDescent="0.2">
      <c r="A22" t="s">
        <v>8</v>
      </c>
      <c r="B22" s="1">
        <f>+B20+B18</f>
        <v>50086427.415263891</v>
      </c>
      <c r="C22" s="1">
        <f t="shared" ref="C22:K22" si="2">+C20+C18</f>
        <v>0</v>
      </c>
      <c r="D22" s="1">
        <f t="shared" si="2"/>
        <v>4757226.4555573929</v>
      </c>
      <c r="E22" s="1">
        <f t="shared" si="2"/>
        <v>512031.89917872334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55355685.770000003</v>
      </c>
    </row>
    <row r="27" spans="1:11" x14ac:dyDescent="0.2">
      <c r="A27" t="s">
        <v>9</v>
      </c>
      <c r="B27" s="1">
        <f>+B9</f>
        <v>25649142.530000001</v>
      </c>
    </row>
    <row r="28" spans="1:11" x14ac:dyDescent="0.2">
      <c r="A28" t="s">
        <v>10</v>
      </c>
      <c r="B28" s="1">
        <f>+B22-B27</f>
        <v>24437284.88526389</v>
      </c>
    </row>
    <row r="29" spans="1:11" x14ac:dyDescent="0.2">
      <c r="A29" s="29" t="s">
        <v>121</v>
      </c>
      <c r="B29" s="1">
        <f>'DAKCTY TC'!B29+'INVER HILLS'!B29</f>
        <v>5554</v>
      </c>
    </row>
    <row r="30" spans="1:11" x14ac:dyDescent="0.2">
      <c r="A30" t="s">
        <v>11</v>
      </c>
      <c r="B30" s="1">
        <f>+B28/B29</f>
        <v>4399.9432634612695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30"/>
  <sheetViews>
    <sheetView zoomScale="75" workbookViewId="0">
      <selection sqref="A1:XFD1048576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Table'!B16</f>
        <v>11416895.529999999</v>
      </c>
      <c r="C9" s="1">
        <f>'Master Expend Table'!C16</f>
        <v>0</v>
      </c>
      <c r="D9" s="1">
        <f>'Master Expend Table'!D16</f>
        <v>1780244.07</v>
      </c>
      <c r="E9" s="1">
        <f>'Master Expend Table'!E16</f>
        <v>262210.34000000003</v>
      </c>
      <c r="G9" s="1">
        <f>'Master Expend Table'!G16</f>
        <v>2477443.71</v>
      </c>
      <c r="H9" s="1">
        <f>'Master Expend Table'!H16</f>
        <v>2136882.06</v>
      </c>
      <c r="I9" s="1">
        <f>'Master Expend Table'!I16</f>
        <v>2995757.3</v>
      </c>
      <c r="J9" s="1">
        <f>'Master Expend Table'!J16</f>
        <v>2845394.78</v>
      </c>
      <c r="K9" s="1">
        <f>SUM(B9:J9)</f>
        <v>23914827.789999999</v>
      </c>
    </row>
    <row r="11" spans="1:11" x14ac:dyDescent="0.2">
      <c r="A11" t="s">
        <v>3</v>
      </c>
      <c r="B11" s="1">
        <f>(B9/($K9-$J9))*-$J$11</f>
        <v>1541834.3212866234</v>
      </c>
      <c r="C11" s="1">
        <f t="shared" ref="C11:I11" si="0">(C9/($K9-$J9))*-$J$11</f>
        <v>0</v>
      </c>
      <c r="D11" s="1">
        <f t="shared" si="0"/>
        <v>240419.24533516218</v>
      </c>
      <c r="E11" s="1">
        <f t="shared" si="0"/>
        <v>35411.106333232332</v>
      </c>
      <c r="G11" s="1">
        <f t="shared" si="0"/>
        <v>334574.99292136071</v>
      </c>
      <c r="H11" s="1">
        <f t="shared" si="0"/>
        <v>288582.66172202263</v>
      </c>
      <c r="I11" s="1">
        <f t="shared" si="0"/>
        <v>404572.45240159857</v>
      </c>
      <c r="J11" s="1">
        <f>-J9</f>
        <v>-2845394.78</v>
      </c>
      <c r="K11" s="1">
        <v>0</v>
      </c>
    </row>
    <row r="12" spans="1:11" x14ac:dyDescent="0.2">
      <c r="A12" t="s">
        <v>4</v>
      </c>
      <c r="B12" s="1">
        <f>+B9+B11</f>
        <v>12958729.851286624</v>
      </c>
      <c r="C12" s="1">
        <f>+C9+C11</f>
        <v>0</v>
      </c>
      <c r="D12" s="1">
        <f>+D9+D11</f>
        <v>2020663.3153351622</v>
      </c>
      <c r="E12" s="1">
        <f>+E9+E11</f>
        <v>297621.44633323234</v>
      </c>
      <c r="G12" s="1">
        <f>+G9+G11</f>
        <v>2812018.7029213607</v>
      </c>
      <c r="H12" s="1">
        <f>+H9+H11</f>
        <v>2425464.7217220226</v>
      </c>
      <c r="I12" s="1">
        <f>+I9+I11</f>
        <v>3400329.7524015983</v>
      </c>
      <c r="J12" s="1">
        <f>+J9+J11</f>
        <v>0</v>
      </c>
      <c r="K12" s="1">
        <f>SUM(B12:J12)</f>
        <v>23914827.789999999</v>
      </c>
    </row>
    <row r="14" spans="1:11" x14ac:dyDescent="0.2">
      <c r="A14" t="s">
        <v>5</v>
      </c>
      <c r="B14" s="1">
        <f>B$9/($K$9-$J$9-$I$9)*-I14</f>
        <v>2147942.1327251322</v>
      </c>
      <c r="C14" s="1">
        <f t="shared" ref="C14:H14" si="1">C$9/($K$9-$J$9-$I$9)*-$I$14</f>
        <v>0</v>
      </c>
      <c r="D14" s="1">
        <f t="shared" si="1"/>
        <v>334930.03719261236</v>
      </c>
      <c r="E14" s="1">
        <f t="shared" si="1"/>
        <v>49331.504824778065</v>
      </c>
      <c r="G14" s="1">
        <f t="shared" si="1"/>
        <v>466099.18713724654</v>
      </c>
      <c r="H14" s="1">
        <f t="shared" si="1"/>
        <v>402026.89052182948</v>
      </c>
      <c r="I14" s="1">
        <f>-I12</f>
        <v>-3400329.7524015983</v>
      </c>
      <c r="K14" s="1">
        <v>0</v>
      </c>
    </row>
    <row r="15" spans="1:11" x14ac:dyDescent="0.2">
      <c r="A15" t="s">
        <v>4</v>
      </c>
      <c r="B15" s="1">
        <f>+B12+B14</f>
        <v>15106671.984011756</v>
      </c>
      <c r="C15" s="1">
        <f>+C12+C14</f>
        <v>0</v>
      </c>
      <c r="D15" s="1">
        <f>+D12+D14</f>
        <v>2355593.3525277744</v>
      </c>
      <c r="E15" s="1">
        <f>+E12+E14</f>
        <v>346952.9511580104</v>
      </c>
      <c r="G15" s="1">
        <f>+G12+G14</f>
        <v>3278117.8900586073</v>
      </c>
      <c r="H15" s="1">
        <f>+H12+H14</f>
        <v>2827491.6122438521</v>
      </c>
      <c r="I15" s="1">
        <f>+I12+I14</f>
        <v>0</v>
      </c>
      <c r="J15" s="1">
        <f>+J12+J14</f>
        <v>0</v>
      </c>
      <c r="K15" s="1">
        <f>SUM(B15:J15)</f>
        <v>23914827.789999999</v>
      </c>
    </row>
    <row r="17" spans="1:11" x14ac:dyDescent="0.2">
      <c r="A17" t="s">
        <v>6</v>
      </c>
      <c r="B17" s="1">
        <f>B$9/($K$9-$J$9-$I$9-$H$9)*-$H$17</f>
        <v>2025575.3483348473</v>
      </c>
      <c r="C17" s="1">
        <f>C$9/($K$9-$J$9-$I$9-$H$9)*-$H$17</f>
        <v>0</v>
      </c>
      <c r="D17" s="1">
        <f>D$9/($K$9-$J$9-$I$9-$H$9)*-$H$17</f>
        <v>315849.30358132976</v>
      </c>
      <c r="E17" s="1">
        <f>E$9/($K$9-$J$9-$I$9-$H$9)*-$H$17</f>
        <v>46521.122960866654</v>
      </c>
      <c r="G17" s="1">
        <f>G$9/($K$9-$J$9-$I$9-$H$9)*-$H$17</f>
        <v>439545.83736680879</v>
      </c>
      <c r="H17" s="1">
        <f>-H15</f>
        <v>-2827491.6122438521</v>
      </c>
      <c r="K17" s="1">
        <v>0</v>
      </c>
    </row>
    <row r="18" spans="1:11" x14ac:dyDescent="0.2">
      <c r="A18" t="s">
        <v>4</v>
      </c>
      <c r="B18" s="1">
        <f>+B15+B17</f>
        <v>17132247.332346603</v>
      </c>
      <c r="C18" s="1">
        <f>+C15+C17</f>
        <v>0</v>
      </c>
      <c r="D18" s="1">
        <f>+D15+D17</f>
        <v>2671442.6561091039</v>
      </c>
      <c r="E18" s="1">
        <f>+E15+E17</f>
        <v>393474.07411887706</v>
      </c>
      <c r="G18" s="1">
        <f>+G15+G17</f>
        <v>3717663.727425416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23914827.789999999</v>
      </c>
    </row>
    <row r="20" spans="1:11" x14ac:dyDescent="0.2">
      <c r="A20" t="s">
        <v>7</v>
      </c>
      <c r="B20" s="1">
        <f>B$9/($K$9-$J$9-$I$9-$H$9-$G$9)*-$G$20</f>
        <v>3153508.7935819267</v>
      </c>
      <c r="C20" s="1">
        <f>C$9/($K$9-$J$9-$I$9-$H$9-$G$9)*-$G$20</f>
        <v>0</v>
      </c>
      <c r="D20" s="1">
        <f>D$9/($K$9-$J$9-$I$9-$H$9-$G$9)*-$G$20</f>
        <v>491728.7116024858</v>
      </c>
      <c r="E20" s="1">
        <f>E$9/($K$9-$J$9-$I$9-$H$9-$G$9)*-$G$20</f>
        <v>72426.222241004158</v>
      </c>
      <c r="G20" s="1">
        <f>-G18</f>
        <v>-3717663.727425416</v>
      </c>
      <c r="K20" s="1">
        <f>SUM(B20:J20)</f>
        <v>0</v>
      </c>
    </row>
    <row r="22" spans="1:11" x14ac:dyDescent="0.2">
      <c r="A22" t="s">
        <v>8</v>
      </c>
      <c r="B22" s="1">
        <f>+B20+B18</f>
        <v>20285756.125928529</v>
      </c>
      <c r="C22" s="1">
        <f t="shared" ref="C22:K22" si="2">+C20+C18</f>
        <v>0</v>
      </c>
      <c r="D22" s="1">
        <f t="shared" si="2"/>
        <v>3163171.3677115897</v>
      </c>
      <c r="E22" s="1">
        <f t="shared" si="2"/>
        <v>465900.29635988123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23914827.789999999</v>
      </c>
    </row>
    <row r="27" spans="1:11" x14ac:dyDescent="0.2">
      <c r="A27" t="s">
        <v>9</v>
      </c>
      <c r="B27" s="1">
        <f>+B9</f>
        <v>11416895.529999999</v>
      </c>
    </row>
    <row r="28" spans="1:11" x14ac:dyDescent="0.2">
      <c r="A28" t="s">
        <v>10</v>
      </c>
      <c r="B28" s="1">
        <f>+B22-B27</f>
        <v>8868860.5959285293</v>
      </c>
    </row>
    <row r="29" spans="1:11" x14ac:dyDescent="0.2">
      <c r="A29" s="29" t="s">
        <v>121</v>
      </c>
      <c r="B29" s="1">
        <v>2004</v>
      </c>
    </row>
    <row r="30" spans="1:11" x14ac:dyDescent="0.2">
      <c r="A30" t="s">
        <v>11</v>
      </c>
      <c r="B30" s="1">
        <f>+B28/B29</f>
        <v>4425.5791396848945</v>
      </c>
    </row>
  </sheetData>
  <phoneticPr fontId="0" type="noConversion"/>
  <pageMargins left="0.52" right="0.55000000000000004" top="0.83" bottom="0.56000000000000005" header="0.5" footer="0.5"/>
  <pageSetup orientation="landscape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Table'!B17</f>
        <v>14232247</v>
      </c>
      <c r="C9" s="1">
        <f>'Master Expend Table'!C17</f>
        <v>0</v>
      </c>
      <c r="D9" s="1">
        <f>'Master Expend Table'!D17</f>
        <v>655920.49</v>
      </c>
      <c r="E9" s="1">
        <f>'Master Expend Table'!E17</f>
        <v>0</v>
      </c>
      <c r="G9" s="1">
        <f>'Master Expend Table'!G17</f>
        <v>5185404.8899999997</v>
      </c>
      <c r="H9" s="1">
        <f>'Master Expend Table'!H17</f>
        <v>3447675.31</v>
      </c>
      <c r="I9" s="1">
        <f>'Master Expend Table'!I17</f>
        <v>4706061.1399999997</v>
      </c>
      <c r="J9" s="1">
        <f>'Master Expend Table'!J17</f>
        <v>3213549.15</v>
      </c>
      <c r="K9" s="1">
        <f>SUM(B9:J9)</f>
        <v>31440857.979999997</v>
      </c>
    </row>
    <row r="11" spans="1:11" x14ac:dyDescent="0.2">
      <c r="A11" t="s">
        <v>3</v>
      </c>
      <c r="B11" s="1">
        <f>(B9/($K9-$J9))*-$J$11</f>
        <v>1620275.7947945709</v>
      </c>
      <c r="C11" s="1">
        <f t="shared" ref="C11:I11" si="0">(C9/($K9-$J9))*-$J$11</f>
        <v>0</v>
      </c>
      <c r="D11" s="1">
        <f t="shared" si="0"/>
        <v>74673.527887535543</v>
      </c>
      <c r="E11" s="1">
        <f t="shared" si="0"/>
        <v>0</v>
      </c>
      <c r="G11" s="1">
        <f t="shared" si="0"/>
        <v>590334.47279803408</v>
      </c>
      <c r="H11" s="1">
        <f t="shared" si="0"/>
        <v>392501.96073071723</v>
      </c>
      <c r="I11" s="1">
        <f t="shared" si="0"/>
        <v>535763.3937891426</v>
      </c>
      <c r="J11" s="1">
        <f>-J9</f>
        <v>-3213549.15</v>
      </c>
      <c r="K11" s="1">
        <v>0</v>
      </c>
    </row>
    <row r="12" spans="1:11" x14ac:dyDescent="0.2">
      <c r="A12" t="s">
        <v>4</v>
      </c>
      <c r="B12" s="1">
        <f>+B9+B11</f>
        <v>15852522.794794571</v>
      </c>
      <c r="C12" s="1">
        <f t="shared" ref="C12:J12" si="1">+C9+C11</f>
        <v>0</v>
      </c>
      <c r="D12" s="1">
        <f t="shared" si="1"/>
        <v>730594.0178875355</v>
      </c>
      <c r="E12" s="1">
        <f t="shared" si="1"/>
        <v>0</v>
      </c>
      <c r="G12" s="1">
        <f t="shared" si="1"/>
        <v>5775739.3627980333</v>
      </c>
      <c r="H12" s="1">
        <f t="shared" si="1"/>
        <v>3840177.2707307171</v>
      </c>
      <c r="I12" s="1">
        <f t="shared" si="1"/>
        <v>5241824.533789142</v>
      </c>
      <c r="J12" s="1">
        <f t="shared" si="1"/>
        <v>0</v>
      </c>
      <c r="K12" s="1">
        <f>SUM(B12:J12)</f>
        <v>31440857.980000004</v>
      </c>
    </row>
    <row r="14" spans="1:11" x14ac:dyDescent="0.2">
      <c r="A14" t="s">
        <v>5</v>
      </c>
      <c r="B14" s="1">
        <f>B$9/($K$9-$J$9-$I$9)*-I14</f>
        <v>3171725.517233687</v>
      </c>
      <c r="C14" s="1">
        <f t="shared" ref="C14:H14" si="2">C$9/($K$9-$J$9-$I$9)*-$I$14</f>
        <v>0</v>
      </c>
      <c r="D14" s="1">
        <f t="shared" si="2"/>
        <v>146175.07378908078</v>
      </c>
      <c r="E14" s="1">
        <f t="shared" si="2"/>
        <v>0</v>
      </c>
      <c r="G14" s="1">
        <f t="shared" si="2"/>
        <v>1155592.7189010519</v>
      </c>
      <c r="H14" s="1">
        <f t="shared" si="2"/>
        <v>768331.22386532242</v>
      </c>
      <c r="I14" s="1">
        <f>-I12</f>
        <v>-5241824.533789142</v>
      </c>
      <c r="K14" s="1">
        <v>0</v>
      </c>
    </row>
    <row r="15" spans="1:11" x14ac:dyDescent="0.2">
      <c r="A15" t="s">
        <v>4</v>
      </c>
      <c r="B15" s="1">
        <f>+B12+B14</f>
        <v>19024248.312028259</v>
      </c>
      <c r="C15" s="1">
        <f>+C12+C14</f>
        <v>0</v>
      </c>
      <c r="D15" s="1">
        <f>+D12+D14</f>
        <v>876769.09167661634</v>
      </c>
      <c r="E15" s="1">
        <f>+E12+E14</f>
        <v>0</v>
      </c>
      <c r="G15" s="1">
        <f>+G12+G14</f>
        <v>6931332.0816990854</v>
      </c>
      <c r="H15" s="1">
        <f>+H12+H14</f>
        <v>4608508.4945960399</v>
      </c>
      <c r="I15" s="1">
        <f>+I12+I14</f>
        <v>0</v>
      </c>
      <c r="J15" s="1">
        <f>+J12+J14</f>
        <v>0</v>
      </c>
      <c r="K15" s="1">
        <f>SUM(B15:J15)</f>
        <v>31440857.979999997</v>
      </c>
    </row>
    <row r="17" spans="1:11" x14ac:dyDescent="0.2">
      <c r="A17" t="s">
        <v>6</v>
      </c>
      <c r="B17" s="1">
        <f>B$9/($K$9-$J$9-$I$9-$H$9)*-$H$17</f>
        <v>3267451.8493797369</v>
      </c>
      <c r="C17" s="1">
        <f>C$9/($K$9-$J$9-$I$9-$H$9)*-$H$17</f>
        <v>0</v>
      </c>
      <c r="D17" s="1">
        <f>D$9/($K$9-$J$9-$I$9-$H$9)*-$H$17</f>
        <v>150586.80601148665</v>
      </c>
      <c r="E17" s="1">
        <f>E$9/($K$9-$J$9-$I$9-$H$9)*-$H$17</f>
        <v>0</v>
      </c>
      <c r="G17" s="1">
        <f>G$9/($K$9-$J$9-$I$9-$H$9)*-$H$17</f>
        <v>1190469.8392048164</v>
      </c>
      <c r="H17" s="1">
        <f>-H15</f>
        <v>-4608508.4945960399</v>
      </c>
      <c r="K17" s="1">
        <v>0</v>
      </c>
    </row>
    <row r="18" spans="1:11" x14ac:dyDescent="0.2">
      <c r="A18" t="s">
        <v>4</v>
      </c>
      <c r="B18" s="1">
        <f>+B15+B17</f>
        <v>22291700.161407996</v>
      </c>
      <c r="C18" s="1">
        <f>+C15+C17</f>
        <v>0</v>
      </c>
      <c r="D18" s="1">
        <f>+D15+D17</f>
        <v>1027355.897688103</v>
      </c>
      <c r="E18" s="1">
        <f>+E15+E17</f>
        <v>0</v>
      </c>
      <c r="G18" s="1">
        <f>+G15+G17</f>
        <v>8121801.9209039016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31440857.98</v>
      </c>
    </row>
    <row r="20" spans="1:11" x14ac:dyDescent="0.2">
      <c r="A20" t="s">
        <v>7</v>
      </c>
      <c r="B20" s="1">
        <f>B$9/($K$9-$J$9-$I$9-$H$9-$G$9)*-$G$20</f>
        <v>7763983.7878650036</v>
      </c>
      <c r="C20" s="1">
        <f>C$9/($K$9-$J$9-$I$9-$H$9-$G$9)*-$G$20</f>
        <v>0</v>
      </c>
      <c r="D20" s="1">
        <f>D$9/($K$9-$J$9-$I$9-$H$9-$G$9)*-$G$20</f>
        <v>357818.13303889881</v>
      </c>
      <c r="E20" s="1">
        <f>E$9/($K$9-$J$9-$I$9-$H$9-$G$9)*-$G$20</f>
        <v>0</v>
      </c>
      <c r="G20" s="1">
        <f>-G18</f>
        <v>-8121801.9209039016</v>
      </c>
      <c r="K20" s="1">
        <f>SUM(B20:J20)</f>
        <v>0</v>
      </c>
    </row>
    <row r="22" spans="1:11" x14ac:dyDescent="0.2">
      <c r="A22" t="s">
        <v>8</v>
      </c>
      <c r="B22" s="1">
        <f>+B20+B18</f>
        <v>30055683.949272998</v>
      </c>
      <c r="C22" s="1">
        <f t="shared" ref="C22:K22" si="3">+C20+C18</f>
        <v>0</v>
      </c>
      <c r="D22" s="1">
        <f t="shared" si="3"/>
        <v>1385174.0307270018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31440857.98</v>
      </c>
    </row>
    <row r="27" spans="1:11" x14ac:dyDescent="0.2">
      <c r="A27" t="s">
        <v>9</v>
      </c>
      <c r="B27" s="1">
        <f>+B9</f>
        <v>14232247</v>
      </c>
    </row>
    <row r="28" spans="1:11" x14ac:dyDescent="0.2">
      <c r="A28" t="s">
        <v>10</v>
      </c>
      <c r="B28" s="1">
        <f>+B22-B27</f>
        <v>15823436.949272998</v>
      </c>
    </row>
    <row r="29" spans="1:11" x14ac:dyDescent="0.2">
      <c r="A29" s="29" t="s">
        <v>121</v>
      </c>
      <c r="B29" s="1">
        <v>3550</v>
      </c>
    </row>
    <row r="30" spans="1:11" x14ac:dyDescent="0.2">
      <c r="A30" t="s">
        <v>11</v>
      </c>
      <c r="B30" s="1">
        <f>+B28/B29</f>
        <v>4457.3061828938025</v>
      </c>
    </row>
  </sheetData>
  <phoneticPr fontId="0" type="noConversion"/>
  <pageMargins left="0.42" right="0.55000000000000004" top="1" bottom="0.57999999999999996" header="0.5" footer="0.5"/>
  <pageSetup orientation="landscape" horizontalDpi="4294967294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Table'!B18</f>
        <v>4322577.0599999996</v>
      </c>
      <c r="C9" s="1">
        <f>'Master Expend Table'!C18</f>
        <v>8593.4599999999991</v>
      </c>
      <c r="D9" s="1">
        <f>'Master Expend Table'!D18</f>
        <v>844.02</v>
      </c>
      <c r="E9" s="1">
        <f>'Master Expend Table'!E18</f>
        <v>0</v>
      </c>
      <c r="G9" s="1">
        <f>'Master Expend Table'!G18</f>
        <v>1495310.55</v>
      </c>
      <c r="H9" s="1">
        <f>'Master Expend Table'!H18</f>
        <v>1050879.6100000001</v>
      </c>
      <c r="I9" s="1">
        <f>'Master Expend Table'!I18</f>
        <v>1624013.9</v>
      </c>
      <c r="J9" s="1">
        <f>'Master Expend Table'!J18</f>
        <v>989754.03</v>
      </c>
      <c r="K9" s="1">
        <f>SUM(B9:J9)</f>
        <v>9491972.629999999</v>
      </c>
    </row>
    <row r="11" spans="1:11" x14ac:dyDescent="0.2">
      <c r="A11" t="s">
        <v>3</v>
      </c>
      <c r="B11" s="1">
        <f>(B9/($K9-$J9))*-$J$11</f>
        <v>503196.66741108632</v>
      </c>
      <c r="C11" s="1">
        <f t="shared" ref="C11:I11" si="0">(C9/($K9-$J9))*-$J$11</f>
        <v>1000.375556874508</v>
      </c>
      <c r="D11" s="1">
        <f t="shared" si="0"/>
        <v>98.253436626600021</v>
      </c>
      <c r="E11" s="1">
        <f t="shared" si="0"/>
        <v>0</v>
      </c>
      <c r="G11" s="1">
        <f t="shared" si="0"/>
        <v>174070.99400667218</v>
      </c>
      <c r="H11" s="1">
        <f t="shared" si="0"/>
        <v>122334.22568579082</v>
      </c>
      <c r="I11" s="1">
        <f t="shared" si="0"/>
        <v>189053.51390294963</v>
      </c>
      <c r="J11" s="1">
        <f>-J9</f>
        <v>-989754.03</v>
      </c>
      <c r="K11" s="1">
        <v>0</v>
      </c>
    </row>
    <row r="12" spans="1:11" x14ac:dyDescent="0.2">
      <c r="A12" t="s">
        <v>4</v>
      </c>
      <c r="B12" s="1">
        <f>+B9+B11</f>
        <v>4825773.7274110857</v>
      </c>
      <c r="C12" s="1">
        <f t="shared" ref="C12:J12" si="1">+C9+C11</f>
        <v>9593.8355568745064</v>
      </c>
      <c r="D12" s="1">
        <f t="shared" si="1"/>
        <v>942.27343662659996</v>
      </c>
      <c r="E12" s="1">
        <f t="shared" si="1"/>
        <v>0</v>
      </c>
      <c r="G12" s="1">
        <f t="shared" si="1"/>
        <v>1669381.5440066722</v>
      </c>
      <c r="H12" s="1">
        <f t="shared" si="1"/>
        <v>1173213.835685791</v>
      </c>
      <c r="I12" s="1">
        <f t="shared" si="1"/>
        <v>1813067.4139029495</v>
      </c>
      <c r="J12" s="1">
        <f t="shared" si="1"/>
        <v>0</v>
      </c>
      <c r="K12" s="1">
        <f>SUM(B12:J12)</f>
        <v>9491972.629999999</v>
      </c>
    </row>
    <row r="14" spans="1:11" x14ac:dyDescent="0.2">
      <c r="A14" t="s">
        <v>5</v>
      </c>
      <c r="B14" s="1">
        <f>B$9/($K$9-$J$9-$I$9)*-I14</f>
        <v>1139414.1281620208</v>
      </c>
      <c r="C14" s="1">
        <f t="shared" ref="C14:H14" si="2">C$9/($K$9-$J$9-$I$9)*-$I$14</f>
        <v>2265.2018918073841</v>
      </c>
      <c r="D14" s="1">
        <f t="shared" si="2"/>
        <v>222.48031651084298</v>
      </c>
      <c r="E14" s="1">
        <f t="shared" si="2"/>
        <v>0</v>
      </c>
      <c r="G14" s="1">
        <f t="shared" si="2"/>
        <v>394157.91621762834</v>
      </c>
      <c r="H14" s="1">
        <f t="shared" si="2"/>
        <v>277007.68731498218</v>
      </c>
      <c r="I14" s="1">
        <f>-I12</f>
        <v>-1813067.4139029495</v>
      </c>
      <c r="K14" s="1">
        <v>0</v>
      </c>
    </row>
    <row r="15" spans="1:11" x14ac:dyDescent="0.2">
      <c r="A15" t="s">
        <v>4</v>
      </c>
      <c r="B15" s="1">
        <f>+B12+B14</f>
        <v>5965187.8555731066</v>
      </c>
      <c r="C15" s="1">
        <f>+C12+C14</f>
        <v>11859.037448681891</v>
      </c>
      <c r="D15" s="1">
        <f>+D12+D14</f>
        <v>1164.753753137443</v>
      </c>
      <c r="E15" s="1">
        <f>+E12+E14</f>
        <v>0</v>
      </c>
      <c r="G15" s="1">
        <f>+G12+G14</f>
        <v>2063539.4602243006</v>
      </c>
      <c r="H15" s="1">
        <f>+H12+H14</f>
        <v>1450221.523000773</v>
      </c>
      <c r="I15" s="1">
        <f>+I12+I14</f>
        <v>0</v>
      </c>
      <c r="J15" s="1">
        <f>+J12+J14</f>
        <v>0</v>
      </c>
      <c r="K15" s="1">
        <f>SUM(B15:J15)</f>
        <v>9491972.629999999</v>
      </c>
    </row>
    <row r="17" spans="1:11" x14ac:dyDescent="0.2">
      <c r="A17" t="s">
        <v>6</v>
      </c>
      <c r="B17" s="1">
        <f>B$9/($K$9-$J$9-$I$9-$H$9)*-$H$17</f>
        <v>1075741.3033295185</v>
      </c>
      <c r="C17" s="1">
        <f>C$9/($K$9-$J$9-$I$9-$H$9)*-$H$17</f>
        <v>2138.617711655113</v>
      </c>
      <c r="D17" s="1">
        <f>D$9/($K$9-$J$9-$I$9-$H$9)*-$H$17</f>
        <v>210.04765495983557</v>
      </c>
      <c r="E17" s="1">
        <f>E$9/($K$9-$J$9-$I$9-$H$9)*-$H$17</f>
        <v>0</v>
      </c>
      <c r="G17" s="1">
        <f>G$9/($K$9-$J$9-$I$9-$H$9)*-$H$17</f>
        <v>372131.55430463963</v>
      </c>
      <c r="H17" s="1">
        <f>-H15</f>
        <v>-1450221.523000773</v>
      </c>
      <c r="K17" s="1">
        <v>0</v>
      </c>
    </row>
    <row r="18" spans="1:11" x14ac:dyDescent="0.2">
      <c r="A18" t="s">
        <v>4</v>
      </c>
      <c r="B18" s="1">
        <f>+B15+B17</f>
        <v>7040929.1589026246</v>
      </c>
      <c r="C18" s="1">
        <f>+C15+C17</f>
        <v>13997.655160337004</v>
      </c>
      <c r="D18" s="1">
        <f>+D15+D17</f>
        <v>1374.8014080972787</v>
      </c>
      <c r="E18" s="1">
        <f>+E15+E17</f>
        <v>0</v>
      </c>
      <c r="G18" s="1">
        <f>+G15+G17</f>
        <v>2435671.0145289404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9491972.629999999</v>
      </c>
    </row>
    <row r="20" spans="1:11" x14ac:dyDescent="0.2">
      <c r="A20" t="s">
        <v>7</v>
      </c>
      <c r="B20" s="1">
        <f>B$9/($K$9-$J$9-$I$9-$H$9-$G$9)*-$G$20</f>
        <v>2430364.8004629565</v>
      </c>
      <c r="C20" s="1">
        <f>C$9/($K$9-$J$9-$I$9-$H$9-$G$9)*-$G$20</f>
        <v>4831.6646316043689</v>
      </c>
      <c r="D20" s="1">
        <f>D$9/($K$9-$J$9-$I$9-$H$9-$G$9)*-$G$20</f>
        <v>474.54943437994939</v>
      </c>
      <c r="E20" s="1">
        <f>E$9/($K$9-$J$9-$I$9-$H$9-$G$9)*-$G$20</f>
        <v>0</v>
      </c>
      <c r="G20" s="1">
        <f>-G18</f>
        <v>-2435671.0145289404</v>
      </c>
      <c r="K20" s="1">
        <f>SUM(B20:J20)</f>
        <v>0</v>
      </c>
    </row>
    <row r="22" spans="1:11" x14ac:dyDescent="0.2">
      <c r="A22" t="s">
        <v>8</v>
      </c>
      <c r="B22" s="1">
        <f>+B20+B18</f>
        <v>9471293.9593655802</v>
      </c>
      <c r="C22" s="1">
        <f t="shared" ref="C22:K22" si="3">+C20+C18</f>
        <v>18829.319791941372</v>
      </c>
      <c r="D22" s="1">
        <f t="shared" si="3"/>
        <v>1849.3508424772281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9491972.629999999</v>
      </c>
    </row>
    <row r="27" spans="1:11" x14ac:dyDescent="0.2">
      <c r="A27" t="s">
        <v>9</v>
      </c>
      <c r="B27" s="1">
        <f>+B9</f>
        <v>4322577.0599999996</v>
      </c>
    </row>
    <row r="28" spans="1:11" x14ac:dyDescent="0.2">
      <c r="A28" t="s">
        <v>10</v>
      </c>
      <c r="B28" s="1">
        <f>+B22-B27</f>
        <v>5148716.8993655806</v>
      </c>
    </row>
    <row r="29" spans="1:11" x14ac:dyDescent="0.2">
      <c r="A29" s="29" t="s">
        <v>121</v>
      </c>
      <c r="B29" s="1">
        <v>1188</v>
      </c>
    </row>
    <row r="30" spans="1:11" x14ac:dyDescent="0.2">
      <c r="A30" t="s">
        <v>11</v>
      </c>
      <c r="B30" s="1">
        <f>+B28/B29</f>
        <v>4333.9367839777615</v>
      </c>
    </row>
  </sheetData>
  <phoneticPr fontId="0" type="noConversion"/>
  <pageMargins left="0.57999999999999996" right="0.55000000000000004" top="0.9" bottom="0.55000000000000004" header="0.5" footer="0.5"/>
  <pageSetup orientation="landscape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Table'!B19</f>
        <v>19807340.25</v>
      </c>
      <c r="C9" s="1">
        <f>'Master Expend Table'!C19</f>
        <v>0</v>
      </c>
      <c r="D9" s="1">
        <f>'Master Expend Table'!D19</f>
        <v>2438474.02</v>
      </c>
      <c r="E9" s="1">
        <f>'Master Expend Table'!E19</f>
        <v>0</v>
      </c>
      <c r="G9" s="1">
        <f>'Master Expend Table'!G19</f>
        <v>5211136.7300000004</v>
      </c>
      <c r="H9" s="1">
        <f>'Master Expend Table'!H19</f>
        <v>4800458.53</v>
      </c>
      <c r="I9" s="1">
        <f>'Master Expend Table'!I19</f>
        <v>5587404.2400000002</v>
      </c>
      <c r="J9" s="1">
        <f>'Master Expend Table'!J19</f>
        <v>4911410.13</v>
      </c>
      <c r="K9" s="1">
        <f>SUM(B9:J9)</f>
        <v>42756223.900000006</v>
      </c>
    </row>
    <row r="11" spans="1:11" x14ac:dyDescent="0.2">
      <c r="A11" t="s">
        <v>3</v>
      </c>
      <c r="B11" s="1">
        <f>(B9/($K9-$J9))*-$J$11</f>
        <v>2570549.6172720818</v>
      </c>
      <c r="C11" s="1">
        <f t="shared" ref="C11:I11" si="0">(C9/($K9-$J9))*-$J$11</f>
        <v>0</v>
      </c>
      <c r="D11" s="1">
        <f t="shared" si="0"/>
        <v>316459.37211781449</v>
      </c>
      <c r="E11" s="1">
        <f t="shared" si="0"/>
        <v>0</v>
      </c>
      <c r="G11" s="1">
        <f t="shared" si="0"/>
        <v>676288.95943532803</v>
      </c>
      <c r="H11" s="1">
        <f t="shared" si="0"/>
        <v>622992.11712799256</v>
      </c>
      <c r="I11" s="1">
        <f t="shared" si="0"/>
        <v>725120.06404678233</v>
      </c>
      <c r="J11" s="1">
        <f>-J9</f>
        <v>-4911410.13</v>
      </c>
      <c r="K11" s="1">
        <v>0</v>
      </c>
    </row>
    <row r="12" spans="1:11" x14ac:dyDescent="0.2">
      <c r="A12" t="s">
        <v>4</v>
      </c>
      <c r="B12" s="1">
        <f>+B9+B11</f>
        <v>22377889.867272083</v>
      </c>
      <c r="C12" s="1">
        <f t="shared" ref="C12:J12" si="1">+C9+C11</f>
        <v>0</v>
      </c>
      <c r="D12" s="1">
        <f t="shared" si="1"/>
        <v>2754933.3921178146</v>
      </c>
      <c r="E12" s="1">
        <f t="shared" si="1"/>
        <v>0</v>
      </c>
      <c r="G12" s="1">
        <f t="shared" si="1"/>
        <v>5887425.6894353284</v>
      </c>
      <c r="H12" s="1">
        <f t="shared" si="1"/>
        <v>5423450.6471279925</v>
      </c>
      <c r="I12" s="1">
        <f t="shared" si="1"/>
        <v>6312524.3040467827</v>
      </c>
      <c r="J12" s="1">
        <f t="shared" si="1"/>
        <v>0</v>
      </c>
      <c r="K12" s="1">
        <f>SUM(B12:J12)</f>
        <v>42756223.899999999</v>
      </c>
    </row>
    <row r="14" spans="1:11" x14ac:dyDescent="0.2">
      <c r="A14" t="s">
        <v>5</v>
      </c>
      <c r="B14" s="1">
        <f>B$9/($K$9-$J$9-$I$9)*-I14</f>
        <v>3876142.5219332878</v>
      </c>
      <c r="C14" s="1">
        <f t="shared" ref="C14:H14" si="2">C$9/($K$9-$J$9-$I$9)*-$I$14</f>
        <v>0</v>
      </c>
      <c r="D14" s="1">
        <f t="shared" si="2"/>
        <v>477190.41114324285</v>
      </c>
      <c r="E14" s="1">
        <f t="shared" si="2"/>
        <v>0</v>
      </c>
      <c r="G14" s="1">
        <f t="shared" si="2"/>
        <v>1019778.951228012</v>
      </c>
      <c r="H14" s="1">
        <f t="shared" si="2"/>
        <v>939412.41974223987</v>
      </c>
      <c r="I14" s="1">
        <f>-I12</f>
        <v>-6312524.3040467827</v>
      </c>
      <c r="K14" s="1">
        <v>0</v>
      </c>
    </row>
    <row r="15" spans="1:11" x14ac:dyDescent="0.2">
      <c r="A15" t="s">
        <v>4</v>
      </c>
      <c r="B15" s="1">
        <f>+B12+B14</f>
        <v>26254032.38920537</v>
      </c>
      <c r="C15" s="1">
        <f>+C12+C14</f>
        <v>0</v>
      </c>
      <c r="D15" s="1">
        <f>+D12+D14</f>
        <v>3232123.8032610575</v>
      </c>
      <c r="E15" s="1">
        <f>+E12+E14</f>
        <v>0</v>
      </c>
      <c r="G15" s="1">
        <f>+G12+G14</f>
        <v>6907204.6406633407</v>
      </c>
      <c r="H15" s="1">
        <f>+H12+H14</f>
        <v>6362863.0668702321</v>
      </c>
      <c r="I15" s="1">
        <f>+I12+I14</f>
        <v>0</v>
      </c>
      <c r="J15" s="1">
        <f>+J12+J14</f>
        <v>0</v>
      </c>
      <c r="K15" s="1">
        <f>SUM(B15:J15)</f>
        <v>42756223.899999999</v>
      </c>
    </row>
    <row r="17" spans="1:11" x14ac:dyDescent="0.2">
      <c r="A17" t="s">
        <v>6</v>
      </c>
      <c r="B17" s="1">
        <f>B$9/($K$9-$J$9-$I$9-$H$9)*-$H$17</f>
        <v>4590145.2688485766</v>
      </c>
      <c r="C17" s="1">
        <f>C$9/($K$9-$J$9-$I$9-$H$9)*-$H$17</f>
        <v>0</v>
      </c>
      <c r="D17" s="1">
        <f>D$9/($K$9-$J$9-$I$9-$H$9)*-$H$17</f>
        <v>565091.01397968712</v>
      </c>
      <c r="E17" s="1">
        <f>E$9/($K$9-$J$9-$I$9-$H$9)*-$H$17</f>
        <v>0</v>
      </c>
      <c r="G17" s="1">
        <f>G$9/($K$9-$J$9-$I$9-$H$9)*-$H$17</f>
        <v>1207626.7840419686</v>
      </c>
      <c r="H17" s="1">
        <f>-H15</f>
        <v>-6362863.0668702321</v>
      </c>
      <c r="K17" s="1">
        <v>0</v>
      </c>
    </row>
    <row r="18" spans="1:11" x14ac:dyDescent="0.2">
      <c r="A18" t="s">
        <v>4</v>
      </c>
      <c r="B18" s="1">
        <f>+B15+B17</f>
        <v>30844177.658053946</v>
      </c>
      <c r="C18" s="1">
        <f>+C15+C17</f>
        <v>0</v>
      </c>
      <c r="D18" s="1">
        <f>+D15+D17</f>
        <v>3797214.8172407448</v>
      </c>
      <c r="E18" s="1">
        <f>+E15+E17</f>
        <v>0</v>
      </c>
      <c r="G18" s="1">
        <f>+G15+G17</f>
        <v>8114831.4247053098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42756223.900000006</v>
      </c>
    </row>
    <row r="20" spans="1:11" x14ac:dyDescent="0.2">
      <c r="A20" t="s">
        <v>7</v>
      </c>
      <c r="B20" s="1">
        <f>B$9/($K$9-$J$9-$I$9-$H$9-$G$9)*-$G$20</f>
        <v>7225324.5104761152</v>
      </c>
      <c r="C20" s="1">
        <f>C$9/($K$9-$J$9-$I$9-$H$9-$G$9)*-$G$20</f>
        <v>0</v>
      </c>
      <c r="D20" s="1">
        <f>D$9/($K$9-$J$9-$I$9-$H$9-$G$9)*-$G$20</f>
        <v>889506.91422919463</v>
      </c>
      <c r="E20" s="1">
        <f>E$9/($K$9-$J$9-$I$9-$H$9-$G$9)*-$G$20</f>
        <v>0</v>
      </c>
      <c r="G20" s="1">
        <f>-G18</f>
        <v>-8114831.4247053098</v>
      </c>
      <c r="K20" s="1">
        <f>SUM(B20:J20)</f>
        <v>0</v>
      </c>
    </row>
    <row r="22" spans="1:11" x14ac:dyDescent="0.2">
      <c r="A22" t="s">
        <v>8</v>
      </c>
      <c r="B22" s="1">
        <f>+B20+B18</f>
        <v>38069502.168530062</v>
      </c>
      <c r="C22" s="1">
        <f t="shared" ref="C22:K22" si="3">+C20+C18</f>
        <v>0</v>
      </c>
      <c r="D22" s="1">
        <f t="shared" si="3"/>
        <v>4686721.7314699395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42756223.900000006</v>
      </c>
    </row>
    <row r="27" spans="1:11" x14ac:dyDescent="0.2">
      <c r="A27" t="s">
        <v>9</v>
      </c>
      <c r="B27" s="1">
        <f>+B9</f>
        <v>19807340.25</v>
      </c>
    </row>
    <row r="28" spans="1:11" x14ac:dyDescent="0.2">
      <c r="A28" t="s">
        <v>10</v>
      </c>
      <c r="B28" s="1">
        <f>+B22-B27</f>
        <v>18262161.918530062</v>
      </c>
    </row>
    <row r="29" spans="1:11" x14ac:dyDescent="0.2">
      <c r="A29" s="29" t="s">
        <v>121</v>
      </c>
      <c r="B29" s="1">
        <v>3739</v>
      </c>
    </row>
    <row r="30" spans="1:11" x14ac:dyDescent="0.2">
      <c r="A30" t="s">
        <v>11</v>
      </c>
      <c r="B30" s="1">
        <f>+B28/B29</f>
        <v>4884.236939965248</v>
      </c>
    </row>
  </sheetData>
  <phoneticPr fontId="0" type="noConversion"/>
  <pageMargins left="0.51" right="0.55000000000000004" top="1" bottom="0.56000000000000005" header="0.5" footer="0.5"/>
  <pageSetup orientation="landscape" horizontalDpi="4294967294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Table'!B20</f>
        <v>16918778.120000001</v>
      </c>
      <c r="C9" s="1">
        <f>'Master Expend Table'!C20</f>
        <v>221839.14</v>
      </c>
      <c r="D9" s="1">
        <f>'Master Expend Table'!D20</f>
        <v>2566978.4500000002</v>
      </c>
      <c r="E9" s="1">
        <f>'Master Expend Table'!E20</f>
        <v>0</v>
      </c>
      <c r="G9" s="1">
        <f>'Master Expend Table'!G20</f>
        <v>3040944.5</v>
      </c>
      <c r="H9" s="1">
        <f>'Master Expend Table'!H20</f>
        <v>2742423.43</v>
      </c>
      <c r="I9" s="1">
        <f>'Master Expend Table'!I20</f>
        <v>4561588.29</v>
      </c>
      <c r="J9" s="1">
        <f>'Master Expend Table'!J20</f>
        <v>4084912.06</v>
      </c>
      <c r="K9" s="1">
        <f>SUM(B9:J9)</f>
        <v>34137463.990000002</v>
      </c>
    </row>
    <row r="11" spans="1:11" x14ac:dyDescent="0.2">
      <c r="A11" t="s">
        <v>3</v>
      </c>
      <c r="B11" s="1">
        <f>(B9/($K9-$J9))*-$J$11</f>
        <v>2299695.5780604198</v>
      </c>
      <c r="C11" s="1">
        <f t="shared" ref="C11:I11" si="0">(C9/($K9-$J9))*-$J$11</f>
        <v>30153.624906024026</v>
      </c>
      <c r="D11" s="1">
        <f t="shared" si="0"/>
        <v>348918.16350868897</v>
      </c>
      <c r="E11" s="1">
        <f t="shared" si="0"/>
        <v>0</v>
      </c>
      <c r="G11" s="1">
        <f t="shared" si="0"/>
        <v>413342.29754513461</v>
      </c>
      <c r="H11" s="1">
        <f t="shared" si="0"/>
        <v>372765.63297942752</v>
      </c>
      <c r="I11" s="1">
        <f t="shared" si="0"/>
        <v>620036.76300030528</v>
      </c>
      <c r="J11" s="1">
        <f>-J9</f>
        <v>-4084912.06</v>
      </c>
      <c r="K11" s="1">
        <v>0</v>
      </c>
    </row>
    <row r="12" spans="1:11" x14ac:dyDescent="0.2">
      <c r="A12" t="s">
        <v>4</v>
      </c>
      <c r="B12" s="1">
        <f>+B9+B11</f>
        <v>19218473.698060419</v>
      </c>
      <c r="C12" s="1">
        <f t="shared" ref="C12:J12" si="1">+C9+C11</f>
        <v>251992.76490602404</v>
      </c>
      <c r="D12" s="1">
        <f t="shared" si="1"/>
        <v>2915896.6135086892</v>
      </c>
      <c r="E12" s="1">
        <f t="shared" si="1"/>
        <v>0</v>
      </c>
      <c r="G12" s="1">
        <f t="shared" si="1"/>
        <v>3454286.7975451346</v>
      </c>
      <c r="H12" s="1">
        <f t="shared" si="1"/>
        <v>3115189.0629794276</v>
      </c>
      <c r="I12" s="1">
        <f t="shared" si="1"/>
        <v>5181625.0530003048</v>
      </c>
      <c r="J12" s="1">
        <f t="shared" si="1"/>
        <v>0</v>
      </c>
      <c r="K12" s="1">
        <f>SUM(B12:J12)</f>
        <v>34137463.989999995</v>
      </c>
    </row>
    <row r="14" spans="1:11" x14ac:dyDescent="0.2">
      <c r="A14" t="s">
        <v>5</v>
      </c>
      <c r="B14" s="1">
        <f>B$9/($K$9-$J$9-$I$9)*-I14</f>
        <v>3439131.0509415246</v>
      </c>
      <c r="C14" s="1">
        <f t="shared" ref="C14:H14" si="2">C$9/($K$9-$J$9-$I$9)*-$I$14</f>
        <v>45093.910995043181</v>
      </c>
      <c r="D14" s="1">
        <f t="shared" si="2"/>
        <v>521797.4508488173</v>
      </c>
      <c r="E14" s="1">
        <f t="shared" si="2"/>
        <v>0</v>
      </c>
      <c r="G14" s="1">
        <f t="shared" si="2"/>
        <v>618141.95918658026</v>
      </c>
      <c r="H14" s="1">
        <f t="shared" si="2"/>
        <v>557460.68102833896</v>
      </c>
      <c r="I14" s="1">
        <f>-I12</f>
        <v>-5181625.0530003048</v>
      </c>
      <c r="K14" s="1">
        <v>0</v>
      </c>
    </row>
    <row r="15" spans="1:11" x14ac:dyDescent="0.2">
      <c r="A15" t="s">
        <v>4</v>
      </c>
      <c r="B15" s="1">
        <f>+B12+B14</f>
        <v>22657604.749001943</v>
      </c>
      <c r="C15" s="1">
        <f>+C12+C14</f>
        <v>297086.67590106721</v>
      </c>
      <c r="D15" s="1">
        <f>+D12+D14</f>
        <v>3437694.0643575066</v>
      </c>
      <c r="E15" s="1">
        <f>+E12+E14</f>
        <v>0</v>
      </c>
      <c r="G15" s="1">
        <f>+G12+G14</f>
        <v>4072428.7567317151</v>
      </c>
      <c r="H15" s="1">
        <f>+H12+H14</f>
        <v>3672649.7440077667</v>
      </c>
      <c r="I15" s="1">
        <f>+I12+I14</f>
        <v>0</v>
      </c>
      <c r="J15" s="1">
        <f>+J12+J14</f>
        <v>0</v>
      </c>
      <c r="K15" s="1">
        <f>SUM(B15:J15)</f>
        <v>34137463.990000002</v>
      </c>
    </row>
    <row r="17" spans="1:11" x14ac:dyDescent="0.2">
      <c r="A17" t="s">
        <v>6</v>
      </c>
      <c r="B17" s="1">
        <f>B$9/($K$9-$J$9-$I$9-$H$9)*-$H$17</f>
        <v>2731460.8127702009</v>
      </c>
      <c r="C17" s="1">
        <f>C$9/($K$9-$J$9-$I$9-$H$9)*-$H$17</f>
        <v>35814.933758859552</v>
      </c>
      <c r="D17" s="1">
        <f>D$9/($K$9-$J$9-$I$9-$H$9)*-$H$17</f>
        <v>414427.15269798634</v>
      </c>
      <c r="E17" s="1">
        <f>E$9/($K$9-$J$9-$I$9-$H$9)*-$H$17</f>
        <v>0</v>
      </c>
      <c r="G17" s="1">
        <f>G$9/($K$9-$J$9-$I$9-$H$9)*-$H$17</f>
        <v>490946.84478071943</v>
      </c>
      <c r="H17" s="1">
        <f>-H15</f>
        <v>-3672649.7440077667</v>
      </c>
      <c r="K17" s="1">
        <v>0</v>
      </c>
    </row>
    <row r="18" spans="1:11" x14ac:dyDescent="0.2">
      <c r="A18" t="s">
        <v>4</v>
      </c>
      <c r="B18" s="1">
        <f>+B15+B17</f>
        <v>25389065.561772145</v>
      </c>
      <c r="C18" s="1">
        <f>+C15+C17</f>
        <v>332901.60965992673</v>
      </c>
      <c r="D18" s="1">
        <f>+D15+D17</f>
        <v>3852121.217055493</v>
      </c>
      <c r="E18" s="1">
        <f>+E15+E17</f>
        <v>0</v>
      </c>
      <c r="G18" s="1">
        <f>+G15+G17</f>
        <v>4563375.6015124349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34137463.989999995</v>
      </c>
    </row>
    <row r="20" spans="1:11" x14ac:dyDescent="0.2">
      <c r="A20" t="s">
        <v>7</v>
      </c>
      <c r="B20" s="1">
        <f>B$9/($K$9-$J$9-$I$9-$H$9-$G$9)*-$G$20</f>
        <v>3917613.3109445856</v>
      </c>
      <c r="C20" s="1">
        <f>C$9/($K$9-$J$9-$I$9-$H$9-$G$9)*-$G$20</f>
        <v>51367.773818438101</v>
      </c>
      <c r="D20" s="1">
        <f>D$9/($K$9-$J$9-$I$9-$H$9-$G$9)*-$G$20</f>
        <v>594394.51674941054</v>
      </c>
      <c r="E20" s="1">
        <f>E$9/($K$9-$J$9-$I$9-$H$9-$G$9)*-$G$20</f>
        <v>0</v>
      </c>
      <c r="G20" s="1">
        <f>-G18</f>
        <v>-4563375.6015124349</v>
      </c>
      <c r="K20" s="1">
        <f>SUM(B20:J20)</f>
        <v>0</v>
      </c>
    </row>
    <row r="22" spans="1:11" x14ac:dyDescent="0.2">
      <c r="A22" t="s">
        <v>8</v>
      </c>
      <c r="B22" s="1">
        <f>+B20+B18</f>
        <v>29306678.872716732</v>
      </c>
      <c r="C22" s="1">
        <f t="shared" ref="C22:K22" si="3">+C20+C18</f>
        <v>384269.38347836485</v>
      </c>
      <c r="D22" s="1">
        <f t="shared" si="3"/>
        <v>4446515.7338049039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34137463.989999995</v>
      </c>
    </row>
    <row r="27" spans="1:11" x14ac:dyDescent="0.2">
      <c r="A27" t="s">
        <v>9</v>
      </c>
      <c r="B27" s="1">
        <f>+B9</f>
        <v>16918778.120000001</v>
      </c>
    </row>
    <row r="28" spans="1:11" x14ac:dyDescent="0.2">
      <c r="A28" t="s">
        <v>10</v>
      </c>
      <c r="B28" s="1">
        <f>+B22-B27</f>
        <v>12387900.752716731</v>
      </c>
    </row>
    <row r="29" spans="1:11" x14ac:dyDescent="0.2">
      <c r="A29" s="29" t="s">
        <v>121</v>
      </c>
      <c r="B29" s="1">
        <v>3292</v>
      </c>
    </row>
    <row r="30" spans="1:11" x14ac:dyDescent="0.2">
      <c r="A30" t="s">
        <v>11</v>
      </c>
      <c r="B30" s="1">
        <f>+B28/B29</f>
        <v>3763.0318203878282</v>
      </c>
    </row>
  </sheetData>
  <phoneticPr fontId="0" type="noConversion"/>
  <pageMargins left="0.49" right="0.55000000000000004" top="1" bottom="0.51" header="0.5" footer="0.5"/>
  <pageSetup orientation="landscape" horizontalDpi="4294967294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K30"/>
  <sheetViews>
    <sheetView topLeftCell="A16"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10" width="10.28515625" style="1" customWidth="1"/>
    <col min="11" max="11" width="13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Table'!B21</f>
        <v>28328299.870000001</v>
      </c>
      <c r="C9" s="1">
        <f>'Master Expend Table'!C21</f>
        <v>170903.35</v>
      </c>
      <c r="D9" s="1">
        <f>'Master Expend Table'!D21</f>
        <v>38177.629999999997</v>
      </c>
      <c r="E9" s="1">
        <f>'Master Expend Table'!E21</f>
        <v>0</v>
      </c>
      <c r="G9" s="1">
        <f>'Master Expend Table'!G21</f>
        <v>20947312.879999999</v>
      </c>
      <c r="H9" s="1">
        <f>'Master Expend Table'!H21</f>
        <v>5586847.4000000004</v>
      </c>
      <c r="I9" s="1">
        <f>'Master Expend Table'!I21</f>
        <v>12932479.68</v>
      </c>
      <c r="J9" s="1">
        <f>'Master Expend Table'!J21</f>
        <v>9942838.1999999993</v>
      </c>
      <c r="K9" s="1">
        <f>SUM(B9:J9)</f>
        <v>77946859.010000005</v>
      </c>
    </row>
    <row r="11" spans="1:11" x14ac:dyDescent="0.2">
      <c r="A11" t="s">
        <v>3</v>
      </c>
      <c r="B11" s="1">
        <f>(B9/($K9-$J9))*-$J$11</f>
        <v>4141868.3591584386</v>
      </c>
      <c r="C11" s="1">
        <f t="shared" ref="C11:I11" si="0">(C9/($K9-$J9))*-$J$11</f>
        <v>24987.704207014962</v>
      </c>
      <c r="D11" s="1">
        <f t="shared" si="0"/>
        <v>5581.9346183960724</v>
      </c>
      <c r="E11" s="1">
        <f t="shared" si="0"/>
        <v>0</v>
      </c>
      <c r="G11" s="1">
        <f t="shared" si="0"/>
        <v>3062697.4730292568</v>
      </c>
      <c r="H11" s="1">
        <f t="shared" si="0"/>
        <v>816850.51978753263</v>
      </c>
      <c r="I11" s="1">
        <f t="shared" si="0"/>
        <v>1890852.2091993601</v>
      </c>
      <c r="J11" s="1">
        <f>-J9</f>
        <v>-9942838.1999999993</v>
      </c>
      <c r="K11" s="1">
        <v>0</v>
      </c>
    </row>
    <row r="12" spans="1:11" x14ac:dyDescent="0.2">
      <c r="A12" t="s">
        <v>4</v>
      </c>
      <c r="B12" s="1">
        <f>+B9+B11</f>
        <v>32470168.229158439</v>
      </c>
      <c r="C12" s="1">
        <f t="shared" ref="C12:J12" si="1">+C9+C11</f>
        <v>195891.05420701497</v>
      </c>
      <c r="D12" s="1">
        <f t="shared" si="1"/>
        <v>43759.564618396071</v>
      </c>
      <c r="E12" s="1">
        <f t="shared" si="1"/>
        <v>0</v>
      </c>
      <c r="G12" s="1">
        <f t="shared" si="1"/>
        <v>24010010.353029255</v>
      </c>
      <c r="H12" s="1">
        <f t="shared" si="1"/>
        <v>6403697.9197875326</v>
      </c>
      <c r="I12" s="1">
        <f t="shared" si="1"/>
        <v>14823331.889199359</v>
      </c>
      <c r="J12" s="1">
        <f t="shared" si="1"/>
        <v>0</v>
      </c>
      <c r="K12" s="1">
        <f>SUM(B12:J12)</f>
        <v>77946859.00999999</v>
      </c>
    </row>
    <row r="14" spans="1:11" x14ac:dyDescent="0.2">
      <c r="A14" t="s">
        <v>5</v>
      </c>
      <c r="B14" s="1">
        <f>B$9/($K$9-$J$9-$I$9)*-I14</f>
        <v>7624987.1024768446</v>
      </c>
      <c r="C14" s="1">
        <f t="shared" ref="C14:H14" si="2">C$9/($K$9-$J$9-$I$9)*-$I$14</f>
        <v>46001.201819390582</v>
      </c>
      <c r="D14" s="1">
        <f t="shared" si="2"/>
        <v>10276.082140086899</v>
      </c>
      <c r="E14" s="1">
        <f t="shared" si="2"/>
        <v>0</v>
      </c>
      <c r="G14" s="1">
        <f t="shared" si="2"/>
        <v>5638283.6694938969</v>
      </c>
      <c r="H14" s="1">
        <f t="shared" si="2"/>
        <v>1503783.8332691405</v>
      </c>
      <c r="I14" s="1">
        <f>-I12</f>
        <v>-14823331.889199359</v>
      </c>
      <c r="K14" s="1">
        <v>0</v>
      </c>
    </row>
    <row r="15" spans="1:11" x14ac:dyDescent="0.2">
      <c r="A15" t="s">
        <v>4</v>
      </c>
      <c r="B15" s="1">
        <f>+B12+B14</f>
        <v>40095155.331635281</v>
      </c>
      <c r="C15" s="1">
        <f>+C12+C14</f>
        <v>241892.25602640555</v>
      </c>
      <c r="D15" s="1">
        <f>+D12+D14</f>
        <v>54035.646758482966</v>
      </c>
      <c r="E15" s="1">
        <f>+E12+E14</f>
        <v>0</v>
      </c>
      <c r="G15" s="1">
        <f>+G12+G14</f>
        <v>29648294.02252315</v>
      </c>
      <c r="H15" s="1">
        <f>+H12+H14</f>
        <v>7907481.7530566733</v>
      </c>
      <c r="I15" s="1">
        <f>+I12+I14</f>
        <v>0</v>
      </c>
      <c r="J15" s="1">
        <f>+J12+J14</f>
        <v>0</v>
      </c>
      <c r="K15" s="1">
        <f>SUM(B15:J15)</f>
        <v>77946859.00999999</v>
      </c>
    </row>
    <row r="17" spans="1:11" x14ac:dyDescent="0.2">
      <c r="A17" t="s">
        <v>6</v>
      </c>
      <c r="B17" s="1">
        <f>B$9/($K$9-$J$9-$I$9-$H$9)*-$H$17</f>
        <v>4526763.680490152</v>
      </c>
      <c r="C17" s="1">
        <f>C$9/($K$9-$J$9-$I$9-$H$9)*-$H$17</f>
        <v>27309.760246974416</v>
      </c>
      <c r="D17" s="1">
        <f>D$9/($K$9-$J$9-$I$9-$H$9)*-$H$17</f>
        <v>6100.6523400372062</v>
      </c>
      <c r="E17" s="1">
        <f>E$9/($K$9-$J$9-$I$9-$H$9)*-$H$17</f>
        <v>0</v>
      </c>
      <c r="G17" s="1">
        <f>G$9/($K$9-$J$9-$I$9-$H$9)*-$H$17</f>
        <v>3347307.6599795092</v>
      </c>
      <c r="H17" s="1">
        <f>-H15</f>
        <v>-7907481.7530566733</v>
      </c>
      <c r="K17" s="1">
        <v>0</v>
      </c>
    </row>
    <row r="18" spans="1:11" x14ac:dyDescent="0.2">
      <c r="A18" t="s">
        <v>4</v>
      </c>
      <c r="B18" s="1">
        <f>+B15+B17</f>
        <v>44621919.012125432</v>
      </c>
      <c r="C18" s="1">
        <f>+C15+C17</f>
        <v>269202.01627337997</v>
      </c>
      <c r="D18" s="1">
        <f>+D15+D17</f>
        <v>60136.299098520176</v>
      </c>
      <c r="E18" s="1">
        <f>+E15+E17</f>
        <v>0</v>
      </c>
      <c r="G18" s="1">
        <f>+G15+G17</f>
        <v>32995601.682502657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77946859.00999999</v>
      </c>
    </row>
    <row r="20" spans="1:11" x14ac:dyDescent="0.2">
      <c r="A20" t="s">
        <v>7</v>
      </c>
      <c r="B20" s="1">
        <f>B$9/($K$9-$J$9-$I$9-$H$9-$G$9)*-$G$20</f>
        <v>32753857.257121466</v>
      </c>
      <c r="C20" s="1">
        <f>C$9/($K$9-$J$9-$I$9-$H$9-$G$9)*-$G$20</f>
        <v>197602.53726316791</v>
      </c>
      <c r="D20" s="1">
        <f>D$9/($K$9-$J$9-$I$9-$H$9-$G$9)*-$G$20</f>
        <v>44141.8881180178</v>
      </c>
      <c r="E20" s="1">
        <f>E$9/($K$9-$J$9-$I$9-$H$9-$G$9)*-$G$20</f>
        <v>0</v>
      </c>
      <c r="G20" s="1">
        <f>-G18</f>
        <v>-32995601.682502657</v>
      </c>
      <c r="K20" s="1">
        <f>SUM(B20:J20)</f>
        <v>0</v>
      </c>
    </row>
    <row r="22" spans="1:11" x14ac:dyDescent="0.2">
      <c r="A22" t="s">
        <v>8</v>
      </c>
      <c r="B22" s="1">
        <f>+B20+B18</f>
        <v>77375776.269246906</v>
      </c>
      <c r="C22" s="1">
        <f t="shared" ref="C22:K22" si="3">+C20+C18</f>
        <v>466804.55353654787</v>
      </c>
      <c r="D22" s="1">
        <f t="shared" si="3"/>
        <v>104278.18721653798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77946859.00999999</v>
      </c>
    </row>
    <row r="27" spans="1:11" x14ac:dyDescent="0.2">
      <c r="A27" t="s">
        <v>9</v>
      </c>
      <c r="B27" s="1">
        <f>+B9</f>
        <v>28328299.870000001</v>
      </c>
    </row>
    <row r="28" spans="1:11" x14ac:dyDescent="0.2">
      <c r="A28" t="s">
        <v>10</v>
      </c>
      <c r="B28" s="1">
        <f>+B22-B27</f>
        <v>49047476.399246901</v>
      </c>
    </row>
    <row r="29" spans="1:11" x14ac:dyDescent="0.2">
      <c r="A29" s="29" t="s">
        <v>121</v>
      </c>
      <c r="B29" s="1">
        <v>6102</v>
      </c>
    </row>
    <row r="30" spans="1:11" x14ac:dyDescent="0.2">
      <c r="A30" t="s">
        <v>11</v>
      </c>
      <c r="B30" s="1">
        <f>+B28/B29</f>
        <v>8037.9345131509181</v>
      </c>
    </row>
  </sheetData>
  <phoneticPr fontId="0" type="noConversion"/>
  <pageMargins left="0.63" right="0.55000000000000004" top="1" bottom="0.55000000000000004" header="0.5" footer="0.5"/>
  <pageSetup scale="97" orientation="landscape" horizontalDpi="4294967294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Table'!B22</f>
        <v>23094566.600000001</v>
      </c>
      <c r="C9" s="1">
        <f>'Master Expend Table'!C22</f>
        <v>0</v>
      </c>
      <c r="D9" s="1">
        <f>'Master Expend Table'!D22</f>
        <v>1209447</v>
      </c>
      <c r="E9" s="1">
        <f>'Master Expend Table'!E22</f>
        <v>0</v>
      </c>
      <c r="G9" s="1">
        <f>'Master Expend Table'!G22</f>
        <v>5494197.3300000001</v>
      </c>
      <c r="H9" s="1">
        <f>'Master Expend Table'!H22</f>
        <v>6929514.9100000001</v>
      </c>
      <c r="I9" s="1">
        <f>'Master Expend Table'!I22</f>
        <v>7433432.0300000003</v>
      </c>
      <c r="J9" s="1">
        <f>'Master Expend Table'!J22</f>
        <v>6204277.5099999998</v>
      </c>
      <c r="K9" s="1">
        <f>SUM(B9:J9)</f>
        <v>50365435.380000003</v>
      </c>
    </row>
    <row r="11" spans="1:11" x14ac:dyDescent="0.2">
      <c r="A11" t="s">
        <v>3</v>
      </c>
      <c r="B11" s="1">
        <f>(B9/($K9-$J9))*-$J$11</f>
        <v>3244595.6372198071</v>
      </c>
      <c r="C11" s="1">
        <f t="shared" ref="C11:I11" si="0">(C9/($K9-$J9))*-$J$11</f>
        <v>0</v>
      </c>
      <c r="D11" s="1">
        <f t="shared" si="0"/>
        <v>169917.30252468056</v>
      </c>
      <c r="E11" s="1">
        <f t="shared" si="0"/>
        <v>0</v>
      </c>
      <c r="G11" s="1">
        <f t="shared" si="0"/>
        <v>771889.2930834525</v>
      </c>
      <c r="H11" s="1">
        <f t="shared" si="0"/>
        <v>973539.54436346097</v>
      </c>
      <c r="I11" s="1">
        <f t="shared" si="0"/>
        <v>1044335.7328085981</v>
      </c>
      <c r="J11" s="1">
        <f>-J9</f>
        <v>-6204277.5099999998</v>
      </c>
      <c r="K11" s="1">
        <v>0</v>
      </c>
    </row>
    <row r="12" spans="1:11" x14ac:dyDescent="0.2">
      <c r="A12" t="s">
        <v>4</v>
      </c>
      <c r="B12" s="1">
        <f>+B9+B11</f>
        <v>26339162.23721981</v>
      </c>
      <c r="C12" s="1">
        <f t="shared" ref="C12:J12" si="1">+C9+C11</f>
        <v>0</v>
      </c>
      <c r="D12" s="1">
        <f t="shared" si="1"/>
        <v>1379364.3025246805</v>
      </c>
      <c r="E12" s="1">
        <f t="shared" si="1"/>
        <v>0</v>
      </c>
      <c r="G12" s="1">
        <f t="shared" si="1"/>
        <v>6266086.6230834527</v>
      </c>
      <c r="H12" s="1">
        <f t="shared" si="1"/>
        <v>7903054.4543634616</v>
      </c>
      <c r="I12" s="1">
        <f t="shared" si="1"/>
        <v>8477767.7628085986</v>
      </c>
      <c r="J12" s="1">
        <f t="shared" si="1"/>
        <v>0</v>
      </c>
      <c r="K12" s="1">
        <f>SUM(B12:J12)</f>
        <v>50365435.380000003</v>
      </c>
    </row>
    <row r="14" spans="1:11" x14ac:dyDescent="0.2">
      <c r="A14" t="s">
        <v>5</v>
      </c>
      <c r="B14" s="1">
        <f>B$9/($K$9-$J$9-$I$9)*-I14</f>
        <v>5330860.2081831535</v>
      </c>
      <c r="C14" s="1">
        <f t="shared" ref="C14:H14" si="2">C$9/($K$9-$J$9-$I$9)*-$I$14</f>
        <v>0</v>
      </c>
      <c r="D14" s="1">
        <f t="shared" si="2"/>
        <v>279173.58216224285</v>
      </c>
      <c r="E14" s="1">
        <f t="shared" si="2"/>
        <v>0</v>
      </c>
      <c r="G14" s="1">
        <f t="shared" si="2"/>
        <v>1268211.6287214987</v>
      </c>
      <c r="H14" s="1">
        <f t="shared" si="2"/>
        <v>1599522.3437417033</v>
      </c>
      <c r="I14" s="1">
        <f>-I12</f>
        <v>-8477767.7628085986</v>
      </c>
      <c r="K14" s="1">
        <v>0</v>
      </c>
    </row>
    <row r="15" spans="1:11" x14ac:dyDescent="0.2">
      <c r="A15" t="s">
        <v>4</v>
      </c>
      <c r="B15" s="1">
        <f>+B12+B14</f>
        <v>31670022.445402965</v>
      </c>
      <c r="C15" s="1">
        <f>+C12+C14</f>
        <v>0</v>
      </c>
      <c r="D15" s="1">
        <f>+D12+D14</f>
        <v>1658537.8846869234</v>
      </c>
      <c r="E15" s="1">
        <f>+E12+E14</f>
        <v>0</v>
      </c>
      <c r="G15" s="1">
        <f>+G12+G14</f>
        <v>7534298.2518049516</v>
      </c>
      <c r="H15" s="1">
        <f>+H12+H14</f>
        <v>9502576.7981051654</v>
      </c>
      <c r="I15" s="1">
        <f>+I12+I14</f>
        <v>0</v>
      </c>
      <c r="J15" s="1">
        <f>+J12+J14</f>
        <v>0</v>
      </c>
      <c r="K15" s="1">
        <f>SUM(B15:J15)</f>
        <v>50365435.38000001</v>
      </c>
    </row>
    <row r="17" spans="1:11" x14ac:dyDescent="0.2">
      <c r="A17" t="s">
        <v>6</v>
      </c>
      <c r="B17" s="1">
        <f>B$9/($K$9-$J$9-$I$9-$H$9)*-$H$17</f>
        <v>7364800.9691249775</v>
      </c>
      <c r="C17" s="1">
        <f>C$9/($K$9-$J$9-$I$9-$H$9)*-$H$17</f>
        <v>0</v>
      </c>
      <c r="D17" s="1">
        <f>D$9/($K$9-$J$9-$I$9-$H$9)*-$H$17</f>
        <v>385689.69887944532</v>
      </c>
      <c r="E17" s="1">
        <f>E$9/($K$9-$J$9-$I$9-$H$9)*-$H$17</f>
        <v>0</v>
      </c>
      <c r="G17" s="1">
        <f>G$9/($K$9-$J$9-$I$9-$H$9)*-$H$17</f>
        <v>1752086.1301007422</v>
      </c>
      <c r="H17" s="1">
        <f>-H15</f>
        <v>-9502576.7981051654</v>
      </c>
      <c r="K17" s="1">
        <v>0</v>
      </c>
    </row>
    <row r="18" spans="1:11" x14ac:dyDescent="0.2">
      <c r="A18" t="s">
        <v>4</v>
      </c>
      <c r="B18" s="1">
        <f>+B15+B17</f>
        <v>39034823.414527945</v>
      </c>
      <c r="C18" s="1">
        <f>+C15+C17</f>
        <v>0</v>
      </c>
      <c r="D18" s="1">
        <f>+D15+D17</f>
        <v>2044227.5835663686</v>
      </c>
      <c r="E18" s="1">
        <f>+E15+E17</f>
        <v>0</v>
      </c>
      <c r="G18" s="1">
        <f>+G15+G17</f>
        <v>9286384.3819056936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50365435.38000001</v>
      </c>
    </row>
    <row r="20" spans="1:11" x14ac:dyDescent="0.2">
      <c r="A20" t="s">
        <v>7</v>
      </c>
      <c r="B20" s="1">
        <f>B$9/($K$9-$J$9-$I$9-$H$9-$G$9)*-$G$20</f>
        <v>8824263.6015115157</v>
      </c>
      <c r="C20" s="1">
        <f>C$9/($K$9-$J$9-$I$9-$H$9-$G$9)*-$G$20</f>
        <v>0</v>
      </c>
      <c r="D20" s="1">
        <f>D$9/($K$9-$J$9-$I$9-$H$9-$G$9)*-$G$20</f>
        <v>462120.78039417719</v>
      </c>
      <c r="E20" s="1">
        <f>E$9/($K$9-$J$9-$I$9-$H$9-$G$9)*-$G$20</f>
        <v>0</v>
      </c>
      <c r="G20" s="1">
        <f>-G18</f>
        <v>-9286384.3819056936</v>
      </c>
      <c r="K20" s="1">
        <f>SUM(B20:J20)</f>
        <v>0</v>
      </c>
    </row>
    <row r="22" spans="1:11" x14ac:dyDescent="0.2">
      <c r="A22" t="s">
        <v>8</v>
      </c>
      <c r="B22" s="1">
        <f>+B20+B18</f>
        <v>47859087.016039461</v>
      </c>
      <c r="C22" s="1">
        <f t="shared" ref="C22:K22" si="3">+C20+C18</f>
        <v>0</v>
      </c>
      <c r="D22" s="1">
        <f t="shared" si="3"/>
        <v>2506348.3639605455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50365435.38000001</v>
      </c>
    </row>
    <row r="27" spans="1:11" x14ac:dyDescent="0.2">
      <c r="A27" t="s">
        <v>9</v>
      </c>
      <c r="B27" s="1">
        <f>+B9</f>
        <v>23094566.600000001</v>
      </c>
    </row>
    <row r="28" spans="1:11" x14ac:dyDescent="0.2">
      <c r="A28" t="s">
        <v>10</v>
      </c>
      <c r="B28" s="1">
        <f>+B22-B27</f>
        <v>24764520.416039459</v>
      </c>
    </row>
    <row r="29" spans="1:11" x14ac:dyDescent="0.2">
      <c r="A29" s="29" t="s">
        <v>121</v>
      </c>
      <c r="B29" s="1">
        <v>5658</v>
      </c>
    </row>
    <row r="30" spans="1:11" x14ac:dyDescent="0.2">
      <c r="A30" t="s">
        <v>11</v>
      </c>
      <c r="B30" s="1">
        <f>+B28/B29</f>
        <v>4376.9035730009646</v>
      </c>
    </row>
  </sheetData>
  <phoneticPr fontId="0" type="noConversion"/>
  <pageMargins left="0.59" right="0.55000000000000004" top="1" bottom="0.56000000000000005" header="0.5" footer="0.5"/>
  <pageSetup scale="97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0"/>
  <sheetViews>
    <sheetView zoomScale="75" workbookViewId="0">
      <selection activeCell="E46" sqref="E46"/>
    </sheetView>
  </sheetViews>
  <sheetFormatPr defaultRowHeight="12.75" x14ac:dyDescent="0.2"/>
  <cols>
    <col min="1" max="1" width="24.5703125" customWidth="1"/>
    <col min="2" max="2" width="14.28515625" style="1" customWidth="1"/>
    <col min="3" max="3" width="11.28515625" style="1" customWidth="1"/>
    <col min="4" max="4" width="11" style="1" customWidth="1"/>
    <col min="5" max="5" width="11.140625" style="1" customWidth="1"/>
    <col min="6" max="6" width="2.7109375" style="3" customWidth="1"/>
    <col min="7" max="7" width="13.5703125" style="1" bestFit="1" customWidth="1"/>
    <col min="8" max="9" width="13.28515625" style="1" bestFit="1" customWidth="1"/>
    <col min="10" max="10" width="12.42578125" style="1" customWidth="1"/>
    <col min="11" max="11" width="13" style="1" customWidth="1"/>
  </cols>
  <sheetData>
    <row r="1" spans="1:11" ht="15.75" x14ac:dyDescent="0.25">
      <c r="A1" s="5" t="s">
        <v>120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+'Master Expend Table'!B50</f>
        <v>678355715.10000014</v>
      </c>
      <c r="C9" s="1">
        <f>+'Master Expend Table'!C50</f>
        <v>3340793.8000000007</v>
      </c>
      <c r="D9" s="1">
        <f>+'Master Expend Table'!D50</f>
        <v>34896024.079999991</v>
      </c>
      <c r="E9" s="1">
        <f>+'Master Expend Table'!E50</f>
        <v>25505064.630000006</v>
      </c>
      <c r="G9" s="1">
        <f>+'Master Expend Table'!G50</f>
        <v>213335419.07000002</v>
      </c>
      <c r="H9" s="1">
        <f>+'Master Expend Table'!H50</f>
        <v>140411987.16999996</v>
      </c>
      <c r="I9" s="1">
        <f>+'Master Expend Table'!I50</f>
        <v>228572037.08000001</v>
      </c>
      <c r="J9" s="1">
        <f>+'Master Expend Table'!J50</f>
        <v>155504658.20999998</v>
      </c>
      <c r="K9" s="1">
        <f>SUM(B9:J9)</f>
        <v>1479921699.1400001</v>
      </c>
    </row>
    <row r="11" spans="1:11" x14ac:dyDescent="0.2">
      <c r="A11" t="s">
        <v>3</v>
      </c>
      <c r="B11" s="1">
        <f>(B9/($K9-$J9))*-$J$11</f>
        <v>79648230.399808794</v>
      </c>
      <c r="C11" s="1">
        <f t="shared" ref="C11:I11" si="0">(C9/($K9-$J9))*-$J$11</f>
        <v>392254.84266971535</v>
      </c>
      <c r="D11" s="1">
        <f t="shared" si="0"/>
        <v>4097270.0665629208</v>
      </c>
      <c r="E11" s="1">
        <f t="shared" si="0"/>
        <v>2994643.1036005793</v>
      </c>
      <c r="G11" s="1">
        <f t="shared" si="0"/>
        <v>25048493.338074513</v>
      </c>
      <c r="H11" s="1">
        <f t="shared" si="0"/>
        <v>16486285.964823812</v>
      </c>
      <c r="I11" s="1">
        <f t="shared" si="0"/>
        <v>26837480.494459651</v>
      </c>
      <c r="J11" s="1">
        <f>-J9</f>
        <v>-155504658.20999998</v>
      </c>
      <c r="K11" s="1">
        <v>0</v>
      </c>
    </row>
    <row r="12" spans="1:11" x14ac:dyDescent="0.2">
      <c r="A12" t="s">
        <v>4</v>
      </c>
      <c r="B12" s="1">
        <f>+B9+B11</f>
        <v>758003945.49980891</v>
      </c>
      <c r="C12" s="1">
        <f t="shared" ref="C12:J12" si="1">+C9+C11</f>
        <v>3733048.6426697159</v>
      </c>
      <c r="D12" s="1">
        <f t="shared" si="1"/>
        <v>38993294.146562912</v>
      </c>
      <c r="E12" s="1">
        <f t="shared" si="1"/>
        <v>28499707.733600587</v>
      </c>
      <c r="G12" s="1">
        <f t="shared" si="1"/>
        <v>238383912.40807453</v>
      </c>
      <c r="H12" s="1">
        <f t="shared" si="1"/>
        <v>156898273.13482377</v>
      </c>
      <c r="I12" s="1">
        <f t="shared" si="1"/>
        <v>255409517.57445967</v>
      </c>
      <c r="J12" s="1">
        <f t="shared" si="1"/>
        <v>0</v>
      </c>
      <c r="K12" s="1">
        <f>SUM(B12:J12)</f>
        <v>1479921699.1399999</v>
      </c>
    </row>
    <row r="14" spans="1:11" x14ac:dyDescent="0.2">
      <c r="A14" t="s">
        <v>5</v>
      </c>
      <c r="B14" s="1">
        <f>B$9/($K$9-$J$9-$I$9)*-I14</f>
        <v>158104937.58594018</v>
      </c>
      <c r="C14" s="1">
        <f t="shared" ref="C14:H14" si="2">C$9/($K$9-$J$9-$I$9)*-$I$14</f>
        <v>778641.62338284682</v>
      </c>
      <c r="D14" s="1">
        <f t="shared" si="2"/>
        <v>8133245.7092257831</v>
      </c>
      <c r="E14" s="1">
        <f t="shared" si="2"/>
        <v>5944486.884520567</v>
      </c>
      <c r="G14" s="1">
        <f t="shared" si="2"/>
        <v>49722265.717125289</v>
      </c>
      <c r="H14" s="1">
        <f t="shared" si="2"/>
        <v>32725940.054265004</v>
      </c>
      <c r="I14" s="1">
        <f>-I12</f>
        <v>-255409517.57445967</v>
      </c>
      <c r="K14" s="1">
        <v>0</v>
      </c>
    </row>
    <row r="15" spans="1:11" x14ac:dyDescent="0.2">
      <c r="A15" t="s">
        <v>4</v>
      </c>
      <c r="B15" s="1">
        <f>+B12+B14</f>
        <v>916108883.08574915</v>
      </c>
      <c r="C15" s="1">
        <f>+C12+C14</f>
        <v>4511690.2660525627</v>
      </c>
      <c r="D15" s="1">
        <f>+D12+D14</f>
        <v>47126539.855788693</v>
      </c>
      <c r="E15" s="1">
        <f>+E12+E14</f>
        <v>34444194.618121155</v>
      </c>
      <c r="G15" s="1">
        <f>+G12+G14</f>
        <v>288106178.12519979</v>
      </c>
      <c r="H15" s="1">
        <f>+H12+H14</f>
        <v>189624213.18908876</v>
      </c>
      <c r="I15" s="1">
        <f>+I12+I14</f>
        <v>0</v>
      </c>
      <c r="J15" s="1">
        <f>+J12+J14</f>
        <v>0</v>
      </c>
      <c r="K15" s="1">
        <f>SUM(B15:J15)</f>
        <v>1479921699.1400003</v>
      </c>
    </row>
    <row r="17" spans="1:11" x14ac:dyDescent="0.2">
      <c r="A17" t="s">
        <v>6</v>
      </c>
      <c r="B17" s="1">
        <f>B$9/($K$9-$J$9-$I$9-$H$9)*-$H$17</f>
        <v>134632848.65865347</v>
      </c>
      <c r="C17" s="1">
        <f>C$9/($K$9-$J$9-$I$9-$H$9)*-$H$17</f>
        <v>663045.32572392828</v>
      </c>
      <c r="D17" s="1">
        <f>D$9/($K$9-$J$9-$I$9-$H$9)*-$H$17</f>
        <v>6925792.8018764984</v>
      </c>
      <c r="E17" s="1">
        <f>E$9/($K$9-$J$9-$I$9-$H$9)*-$H$17</f>
        <v>5061974.7573789768</v>
      </c>
      <c r="G17" s="1">
        <f>G$9/($K$9-$J$9-$I$9-$H$9)*-$H$17</f>
        <v>42340551.645455897</v>
      </c>
      <c r="H17" s="1">
        <f>-H15</f>
        <v>-189624213.18908876</v>
      </c>
      <c r="K17" s="1">
        <v>0</v>
      </c>
    </row>
    <row r="18" spans="1:11" x14ac:dyDescent="0.2">
      <c r="A18" t="s">
        <v>4</v>
      </c>
      <c r="B18" s="1">
        <f>+B15+B17</f>
        <v>1050741731.7444026</v>
      </c>
      <c r="C18" s="1">
        <f>+C15+C17</f>
        <v>5174735.5917764911</v>
      </c>
      <c r="D18" s="1">
        <f>+D15+D17</f>
        <v>54052332.657665193</v>
      </c>
      <c r="E18" s="1">
        <f>+E15+E17</f>
        <v>39506169.375500128</v>
      </c>
      <c r="G18" s="1">
        <f>+G15+G17</f>
        <v>330446729.77065569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1479921699.1400001</v>
      </c>
    </row>
    <row r="20" spans="1:11" x14ac:dyDescent="0.2">
      <c r="A20" t="s">
        <v>7</v>
      </c>
      <c r="B20" s="1">
        <f>B$9/($K$9-$J$9-$I$9-$H$9-$G$9)*-$G$20</f>
        <v>302063270.92010647</v>
      </c>
      <c r="C20" s="1">
        <f>C$9/($K$9-$J$9-$I$9-$H$9-$G$9)*-$G$20</f>
        <v>1487613.4751055364</v>
      </c>
      <c r="D20" s="1">
        <f>D$9/($K$9-$J$9-$I$9-$H$9-$G$9)*-$G$20</f>
        <v>15538760.772668835</v>
      </c>
      <c r="E20" s="1">
        <f>E$9/($K$9-$J$9-$I$9-$H$9-$G$9)*-$G$20</f>
        <v>11357084.602774827</v>
      </c>
      <c r="G20" s="1">
        <f>-G18</f>
        <v>-330446729.77065569</v>
      </c>
      <c r="K20" s="1">
        <f>SUM(B20:J20)</f>
        <v>0</v>
      </c>
    </row>
    <row r="22" spans="1:11" x14ac:dyDescent="0.2">
      <c r="A22" t="s">
        <v>8</v>
      </c>
      <c r="B22" s="1">
        <f>+B20+B18</f>
        <v>1352805002.6645091</v>
      </c>
      <c r="C22" s="1">
        <f t="shared" ref="C22:K22" si="3">+C20+C18</f>
        <v>6662349.0668820273</v>
      </c>
      <c r="D22" s="1">
        <f t="shared" si="3"/>
        <v>69591093.430334032</v>
      </c>
      <c r="E22" s="1">
        <f t="shared" si="3"/>
        <v>50863253.978274956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1479921699.1400001</v>
      </c>
    </row>
    <row r="27" spans="1:11" x14ac:dyDescent="0.2">
      <c r="A27" t="s">
        <v>9</v>
      </c>
      <c r="B27" s="1">
        <f>+B9</f>
        <v>678355715.10000014</v>
      </c>
    </row>
    <row r="28" spans="1:11" x14ac:dyDescent="0.2">
      <c r="A28" t="s">
        <v>10</v>
      </c>
      <c r="B28" s="1">
        <f>+B22-B27</f>
        <v>674449287.56450891</v>
      </c>
    </row>
    <row r="29" spans="1:11" x14ac:dyDescent="0.2">
      <c r="A29" s="29" t="s">
        <v>121</v>
      </c>
      <c r="B29" s="1">
        <v>135089</v>
      </c>
    </row>
    <row r="30" spans="1:11" x14ac:dyDescent="0.2">
      <c r="A30" t="s">
        <v>11</v>
      </c>
      <c r="B30" s="1">
        <f>+B28/B29</f>
        <v>4992.6292115902024</v>
      </c>
    </row>
  </sheetData>
  <phoneticPr fontId="0" type="noConversion"/>
  <pageMargins left="0.32" right="0.18" top="1" bottom="1" header="0.5" footer="0.5"/>
  <pageSetup scale="9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Table'!B23</f>
        <v>8049649.6900000004</v>
      </c>
      <c r="C9" s="1">
        <f>'Master Expend Table'!C23</f>
        <v>29468.57</v>
      </c>
      <c r="D9" s="1">
        <f>'Master Expend Table'!D23</f>
        <v>465014.44</v>
      </c>
      <c r="E9" s="1">
        <f>'Master Expend Table'!E23</f>
        <v>0</v>
      </c>
      <c r="G9" s="1">
        <f>'Master Expend Table'!G23</f>
        <v>2296972.5099999998</v>
      </c>
      <c r="H9" s="1">
        <f>'Master Expend Table'!H23</f>
        <v>1466295.36</v>
      </c>
      <c r="I9" s="1">
        <f>'Master Expend Table'!I23</f>
        <v>3244506.79</v>
      </c>
      <c r="J9" s="1">
        <f>'Master Expend Table'!J23</f>
        <v>1588383.93</v>
      </c>
      <c r="K9" s="1">
        <f>SUM(B9:J9)</f>
        <v>17140291.289999999</v>
      </c>
    </row>
    <row r="11" spans="1:11" x14ac:dyDescent="0.2">
      <c r="A11" t="s">
        <v>3</v>
      </c>
      <c r="B11" s="1">
        <f>(B9/($K9-$J9))*-$J$11</f>
        <v>822145.72873622645</v>
      </c>
      <c r="C11" s="1">
        <f t="shared" ref="C11:I11" si="0">(C9/($K9-$J9))*-$J$11</f>
        <v>3009.753205479492</v>
      </c>
      <c r="D11" s="1">
        <f t="shared" si="0"/>
        <v>47493.946987731368</v>
      </c>
      <c r="E11" s="1">
        <f t="shared" si="0"/>
        <v>0</v>
      </c>
      <c r="G11" s="1">
        <f t="shared" si="0"/>
        <v>234599.79140049117</v>
      </c>
      <c r="H11" s="1">
        <f t="shared" si="0"/>
        <v>149759.12166554757</v>
      </c>
      <c r="I11" s="1">
        <f t="shared" si="0"/>
        <v>331375.588004524</v>
      </c>
      <c r="J11" s="1">
        <f>-J9</f>
        <v>-1588383.93</v>
      </c>
      <c r="K11" s="1">
        <v>0</v>
      </c>
    </row>
    <row r="12" spans="1:11" x14ac:dyDescent="0.2">
      <c r="A12" t="s">
        <v>4</v>
      </c>
      <c r="B12" s="1">
        <f>+B9+B11</f>
        <v>8871795.4187362269</v>
      </c>
      <c r="C12" s="1">
        <f t="shared" ref="C12:J12" si="1">+C9+C11</f>
        <v>32478.323205479493</v>
      </c>
      <c r="D12" s="1">
        <f t="shared" si="1"/>
        <v>512508.38698773138</v>
      </c>
      <c r="E12" s="1">
        <f t="shared" si="1"/>
        <v>0</v>
      </c>
      <c r="G12" s="1">
        <f t="shared" si="1"/>
        <v>2531572.301400491</v>
      </c>
      <c r="H12" s="1">
        <f t="shared" si="1"/>
        <v>1616054.4816655477</v>
      </c>
      <c r="I12" s="1">
        <f t="shared" si="1"/>
        <v>3575882.3780045239</v>
      </c>
      <c r="J12" s="1">
        <f t="shared" si="1"/>
        <v>0</v>
      </c>
      <c r="K12" s="1">
        <f>SUM(B12:J12)</f>
        <v>17140291.290000003</v>
      </c>
    </row>
    <row r="14" spans="1:11" x14ac:dyDescent="0.2">
      <c r="A14" t="s">
        <v>5</v>
      </c>
      <c r="B14" s="1">
        <f>B$9/($K$9-$J$9-$I$9)*-I14</f>
        <v>2338804.2269254406</v>
      </c>
      <c r="C14" s="1">
        <f t="shared" ref="C14:H14" si="2">C$9/($K$9-$J$9-$I$9)*-$I$14</f>
        <v>8562.0143399616973</v>
      </c>
      <c r="D14" s="1">
        <f t="shared" si="2"/>
        <v>135108.70407248326</v>
      </c>
      <c r="E14" s="1">
        <f t="shared" si="2"/>
        <v>0</v>
      </c>
      <c r="G14" s="1">
        <f t="shared" si="2"/>
        <v>667379.23045189539</v>
      </c>
      <c r="H14" s="1">
        <f t="shared" si="2"/>
        <v>426028.20221474272</v>
      </c>
      <c r="I14" s="1">
        <f>-I12</f>
        <v>-3575882.3780045239</v>
      </c>
      <c r="K14" s="1">
        <v>0</v>
      </c>
    </row>
    <row r="15" spans="1:11" x14ac:dyDescent="0.2">
      <c r="A15" t="s">
        <v>4</v>
      </c>
      <c r="B15" s="1">
        <f>+B12+B14</f>
        <v>11210599.645661667</v>
      </c>
      <c r="C15" s="1">
        <f>+C12+C14</f>
        <v>41040.337545441187</v>
      </c>
      <c r="D15" s="1">
        <f>+D12+D14</f>
        <v>647617.09106021468</v>
      </c>
      <c r="E15" s="1">
        <f>+E12+E14</f>
        <v>0</v>
      </c>
      <c r="G15" s="1">
        <f>+G12+G14</f>
        <v>3198951.5318523864</v>
      </c>
      <c r="H15" s="1">
        <f>+H12+H14</f>
        <v>2042082.6838802905</v>
      </c>
      <c r="I15" s="1">
        <f>+I12+I14</f>
        <v>0</v>
      </c>
      <c r="J15" s="1">
        <f>+J12+J14</f>
        <v>0</v>
      </c>
      <c r="K15" s="1">
        <f>SUM(B15:J15)</f>
        <v>17140291.290000003</v>
      </c>
    </row>
    <row r="17" spans="1:11" x14ac:dyDescent="0.2">
      <c r="A17" t="s">
        <v>6</v>
      </c>
      <c r="B17" s="1">
        <f>B$9/($K$9-$J$9-$I$9-$H$9)*-$H$17</f>
        <v>1516270.7053233502</v>
      </c>
      <c r="C17" s="1">
        <f>C$9/($K$9-$J$9-$I$9-$H$9)*-$H$17</f>
        <v>5550.841482490715</v>
      </c>
      <c r="D17" s="1">
        <f>D$9/($K$9-$J$9-$I$9-$H$9)*-$H$17</f>
        <v>87592.354956795985</v>
      </c>
      <c r="E17" s="1">
        <f>E$9/($K$9-$J$9-$I$9-$H$9)*-$H$17</f>
        <v>0</v>
      </c>
      <c r="G17" s="1">
        <f>G$9/($K$9-$J$9-$I$9-$H$9)*-$H$17</f>
        <v>432668.78211765335</v>
      </c>
      <c r="H17" s="1">
        <f>-H15</f>
        <v>-2042082.6838802905</v>
      </c>
      <c r="K17" s="1">
        <v>0</v>
      </c>
    </row>
    <row r="18" spans="1:11" x14ac:dyDescent="0.2">
      <c r="A18" t="s">
        <v>4</v>
      </c>
      <c r="B18" s="1">
        <f>+B15+B17</f>
        <v>12726870.350985017</v>
      </c>
      <c r="C18" s="1">
        <f>+C15+C17</f>
        <v>46591.179027931903</v>
      </c>
      <c r="D18" s="1">
        <f>+D15+D17</f>
        <v>735209.4460170106</v>
      </c>
      <c r="E18" s="1">
        <f>+E15+E17</f>
        <v>0</v>
      </c>
      <c r="G18" s="1">
        <f>+G15+G17</f>
        <v>3631620.3139700396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17140291.289999999</v>
      </c>
    </row>
    <row r="20" spans="1:11" x14ac:dyDescent="0.2">
      <c r="A20" t="s">
        <v>7</v>
      </c>
      <c r="B20" s="1">
        <f>B$9/($K$9-$J$9-$I$9-$H$9-$G$9)*-$G$20</f>
        <v>3421443.9734236142</v>
      </c>
      <c r="C20" s="1">
        <f>C$9/($K$9-$J$9-$I$9-$H$9-$G$9)*-$G$20</f>
        <v>12525.397391785369</v>
      </c>
      <c r="D20" s="1">
        <f>D$9/($K$9-$J$9-$I$9-$H$9-$G$9)*-$G$20</f>
        <v>197650.94315464015</v>
      </c>
      <c r="E20" s="1">
        <f>E$9/($K$9-$J$9-$I$9-$H$9-$G$9)*-$G$20</f>
        <v>0</v>
      </c>
      <c r="G20" s="1">
        <f>-G18</f>
        <v>-3631620.3139700396</v>
      </c>
      <c r="K20" s="1">
        <f>SUM(B20:J20)</f>
        <v>0</v>
      </c>
    </row>
    <row r="22" spans="1:11" x14ac:dyDescent="0.2">
      <c r="A22" t="s">
        <v>8</v>
      </c>
      <c r="B22" s="1">
        <f>+B20+B18</f>
        <v>16148314.324408632</v>
      </c>
      <c r="C22" s="1">
        <f t="shared" ref="C22:K22" si="3">+C20+C18</f>
        <v>59116.576419717268</v>
      </c>
      <c r="D22" s="1">
        <f t="shared" si="3"/>
        <v>932860.38917165075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17140291.289999999</v>
      </c>
    </row>
    <row r="27" spans="1:11" x14ac:dyDescent="0.2">
      <c r="A27" t="s">
        <v>9</v>
      </c>
      <c r="B27" s="1">
        <f>+B9</f>
        <v>8049649.6900000004</v>
      </c>
    </row>
    <row r="28" spans="1:11" x14ac:dyDescent="0.2">
      <c r="A28" t="s">
        <v>10</v>
      </c>
      <c r="B28" s="1">
        <f>+B22-B27</f>
        <v>8098664.6344086314</v>
      </c>
    </row>
    <row r="29" spans="1:11" x14ac:dyDescent="0.2">
      <c r="A29" s="29" t="s">
        <v>121</v>
      </c>
      <c r="B29" s="1">
        <v>1316</v>
      </c>
    </row>
    <row r="30" spans="1:11" x14ac:dyDescent="0.2">
      <c r="A30" t="s">
        <v>11</v>
      </c>
      <c r="B30" s="1">
        <f>+B28/B29</f>
        <v>6154.0004820734284</v>
      </c>
    </row>
  </sheetData>
  <phoneticPr fontId="0" type="noConversion"/>
  <pageMargins left="0.56000000000000005" right="0.55000000000000004" top="1" bottom="0.53" header="0.5" footer="0.5"/>
  <pageSetup scale="97" orientation="landscape" horizontalDpi="4294967294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.57031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Table'!B24</f>
        <v>20848561.66</v>
      </c>
      <c r="C9" s="1">
        <f>'Master Expend Table'!C24</f>
        <v>0</v>
      </c>
      <c r="D9" s="1">
        <f>'Master Expend Table'!D24</f>
        <v>1568963.4</v>
      </c>
      <c r="E9" s="1">
        <f>'Master Expend Table'!E24</f>
        <v>0</v>
      </c>
      <c r="G9" s="1">
        <f>'Master Expend Table'!G24</f>
        <v>3784479.59</v>
      </c>
      <c r="H9" s="1">
        <f>'Master Expend Table'!H24</f>
        <v>5041013.79</v>
      </c>
      <c r="I9" s="1">
        <f>'Master Expend Table'!I24</f>
        <v>7326848.2999999998</v>
      </c>
      <c r="J9" s="1">
        <f>'Master Expend Table'!J24</f>
        <v>3861693.46</v>
      </c>
      <c r="K9" s="1">
        <f>SUM(B9:J9)</f>
        <v>42431560.199999996</v>
      </c>
    </row>
    <row r="11" spans="1:11" x14ac:dyDescent="0.2">
      <c r="A11" t="s">
        <v>3</v>
      </c>
      <c r="B11" s="1">
        <f>(B9/($K9-$J9))*-$J$11</f>
        <v>2087400.3728235012</v>
      </c>
      <c r="C11" s="1">
        <f t="shared" ref="C11:I11" si="0">(C9/($K9-$J9))*-$J$11</f>
        <v>0</v>
      </c>
      <c r="D11" s="1">
        <f t="shared" si="0"/>
        <v>157087.80488152042</v>
      </c>
      <c r="E11" s="1">
        <f t="shared" si="0"/>
        <v>0</v>
      </c>
      <c r="G11" s="1">
        <f t="shared" si="0"/>
        <v>378909.78936284711</v>
      </c>
      <c r="H11" s="1">
        <f t="shared" si="0"/>
        <v>504716.54765724548</v>
      </c>
      <c r="I11" s="1">
        <f t="shared" si="0"/>
        <v>733578.94527488644</v>
      </c>
      <c r="J11" s="1">
        <f>-J9</f>
        <v>-3861693.46</v>
      </c>
      <c r="K11" s="1">
        <v>0</v>
      </c>
    </row>
    <row r="12" spans="1:11" x14ac:dyDescent="0.2">
      <c r="A12" t="s">
        <v>4</v>
      </c>
      <c r="B12" s="1">
        <f>+B9+B11</f>
        <v>22935962.032823503</v>
      </c>
      <c r="C12" s="1">
        <f t="shared" ref="C12:J12" si="1">+C9+C11</f>
        <v>0</v>
      </c>
      <c r="D12" s="1">
        <f t="shared" si="1"/>
        <v>1726051.2048815202</v>
      </c>
      <c r="E12" s="1">
        <f t="shared" si="1"/>
        <v>0</v>
      </c>
      <c r="G12" s="1">
        <f t="shared" si="1"/>
        <v>4163389.3793628467</v>
      </c>
      <c r="H12" s="1">
        <f t="shared" si="1"/>
        <v>5545730.3376572458</v>
      </c>
      <c r="I12" s="1">
        <f t="shared" si="1"/>
        <v>8060427.2452748865</v>
      </c>
      <c r="J12" s="1">
        <f t="shared" si="1"/>
        <v>0</v>
      </c>
      <c r="K12" s="1">
        <f>SUM(B12:J12)</f>
        <v>42431560.200000003</v>
      </c>
    </row>
    <row r="14" spans="1:11" x14ac:dyDescent="0.2">
      <c r="A14" t="s">
        <v>5</v>
      </c>
      <c r="B14" s="1">
        <f>B$9/($K$9-$J$9-$I$9)*-I14</f>
        <v>5378747.7273293016</v>
      </c>
      <c r="C14" s="1">
        <f t="shared" ref="C14:H14" si="2">C$9/($K$9-$J$9-$I$9)*-$I$14</f>
        <v>0</v>
      </c>
      <c r="D14" s="1">
        <f t="shared" si="2"/>
        <v>404778.92238503956</v>
      </c>
      <c r="E14" s="1">
        <f t="shared" si="2"/>
        <v>0</v>
      </c>
      <c r="G14" s="1">
        <f t="shared" si="2"/>
        <v>976362.8458308056</v>
      </c>
      <c r="H14" s="1">
        <f t="shared" si="2"/>
        <v>1300537.7497297416</v>
      </c>
      <c r="I14" s="1">
        <f>-I12</f>
        <v>-8060427.2452748865</v>
      </c>
      <c r="K14" s="1">
        <v>0</v>
      </c>
    </row>
    <row r="15" spans="1:11" x14ac:dyDescent="0.2">
      <c r="A15" t="s">
        <v>4</v>
      </c>
      <c r="B15" s="1">
        <f>+B12+B14</f>
        <v>28314709.760152806</v>
      </c>
      <c r="C15" s="1">
        <f>+C12+C14</f>
        <v>0</v>
      </c>
      <c r="D15" s="1">
        <f>+D12+D14</f>
        <v>2130830.1272665597</v>
      </c>
      <c r="E15" s="1">
        <f>+E12+E14</f>
        <v>0</v>
      </c>
      <c r="G15" s="1">
        <f>+G12+G14</f>
        <v>5139752.2251936523</v>
      </c>
      <c r="H15" s="1">
        <f>+H12+H14</f>
        <v>6846268.0873869872</v>
      </c>
      <c r="I15" s="1">
        <f>+I12+I14</f>
        <v>0</v>
      </c>
      <c r="J15" s="1">
        <f>+J12+J14</f>
        <v>0</v>
      </c>
      <c r="K15" s="1">
        <f>SUM(B15:J15)</f>
        <v>42431560.200000003</v>
      </c>
    </row>
    <row r="17" spans="1:11" x14ac:dyDescent="0.2">
      <c r="A17" t="s">
        <v>6</v>
      </c>
      <c r="B17" s="1">
        <f>B$9/($K$9-$J$9-$I$9-$H$9)*-$H$17</f>
        <v>5447477.9417603798</v>
      </c>
      <c r="C17" s="1">
        <f>C$9/($K$9-$J$9-$I$9-$H$9)*-$H$17</f>
        <v>0</v>
      </c>
      <c r="D17" s="1">
        <f>D$9/($K$9-$J$9-$I$9-$H$9)*-$H$17</f>
        <v>409951.23080012837</v>
      </c>
      <c r="E17" s="1">
        <f>E$9/($K$9-$J$9-$I$9-$H$9)*-$H$17</f>
        <v>0</v>
      </c>
      <c r="G17" s="1">
        <f>G$9/($K$9-$J$9-$I$9-$H$9)*-$H$17</f>
        <v>988838.91482648032</v>
      </c>
      <c r="H17" s="1">
        <f>-H15</f>
        <v>-6846268.0873869872</v>
      </c>
      <c r="K17" s="1">
        <v>0</v>
      </c>
    </row>
    <row r="18" spans="1:11" x14ac:dyDescent="0.2">
      <c r="A18" t="s">
        <v>4</v>
      </c>
      <c r="B18" s="1">
        <f>+B15+B17</f>
        <v>33762187.701913185</v>
      </c>
      <c r="C18" s="1">
        <f>+C15+C17</f>
        <v>0</v>
      </c>
      <c r="D18" s="1">
        <f>+D15+D17</f>
        <v>2540781.3580666883</v>
      </c>
      <c r="E18" s="1">
        <f>+E15+E17</f>
        <v>0</v>
      </c>
      <c r="G18" s="1">
        <f>+G15+G17</f>
        <v>6128591.140020133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42431560.200000003</v>
      </c>
    </row>
    <row r="20" spans="1:11" x14ac:dyDescent="0.2">
      <c r="A20" t="s">
        <v>7</v>
      </c>
      <c r="B20" s="1">
        <f>B$9/($K$9-$J$9-$I$9-$H$9-$G$9)*-$G$20</f>
        <v>5699661.7570253517</v>
      </c>
      <c r="C20" s="1">
        <f>C$9/($K$9-$J$9-$I$9-$H$9-$G$9)*-$G$20</f>
        <v>0</v>
      </c>
      <c r="D20" s="1">
        <f>D$9/($K$9-$J$9-$I$9-$H$9-$G$9)*-$G$20</f>
        <v>428929.38299478212</v>
      </c>
      <c r="E20" s="1">
        <f>E$9/($K$9-$J$9-$I$9-$H$9-$G$9)*-$G$20</f>
        <v>0</v>
      </c>
      <c r="G20" s="1">
        <f>-G18</f>
        <v>-6128591.140020133</v>
      </c>
      <c r="K20" s="1">
        <f>SUM(B20:J20)</f>
        <v>0</v>
      </c>
    </row>
    <row r="22" spans="1:11" x14ac:dyDescent="0.2">
      <c r="A22" t="s">
        <v>8</v>
      </c>
      <c r="B22" s="1">
        <f>+B20+B18</f>
        <v>39461849.458938539</v>
      </c>
      <c r="C22" s="1">
        <f t="shared" ref="C22:K22" si="3">+C20+C18</f>
        <v>0</v>
      </c>
      <c r="D22" s="1">
        <f t="shared" si="3"/>
        <v>2969710.7410614705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42431560.200000003</v>
      </c>
    </row>
    <row r="27" spans="1:11" x14ac:dyDescent="0.2">
      <c r="A27" t="s">
        <v>9</v>
      </c>
      <c r="B27" s="1">
        <f>+B9</f>
        <v>20848561.66</v>
      </c>
    </row>
    <row r="28" spans="1:11" x14ac:dyDescent="0.2">
      <c r="A28" t="s">
        <v>10</v>
      </c>
      <c r="B28" s="1">
        <f>+B22-B27</f>
        <v>18613287.798938539</v>
      </c>
    </row>
    <row r="29" spans="1:11" x14ac:dyDescent="0.2">
      <c r="A29" s="29" t="s">
        <v>121</v>
      </c>
      <c r="B29" s="1">
        <v>4319</v>
      </c>
    </row>
    <row r="30" spans="1:11" x14ac:dyDescent="0.2">
      <c r="A30" t="s">
        <v>11</v>
      </c>
      <c r="B30" s="1">
        <f>+B28/B29</f>
        <v>4309.629034252961</v>
      </c>
    </row>
  </sheetData>
  <phoneticPr fontId="11" type="noConversion"/>
  <pageMargins left="0.64" right="0.51" top="1" bottom="1" header="0.5" footer="0.5"/>
  <pageSetup scale="9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K30"/>
  <sheetViews>
    <sheetView zoomScale="75" workbookViewId="0">
      <selection activeCell="M46" sqref="M46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Table'!B25</f>
        <v>31462773.469999999</v>
      </c>
      <c r="C9" s="1">
        <f>'Master Expend Table'!C25</f>
        <v>2784.89</v>
      </c>
      <c r="D9" s="1">
        <f>'Master Expend Table'!D25</f>
        <v>436880.75</v>
      </c>
      <c r="E9" s="1">
        <f>'Master Expend Table'!E25</f>
        <v>2891300.73</v>
      </c>
      <c r="G9" s="1">
        <f>'Master Expend Table'!G25</f>
        <v>12750237.720000001</v>
      </c>
      <c r="H9" s="1">
        <f>'Master Expend Table'!H25</f>
        <v>8786224.8800000008</v>
      </c>
      <c r="I9" s="1">
        <f>'Master Expend Table'!I25</f>
        <v>7492232.8099999996</v>
      </c>
      <c r="J9" s="1">
        <f>'Master Expend Table'!J25</f>
        <v>8407425.3800000008</v>
      </c>
      <c r="K9" s="1">
        <f>SUM(B9:J9)</f>
        <v>72229860.629999995</v>
      </c>
    </row>
    <row r="11" spans="1:11" x14ac:dyDescent="0.2">
      <c r="A11" t="s">
        <v>3</v>
      </c>
      <c r="B11" s="1">
        <f>(B9/($K9-$J9))*-$J$11</f>
        <v>4144638.4670329345</v>
      </c>
      <c r="C11" s="1">
        <f t="shared" ref="C11:I11" si="0">(C9/($K9-$J9))*-$J$11</f>
        <v>366.85774798147025</v>
      </c>
      <c r="D11" s="1">
        <f t="shared" si="0"/>
        <v>57550.958235856975</v>
      </c>
      <c r="E11" s="1">
        <f t="shared" si="0"/>
        <v>380875.39347873023</v>
      </c>
      <c r="G11" s="1">
        <f t="shared" si="0"/>
        <v>1679607.9903290961</v>
      </c>
      <c r="H11" s="1">
        <f t="shared" si="0"/>
        <v>1157422.6173154288</v>
      </c>
      <c r="I11" s="1">
        <f t="shared" si="0"/>
        <v>986963.09585997381</v>
      </c>
      <c r="J11" s="1">
        <f>-J9</f>
        <v>-8407425.3800000008</v>
      </c>
      <c r="K11" s="1">
        <v>0</v>
      </c>
    </row>
    <row r="12" spans="1:11" x14ac:dyDescent="0.2">
      <c r="A12" t="s">
        <v>4</v>
      </c>
      <c r="B12" s="1">
        <f>+B9+B11</f>
        <v>35607411.937032931</v>
      </c>
      <c r="C12" s="1">
        <f t="shared" ref="C12:J12" si="1">+C9+C11</f>
        <v>3151.7477479814702</v>
      </c>
      <c r="D12" s="1">
        <f t="shared" si="1"/>
        <v>494431.70823585696</v>
      </c>
      <c r="E12" s="1">
        <f t="shared" si="1"/>
        <v>3272176.1234787302</v>
      </c>
      <c r="G12" s="1">
        <f t="shared" si="1"/>
        <v>14429845.710329097</v>
      </c>
      <c r="H12" s="1">
        <f t="shared" si="1"/>
        <v>9943647.4973154292</v>
      </c>
      <c r="I12" s="1">
        <f t="shared" si="1"/>
        <v>8479195.9058599733</v>
      </c>
      <c r="J12" s="1">
        <f t="shared" si="1"/>
        <v>0</v>
      </c>
      <c r="K12" s="1">
        <f>SUM(B12:J12)</f>
        <v>72229860.629999995</v>
      </c>
    </row>
    <row r="14" spans="1:11" x14ac:dyDescent="0.2">
      <c r="A14" t="s">
        <v>5</v>
      </c>
      <c r="B14" s="1">
        <f>B$9/($K$9-$J$9-$I$9)*-I14</f>
        <v>4735985.4649551986</v>
      </c>
      <c r="C14" s="1">
        <f t="shared" ref="C14:H14" si="2">C$9/($K$9-$J$9-$I$9)*-$I$14</f>
        <v>419.20012468306663</v>
      </c>
      <c r="D14" s="1">
        <f t="shared" si="2"/>
        <v>65762.189842913605</v>
      </c>
      <c r="E14" s="1">
        <f t="shared" si="2"/>
        <v>435217.77395597013</v>
      </c>
      <c r="G14" s="1">
        <f t="shared" si="2"/>
        <v>1919250.3983865574</v>
      </c>
      <c r="H14" s="1">
        <f t="shared" si="2"/>
        <v>1322560.8785946527</v>
      </c>
      <c r="I14" s="1">
        <f>-I12</f>
        <v>-8479195.9058599733</v>
      </c>
      <c r="K14" s="1">
        <v>0</v>
      </c>
    </row>
    <row r="15" spans="1:11" x14ac:dyDescent="0.2">
      <c r="A15" t="s">
        <v>4</v>
      </c>
      <c r="B15" s="1">
        <f>+B12+B14</f>
        <v>40343397.401988126</v>
      </c>
      <c r="C15" s="1">
        <f>+C12+C14</f>
        <v>3570.9478726645366</v>
      </c>
      <c r="D15" s="1">
        <f>+D12+D14</f>
        <v>560193.89807877061</v>
      </c>
      <c r="E15" s="1">
        <f>+E12+E14</f>
        <v>3707393.8974347003</v>
      </c>
      <c r="G15" s="1">
        <f>+G12+G14</f>
        <v>16349096.108715653</v>
      </c>
      <c r="H15" s="1">
        <f>+H12+H14</f>
        <v>11266208.375910081</v>
      </c>
      <c r="I15" s="1">
        <f>+I12+I14</f>
        <v>0</v>
      </c>
      <c r="J15" s="1">
        <f>+J12+J14</f>
        <v>0</v>
      </c>
      <c r="K15" s="1">
        <f>SUM(B15:J15)</f>
        <v>72229860.629999995</v>
      </c>
    </row>
    <row r="17" spans="1:11" x14ac:dyDescent="0.2">
      <c r="A17" t="s">
        <v>6</v>
      </c>
      <c r="B17" s="1">
        <f>B$9/($K$9-$J$9-$I$9-$H$9)*-$H$17</f>
        <v>7455542.8508214941</v>
      </c>
      <c r="C17" s="1">
        <f>C$9/($K$9-$J$9-$I$9-$H$9)*-$H$17</f>
        <v>659.91851448257819</v>
      </c>
      <c r="D17" s="1">
        <f>D$9/($K$9-$J$9-$I$9-$H$9)*-$H$17</f>
        <v>103524.98502491468</v>
      </c>
      <c r="E17" s="1">
        <f>E$9/($K$9-$J$9-$I$9-$H$9)*-$H$17</f>
        <v>685134.02061266114</v>
      </c>
      <c r="G17" s="1">
        <f>G$9/($K$9-$J$9-$I$9-$H$9)*-$H$17</f>
        <v>3021346.6009365311</v>
      </c>
      <c r="H17" s="1">
        <f>-H15</f>
        <v>-11266208.375910081</v>
      </c>
      <c r="K17" s="1">
        <v>0</v>
      </c>
    </row>
    <row r="18" spans="1:11" x14ac:dyDescent="0.2">
      <c r="A18" t="s">
        <v>4</v>
      </c>
      <c r="B18" s="1">
        <f>+B15+B17</f>
        <v>47798940.252809621</v>
      </c>
      <c r="C18" s="1">
        <f>+C15+C17</f>
        <v>4230.8663871471144</v>
      </c>
      <c r="D18" s="1">
        <f>+D15+D17</f>
        <v>663718.88310368534</v>
      </c>
      <c r="E18" s="1">
        <f>+E15+E17</f>
        <v>4392527.9180473611</v>
      </c>
      <c r="G18" s="1">
        <f>+G15+G17</f>
        <v>19370442.709652185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72229860.629999995</v>
      </c>
    </row>
    <row r="20" spans="1:11" x14ac:dyDescent="0.2">
      <c r="A20" t="s">
        <v>7</v>
      </c>
      <c r="B20" s="1">
        <f>B$9/($K$9-$J$9-$I$9-$H$9-$G$9)*-$G$20</f>
        <v>17516020.232086666</v>
      </c>
      <c r="C20" s="1">
        <f>C$9/($K$9-$J$9-$I$9-$H$9-$G$9)*-$G$20</f>
        <v>1550.4097129468935</v>
      </c>
      <c r="D20" s="1">
        <f>D$9/($K$9-$J$9-$I$9-$H$9-$G$9)*-$G$20</f>
        <v>243221.15351038051</v>
      </c>
      <c r="E20" s="1">
        <f>E$9/($K$9-$J$9-$I$9-$H$9-$G$9)*-$G$20</f>
        <v>1609650.9143421981</v>
      </c>
      <c r="G20" s="1">
        <f>-G18</f>
        <v>-19370442.709652185</v>
      </c>
      <c r="K20" s="1">
        <f>SUM(B20:J20)</f>
        <v>0</v>
      </c>
    </row>
    <row r="22" spans="1:11" x14ac:dyDescent="0.2">
      <c r="A22" t="s">
        <v>8</v>
      </c>
      <c r="B22" s="1">
        <f>+B20+B18</f>
        <v>65314960.484896287</v>
      </c>
      <c r="C22" s="1">
        <f t="shared" ref="C22:K22" si="3">+C20+C18</f>
        <v>5781.2761000940081</v>
      </c>
      <c r="D22" s="1">
        <f t="shared" si="3"/>
        <v>906940.03661406587</v>
      </c>
      <c r="E22" s="1">
        <f t="shared" si="3"/>
        <v>6002178.8323895596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72229860.629999995</v>
      </c>
    </row>
    <row r="27" spans="1:11" x14ac:dyDescent="0.2">
      <c r="A27" t="s">
        <v>9</v>
      </c>
      <c r="B27" s="1">
        <f>+B9</f>
        <v>31462773.469999999</v>
      </c>
    </row>
    <row r="28" spans="1:11" x14ac:dyDescent="0.2">
      <c r="A28" t="s">
        <v>10</v>
      </c>
      <c r="B28" s="1">
        <f>+B22-B27</f>
        <v>33852187.014896289</v>
      </c>
    </row>
    <row r="29" spans="1:11" x14ac:dyDescent="0.2">
      <c r="A29" s="29" t="s">
        <v>121</v>
      </c>
      <c r="B29" s="1">
        <v>5316</v>
      </c>
    </row>
    <row r="30" spans="1:11" x14ac:dyDescent="0.2">
      <c r="A30" t="s">
        <v>11</v>
      </c>
      <c r="B30" s="1">
        <f>+B28/B29</f>
        <v>6367.981003554607</v>
      </c>
    </row>
  </sheetData>
  <phoneticPr fontId="0" type="noConversion"/>
  <pageMargins left="0.49" right="0.55000000000000004" top="1" bottom="0.48" header="0.5" footer="0.5"/>
  <pageSetup scale="97" orientation="landscape" horizontalDpi="4294967294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42578125" style="1" customWidth="1"/>
    <col min="8" max="8" width="11.140625" style="1" customWidth="1"/>
    <col min="9" max="9" width="11" style="1" customWidth="1"/>
    <col min="10" max="10" width="11.8554687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Table'!B26</f>
        <v>76581629.930000007</v>
      </c>
      <c r="C9" s="1">
        <f>'Master Expend Table'!C26</f>
        <v>1004041.2</v>
      </c>
      <c r="D9" s="1">
        <f>'Master Expend Table'!D26</f>
        <v>1999563.28</v>
      </c>
      <c r="E9" s="1">
        <f>'Master Expend Table'!E26</f>
        <v>6265169.2000000002</v>
      </c>
      <c r="G9" s="1">
        <f>'Master Expend Table'!G26</f>
        <v>26351747.620000001</v>
      </c>
      <c r="H9" s="1">
        <f>'Master Expend Table'!H26</f>
        <v>12414634.300000001</v>
      </c>
      <c r="I9" s="1">
        <f>'Master Expend Table'!I26</f>
        <v>20789957.870000001</v>
      </c>
      <c r="J9" s="1">
        <f>'Master Expend Table'!J26</f>
        <v>15898362.710000001</v>
      </c>
      <c r="K9" s="1">
        <f>SUM(B9:J9)</f>
        <v>161305106.11000001</v>
      </c>
    </row>
    <row r="11" spans="1:11" x14ac:dyDescent="0.2">
      <c r="A11" t="s">
        <v>3</v>
      </c>
      <c r="B11" s="1">
        <f>(B9/($K9-$J9))*-$J$11</f>
        <v>8373219.1580747012</v>
      </c>
      <c r="C11" s="1">
        <f t="shared" ref="C11:I11" si="0">(C9/($K9-$J9))*-$J$11</f>
        <v>109779.02950121123</v>
      </c>
      <c r="D11" s="1">
        <f t="shared" si="0"/>
        <v>218626.6024787217</v>
      </c>
      <c r="E11" s="1">
        <f t="shared" si="0"/>
        <v>685015.90814886882</v>
      </c>
      <c r="G11" s="1">
        <f t="shared" si="0"/>
        <v>2881225.6702060164</v>
      </c>
      <c r="H11" s="1">
        <f t="shared" si="0"/>
        <v>1357381.0567399515</v>
      </c>
      <c r="I11" s="1">
        <f t="shared" si="0"/>
        <v>2273115.2848505308</v>
      </c>
      <c r="J11" s="1">
        <f>-J9</f>
        <v>-15898362.710000001</v>
      </c>
      <c r="K11" s="1">
        <v>0</v>
      </c>
    </row>
    <row r="12" spans="1:11" x14ac:dyDescent="0.2">
      <c r="A12" t="s">
        <v>4</v>
      </c>
      <c r="B12" s="1">
        <f>+B9+B11</f>
        <v>84954849.088074714</v>
      </c>
      <c r="C12" s="1">
        <f t="shared" ref="C12:J12" si="1">+C9+C11</f>
        <v>1113820.2295012111</v>
      </c>
      <c r="D12" s="1">
        <f t="shared" si="1"/>
        <v>2218189.8824787219</v>
      </c>
      <c r="E12" s="1">
        <f t="shared" si="1"/>
        <v>6950185.1081488691</v>
      </c>
      <c r="G12" s="1">
        <f t="shared" si="1"/>
        <v>29232973.290206019</v>
      </c>
      <c r="H12" s="1">
        <f t="shared" si="1"/>
        <v>13772015.356739953</v>
      </c>
      <c r="I12" s="1">
        <f t="shared" si="1"/>
        <v>23063073.154850531</v>
      </c>
      <c r="J12" s="1">
        <f t="shared" si="1"/>
        <v>0</v>
      </c>
      <c r="K12" s="1">
        <f>SUM(B12:J12)</f>
        <v>161305106.11000004</v>
      </c>
    </row>
    <row r="14" spans="1:11" x14ac:dyDescent="0.2">
      <c r="A14" t="s">
        <v>5</v>
      </c>
      <c r="B14" s="1">
        <f>B$9/($K$9-$J$9-$I$9)*-I14</f>
        <v>14173112.601817895</v>
      </c>
      <c r="C14" s="1">
        <f t="shared" ref="C14:H14" si="2">C$9/($K$9-$J$9-$I$9)*-$I$14</f>
        <v>185819.87609132571</v>
      </c>
      <c r="D14" s="1">
        <f t="shared" si="2"/>
        <v>370063.10191889026</v>
      </c>
      <c r="E14" s="1">
        <f t="shared" si="2"/>
        <v>1159507.1640836953</v>
      </c>
      <c r="G14" s="1">
        <f t="shared" si="2"/>
        <v>4876969.6677171094</v>
      </c>
      <c r="H14" s="1">
        <f t="shared" si="2"/>
        <v>2297600.7432216154</v>
      </c>
      <c r="I14" s="1">
        <f>-I12</f>
        <v>-23063073.154850531</v>
      </c>
      <c r="K14" s="1">
        <v>0</v>
      </c>
    </row>
    <row r="15" spans="1:11" x14ac:dyDescent="0.2">
      <c r="A15" t="s">
        <v>4</v>
      </c>
      <c r="B15" s="1">
        <f>+B12+B14</f>
        <v>99127961.689892605</v>
      </c>
      <c r="C15" s="1">
        <f>+C12+C14</f>
        <v>1299640.1055925367</v>
      </c>
      <c r="D15" s="1">
        <f>+D12+D14</f>
        <v>2588252.984397612</v>
      </c>
      <c r="E15" s="1">
        <f>+E12+E14</f>
        <v>8109692.2722325642</v>
      </c>
      <c r="G15" s="1">
        <f>+G12+G14</f>
        <v>34109942.957923129</v>
      </c>
      <c r="H15" s="1">
        <f>+H12+H14</f>
        <v>16069616.099961568</v>
      </c>
      <c r="I15" s="1">
        <f>+I12+I14</f>
        <v>0</v>
      </c>
      <c r="J15" s="1">
        <f>+J12+J14</f>
        <v>0</v>
      </c>
      <c r="K15" s="1">
        <f>SUM(B15:J15)</f>
        <v>161305106.11000001</v>
      </c>
    </row>
    <row r="17" spans="1:11" x14ac:dyDescent="0.2">
      <c r="A17" t="s">
        <v>6</v>
      </c>
      <c r="B17" s="1">
        <f>B$9/($K$9-$J$9-$I$9-$H$9)*-$H$17</f>
        <v>10968037.419904526</v>
      </c>
      <c r="C17" s="1">
        <f>C$9/($K$9-$J$9-$I$9-$H$9)*-$H$17</f>
        <v>143798.99543522086</v>
      </c>
      <c r="D17" s="1">
        <f>D$9/($K$9-$J$9-$I$9-$H$9)*-$H$17</f>
        <v>286377.88068174419</v>
      </c>
      <c r="E17" s="1">
        <f>E$9/($K$9-$J$9-$I$9-$H$9)*-$H$17</f>
        <v>897298.87298617465</v>
      </c>
      <c r="G17" s="1">
        <f>G$9/($K$9-$J$9-$I$9-$H$9)*-$H$17</f>
        <v>3774102.9309539013</v>
      </c>
      <c r="H17" s="1">
        <f>-H15</f>
        <v>-16069616.099961568</v>
      </c>
      <c r="K17" s="1">
        <v>0</v>
      </c>
    </row>
    <row r="18" spans="1:11" x14ac:dyDescent="0.2">
      <c r="A18" t="s">
        <v>4</v>
      </c>
      <c r="B18" s="1">
        <f>+B15+B17</f>
        <v>110095999.10979713</v>
      </c>
      <c r="C18" s="1">
        <f>+C15+C17</f>
        <v>1443439.1010277576</v>
      </c>
      <c r="D18" s="1">
        <f>+D15+D17</f>
        <v>2874630.8650793564</v>
      </c>
      <c r="E18" s="1">
        <f>+E15+E17</f>
        <v>9006991.1452187393</v>
      </c>
      <c r="G18" s="1">
        <f>+G15+G17</f>
        <v>37884045.888877034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161305106.11000001</v>
      </c>
    </row>
    <row r="20" spans="1:11" x14ac:dyDescent="0.2">
      <c r="A20" t="s">
        <v>7</v>
      </c>
      <c r="B20" s="1">
        <f>B$9/($K$9-$J$9-$I$9-$H$9-$G$9)*-$G$20</f>
        <v>33793923.621987261</v>
      </c>
      <c r="C20" s="1">
        <f>C$9/($K$9-$J$9-$I$9-$H$9-$G$9)*-$G$20</f>
        <v>443063.06430331717</v>
      </c>
      <c r="D20" s="1">
        <f>D$9/($K$9-$J$9-$I$9-$H$9-$G$9)*-$G$20</f>
        <v>882366.81333912571</v>
      </c>
      <c r="E20" s="1">
        <f>E$9/($K$9-$J$9-$I$9-$H$9-$G$9)*-$G$20</f>
        <v>2764692.389247336</v>
      </c>
      <c r="G20" s="1">
        <f>-G18</f>
        <v>-37884045.888877034</v>
      </c>
      <c r="K20" s="1">
        <f>SUM(B20:J20)</f>
        <v>0</v>
      </c>
    </row>
    <row r="22" spans="1:11" x14ac:dyDescent="0.2">
      <c r="A22" t="s">
        <v>8</v>
      </c>
      <c r="B22" s="1">
        <f>+B20+B18</f>
        <v>143889922.7317844</v>
      </c>
      <c r="C22" s="1">
        <f t="shared" ref="C22:K22" si="3">+C20+C18</f>
        <v>1886502.1653310747</v>
      </c>
      <c r="D22" s="1">
        <f t="shared" si="3"/>
        <v>3756997.6784184822</v>
      </c>
      <c r="E22" s="1">
        <f t="shared" si="3"/>
        <v>11771683.534466075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161305106.11000001</v>
      </c>
    </row>
    <row r="27" spans="1:11" x14ac:dyDescent="0.2">
      <c r="A27" t="s">
        <v>9</v>
      </c>
      <c r="B27" s="1">
        <f>+B9</f>
        <v>76581629.930000007</v>
      </c>
    </row>
    <row r="28" spans="1:11" x14ac:dyDescent="0.2">
      <c r="A28" t="s">
        <v>10</v>
      </c>
      <c r="B28" s="1">
        <f>+B22-B27</f>
        <v>67308292.801784396</v>
      </c>
    </row>
    <row r="29" spans="1:11" x14ac:dyDescent="0.2">
      <c r="A29" s="29" t="s">
        <v>121</v>
      </c>
      <c r="B29" s="1">
        <v>13752</v>
      </c>
    </row>
    <row r="30" spans="1:11" x14ac:dyDescent="0.2">
      <c r="A30" t="s">
        <v>11</v>
      </c>
      <c r="B30" s="1">
        <f>+B28/B29</f>
        <v>4894.4366493444149</v>
      </c>
    </row>
  </sheetData>
  <phoneticPr fontId="0" type="noConversion"/>
  <pageMargins left="0.52" right="0.55000000000000004" top="1" bottom="1" header="0.5" footer="0.5"/>
  <pageSetup scale="97" orientation="landscape" horizontalDpi="4294967294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Table'!B27</f>
        <v>9535886.1799999997</v>
      </c>
      <c r="C9" s="1">
        <f>'Master Expend Table'!C27</f>
        <v>0</v>
      </c>
      <c r="D9" s="1">
        <f>'Master Expend Table'!D27</f>
        <v>946124.82</v>
      </c>
      <c r="E9" s="1">
        <f>'Master Expend Table'!E27</f>
        <v>247263.76</v>
      </c>
      <c r="G9" s="1">
        <f>'Master Expend Table'!G27</f>
        <v>2365160.31</v>
      </c>
      <c r="H9" s="1">
        <f>'Master Expend Table'!H27</f>
        <v>2900134.02</v>
      </c>
      <c r="I9" s="1">
        <f>'Master Expend Table'!I27</f>
        <v>3388453.63</v>
      </c>
      <c r="J9" s="1">
        <f>'Master Expend Table'!J27</f>
        <v>2080832.1</v>
      </c>
      <c r="K9" s="1">
        <f>SUM(B9:J9)</f>
        <v>21463854.82</v>
      </c>
    </row>
    <row r="11" spans="1:11" x14ac:dyDescent="0.2">
      <c r="A11" t="s">
        <v>3</v>
      </c>
      <c r="B11" s="1">
        <f>(B9/($K9-$J9))*-$J$11</f>
        <v>1023709.168168915</v>
      </c>
      <c r="C11" s="1">
        <f t="shared" ref="C11:I11" si="0">(C9/($K9-$J9))*-$J$11</f>
        <v>0</v>
      </c>
      <c r="D11" s="1">
        <f t="shared" si="0"/>
        <v>101569.65322190584</v>
      </c>
      <c r="E11" s="1">
        <f t="shared" si="0"/>
        <v>26544.588860426</v>
      </c>
      <c r="G11" s="1">
        <f t="shared" si="0"/>
        <v>253907.8432599573</v>
      </c>
      <c r="H11" s="1">
        <f t="shared" si="0"/>
        <v>311339.05429988797</v>
      </c>
      <c r="I11" s="1">
        <f t="shared" si="0"/>
        <v>363761.79218890809</v>
      </c>
      <c r="J11" s="1">
        <f>-J9</f>
        <v>-2080832.1</v>
      </c>
      <c r="K11" s="1">
        <v>0</v>
      </c>
    </row>
    <row r="12" spans="1:11" x14ac:dyDescent="0.2">
      <c r="A12" t="s">
        <v>4</v>
      </c>
      <c r="B12" s="1">
        <f>+B9+B11</f>
        <v>10559595.348168915</v>
      </c>
      <c r="C12" s="1">
        <f t="shared" ref="C12:J12" si="1">+C9+C11</f>
        <v>0</v>
      </c>
      <c r="D12" s="1">
        <f t="shared" si="1"/>
        <v>1047694.4732219058</v>
      </c>
      <c r="E12" s="1">
        <f t="shared" si="1"/>
        <v>273808.34886042599</v>
      </c>
      <c r="G12" s="1">
        <f t="shared" si="1"/>
        <v>2619068.1532599572</v>
      </c>
      <c r="H12" s="1">
        <f t="shared" si="1"/>
        <v>3211473.0742998878</v>
      </c>
      <c r="I12" s="1">
        <f t="shared" si="1"/>
        <v>3752215.4221889079</v>
      </c>
      <c r="J12" s="1">
        <f t="shared" si="1"/>
        <v>0</v>
      </c>
      <c r="K12" s="1">
        <f>SUM(B12:J12)</f>
        <v>21463854.82</v>
      </c>
    </row>
    <row r="14" spans="1:11" x14ac:dyDescent="0.2">
      <c r="A14" t="s">
        <v>5</v>
      </c>
      <c r="B14" s="1">
        <f>B$9/($K$9-$J$9-$I$9)*-I14</f>
        <v>2237053.0264053568</v>
      </c>
      <c r="C14" s="1">
        <f t="shared" ref="C14:H14" si="2">C$9/($K$9-$J$9-$I$9)*-$I$14</f>
        <v>0</v>
      </c>
      <c r="D14" s="1">
        <f t="shared" si="2"/>
        <v>221954.34718771183</v>
      </c>
      <c r="E14" s="1">
        <f t="shared" si="2"/>
        <v>58006.370062228219</v>
      </c>
      <c r="G14" s="1">
        <f t="shared" si="2"/>
        <v>554850.27081346011</v>
      </c>
      <c r="H14" s="1">
        <f t="shared" si="2"/>
        <v>680351.40772015101</v>
      </c>
      <c r="I14" s="1">
        <f>-I12</f>
        <v>-3752215.4221889079</v>
      </c>
      <c r="K14" s="1">
        <v>0</v>
      </c>
    </row>
    <row r="15" spans="1:11" x14ac:dyDescent="0.2">
      <c r="A15" t="s">
        <v>4</v>
      </c>
      <c r="B15" s="1">
        <f>+B12+B14</f>
        <v>12796648.374574272</v>
      </c>
      <c r="C15" s="1">
        <f>+C12+C14</f>
        <v>0</v>
      </c>
      <c r="D15" s="1">
        <f>+D12+D14</f>
        <v>1269648.8204096176</v>
      </c>
      <c r="E15" s="1">
        <f>+E12+E14</f>
        <v>331814.71892265423</v>
      </c>
      <c r="G15" s="1">
        <f>+G12+G14</f>
        <v>3173918.4240734172</v>
      </c>
      <c r="H15" s="1">
        <f>+H12+H14</f>
        <v>3891824.4820200386</v>
      </c>
      <c r="I15" s="1">
        <f>+I12+I14</f>
        <v>0</v>
      </c>
      <c r="J15" s="1">
        <f>+J12+J14</f>
        <v>0</v>
      </c>
      <c r="K15" s="1">
        <f>SUM(B15:J15)</f>
        <v>21463854.82</v>
      </c>
    </row>
    <row r="17" spans="1:11" x14ac:dyDescent="0.2">
      <c r="A17" t="s">
        <v>6</v>
      </c>
      <c r="B17" s="1">
        <f>B$9/($K$9-$J$9-$I$9-$H$9)*-$H$17</f>
        <v>2834180.7107132073</v>
      </c>
      <c r="C17" s="1">
        <f>C$9/($K$9-$J$9-$I$9-$H$9)*-$H$17</f>
        <v>0</v>
      </c>
      <c r="D17" s="1">
        <f>D$9/($K$9-$J$9-$I$9-$H$9)*-$H$17</f>
        <v>281199.74002993031</v>
      </c>
      <c r="E17" s="1">
        <f>E$9/($K$9-$J$9-$I$9-$H$9)*-$H$17</f>
        <v>73489.780165394128</v>
      </c>
      <c r="G17" s="1">
        <f>G$9/($K$9-$J$9-$I$9-$H$9)*-$H$17</f>
        <v>702954.25111150707</v>
      </c>
      <c r="H17" s="1">
        <f>-H15</f>
        <v>-3891824.4820200386</v>
      </c>
      <c r="K17" s="1">
        <v>0</v>
      </c>
    </row>
    <row r="18" spans="1:11" x14ac:dyDescent="0.2">
      <c r="A18" t="s">
        <v>4</v>
      </c>
      <c r="B18" s="1">
        <f>+B15+B17</f>
        <v>15630829.08528748</v>
      </c>
      <c r="C18" s="1">
        <f>+C15+C17</f>
        <v>0</v>
      </c>
      <c r="D18" s="1">
        <f>+D15+D17</f>
        <v>1550848.560439548</v>
      </c>
      <c r="E18" s="1">
        <f>+E15+E17</f>
        <v>405304.49908804835</v>
      </c>
      <c r="G18" s="1">
        <f>+G15+G17</f>
        <v>3876872.6751849242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21463854.82</v>
      </c>
    </row>
    <row r="20" spans="1:11" x14ac:dyDescent="0.2">
      <c r="A20" t="s">
        <v>7</v>
      </c>
      <c r="B20" s="1">
        <f>B$9/($K$9-$J$9-$I$9-$H$9-$G$9)*-$G$20</f>
        <v>3445658.4803608428</v>
      </c>
      <c r="C20" s="1">
        <f>C$9/($K$9-$J$9-$I$9-$H$9-$G$9)*-$G$20</f>
        <v>0</v>
      </c>
      <c r="D20" s="1">
        <f>D$9/($K$9-$J$9-$I$9-$H$9-$G$9)*-$G$20</f>
        <v>341868.90950421098</v>
      </c>
      <c r="E20" s="1">
        <f>E$9/($K$9-$J$9-$I$9-$H$9-$G$9)*-$G$20</f>
        <v>89345.285319870309</v>
      </c>
      <c r="G20" s="1">
        <f>-G18</f>
        <v>-3876872.6751849242</v>
      </c>
      <c r="K20" s="1">
        <f>SUM(B20:J20)</f>
        <v>0</v>
      </c>
    </row>
    <row r="22" spans="1:11" x14ac:dyDescent="0.2">
      <c r="A22" t="s">
        <v>8</v>
      </c>
      <c r="B22" s="1">
        <f>+B20+B18</f>
        <v>19076487.565648321</v>
      </c>
      <c r="C22" s="1">
        <f t="shared" ref="C22:K22" si="3">+C20+C18</f>
        <v>0</v>
      </c>
      <c r="D22" s="1">
        <f t="shared" si="3"/>
        <v>1892717.469943759</v>
      </c>
      <c r="E22" s="1">
        <f t="shared" si="3"/>
        <v>494649.78440791869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21463854.82</v>
      </c>
    </row>
    <row r="27" spans="1:11" x14ac:dyDescent="0.2">
      <c r="A27" t="s">
        <v>9</v>
      </c>
      <c r="B27" s="1">
        <f>+B9</f>
        <v>9535886.1799999997</v>
      </c>
    </row>
    <row r="28" spans="1:11" x14ac:dyDescent="0.2">
      <c r="A28" t="s">
        <v>10</v>
      </c>
      <c r="B28" s="1">
        <f>+B22-B27</f>
        <v>9540601.3856483214</v>
      </c>
    </row>
    <row r="29" spans="1:11" x14ac:dyDescent="0.2">
      <c r="A29" s="29" t="s">
        <v>121</v>
      </c>
      <c r="B29" s="1">
        <v>1858</v>
      </c>
    </row>
    <row r="30" spans="1:11" x14ac:dyDescent="0.2">
      <c r="A30" t="s">
        <v>11</v>
      </c>
      <c r="B30" s="1">
        <f>+B28/B29</f>
        <v>5134.876956753671</v>
      </c>
    </row>
  </sheetData>
  <phoneticPr fontId="0" type="noConversion"/>
  <pageMargins left="0.44" right="0.55000000000000004" top="1" bottom="0.53" header="0.5" footer="0.5"/>
  <pageSetup scale="97" orientation="landscape" horizontalDpi="4294967294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Table'!B29</f>
        <v>26900466.629999999</v>
      </c>
      <c r="C9" s="1">
        <f>'Master Expend Table'!C29</f>
        <v>4281.66</v>
      </c>
      <c r="D9" s="1">
        <f>'Master Expend Table'!D29</f>
        <v>1052545.6399999999</v>
      </c>
      <c r="E9" s="1">
        <f>'Master Expend Table'!E29</f>
        <v>0</v>
      </c>
      <c r="G9" s="1">
        <f>'Master Expend Table'!G29</f>
        <v>9646920.4399999995</v>
      </c>
      <c r="H9" s="1">
        <f>'Master Expend Table'!H29</f>
        <v>4625011.8499999996</v>
      </c>
      <c r="I9" s="1">
        <f>'Master Expend Table'!I29</f>
        <v>9464563.6199999992</v>
      </c>
      <c r="J9" s="1">
        <f>'Master Expend Table'!J29</f>
        <v>5328940.93</v>
      </c>
      <c r="K9" s="1">
        <f>SUM(B9:J9)</f>
        <v>57022730.769999996</v>
      </c>
    </row>
    <row r="11" spans="1:11" x14ac:dyDescent="0.2">
      <c r="A11" t="s">
        <v>3</v>
      </c>
      <c r="B11" s="1">
        <f>(B9/($K9-$J9))*-$J$11</f>
        <v>2773079.6698094476</v>
      </c>
      <c r="C11" s="1">
        <f t="shared" ref="C11:I11" si="0">(C9/($K9-$J9))*-$J$11</f>
        <v>441.38209430890896</v>
      </c>
      <c r="D11" s="1">
        <f t="shared" si="0"/>
        <v>108503.43066448782</v>
      </c>
      <c r="E11" s="1">
        <f t="shared" si="0"/>
        <v>0</v>
      </c>
      <c r="G11" s="1">
        <f t="shared" si="0"/>
        <v>994468.95536745596</v>
      </c>
      <c r="H11" s="1">
        <f t="shared" si="0"/>
        <v>476777.09499505366</v>
      </c>
      <c r="I11" s="1">
        <f t="shared" si="0"/>
        <v>975670.39706924616</v>
      </c>
      <c r="J11" s="1">
        <f>-J9</f>
        <v>-5328940.93</v>
      </c>
      <c r="K11" s="1">
        <v>0</v>
      </c>
    </row>
    <row r="12" spans="1:11" x14ac:dyDescent="0.2">
      <c r="A12" t="s">
        <v>4</v>
      </c>
      <c r="B12" s="1">
        <f>+B9+B11</f>
        <v>29673546.299809448</v>
      </c>
      <c r="C12" s="1">
        <f t="shared" ref="C12:J12" si="1">+C9+C11</f>
        <v>4723.0420943089084</v>
      </c>
      <c r="D12" s="1">
        <f t="shared" si="1"/>
        <v>1161049.0706644878</v>
      </c>
      <c r="E12" s="1">
        <f t="shared" si="1"/>
        <v>0</v>
      </c>
      <c r="G12" s="1">
        <f t="shared" si="1"/>
        <v>10641389.395367455</v>
      </c>
      <c r="H12" s="1">
        <f t="shared" si="1"/>
        <v>5101788.9449950531</v>
      </c>
      <c r="I12" s="1">
        <f t="shared" si="1"/>
        <v>10440234.017069245</v>
      </c>
      <c r="J12" s="1">
        <f t="shared" si="1"/>
        <v>0</v>
      </c>
      <c r="K12" s="1">
        <f>SUM(B12:J12)</f>
        <v>57022730.769999996</v>
      </c>
    </row>
    <row r="14" spans="1:11" x14ac:dyDescent="0.2">
      <c r="A14" t="s">
        <v>5</v>
      </c>
      <c r="B14" s="1">
        <f>B$9/($K$9-$J$9-$I$9)*-I14</f>
        <v>6650540.2046071896</v>
      </c>
      <c r="C14" s="1">
        <f t="shared" ref="C14:H14" si="2">C$9/($K$9-$J$9-$I$9)*-$I$14</f>
        <v>1058.5449079423058</v>
      </c>
      <c r="D14" s="1">
        <f t="shared" si="2"/>
        <v>260218.42640444948</v>
      </c>
      <c r="E14" s="1">
        <f t="shared" si="2"/>
        <v>0</v>
      </c>
      <c r="G14" s="1">
        <f t="shared" si="2"/>
        <v>2384985.8487330959</v>
      </c>
      <c r="H14" s="1">
        <f t="shared" si="2"/>
        <v>1143430.9924165681</v>
      </c>
      <c r="I14" s="1">
        <f>-I12</f>
        <v>-10440234.017069245</v>
      </c>
      <c r="K14" s="1">
        <v>0</v>
      </c>
    </row>
    <row r="15" spans="1:11" x14ac:dyDescent="0.2">
      <c r="A15" t="s">
        <v>4</v>
      </c>
      <c r="B15" s="1">
        <f>+B12+B14</f>
        <v>36324086.504416637</v>
      </c>
      <c r="C15" s="1">
        <f>+C12+C14</f>
        <v>5781.5870022512145</v>
      </c>
      <c r="D15" s="1">
        <f>+D12+D14</f>
        <v>1421267.4970689372</v>
      </c>
      <c r="E15" s="1">
        <f>+E12+E14</f>
        <v>0</v>
      </c>
      <c r="G15" s="1">
        <f>+G12+G14</f>
        <v>13026375.24410055</v>
      </c>
      <c r="H15" s="1">
        <f>+H12+H14</f>
        <v>6245219.9374116212</v>
      </c>
      <c r="I15" s="1">
        <f>+I12+I14</f>
        <v>0</v>
      </c>
      <c r="J15" s="1">
        <f>+J12+J14</f>
        <v>0</v>
      </c>
      <c r="K15" s="1">
        <f>SUM(B15:J15)</f>
        <v>57022730.769999988</v>
      </c>
    </row>
    <row r="17" spans="1:11" x14ac:dyDescent="0.2">
      <c r="A17" t="s">
        <v>6</v>
      </c>
      <c r="B17" s="1">
        <f>B$9/($K$9-$J$9-$I$9-$H$9)*-$H$17</f>
        <v>4467566.5570447072</v>
      </c>
      <c r="C17" s="1">
        <f>C$9/($K$9-$J$9-$I$9-$H$9)*-$H$17</f>
        <v>711.08807470660747</v>
      </c>
      <c r="D17" s="1">
        <f>D$9/($K$9-$J$9-$I$9-$H$9)*-$H$17</f>
        <v>174804.31717801833</v>
      </c>
      <c r="E17" s="1">
        <f>E$9/($K$9-$J$9-$I$9-$H$9)*-$H$17</f>
        <v>0</v>
      </c>
      <c r="G17" s="1">
        <f>G$9/($K$9-$J$9-$I$9-$H$9)*-$H$17</f>
        <v>1602137.9751141891</v>
      </c>
      <c r="H17" s="1">
        <f>-H15</f>
        <v>-6245219.9374116212</v>
      </c>
      <c r="K17" s="1">
        <v>0</v>
      </c>
    </row>
    <row r="18" spans="1:11" x14ac:dyDescent="0.2">
      <c r="A18" t="s">
        <v>4</v>
      </c>
      <c r="B18" s="1">
        <f>+B15+B17</f>
        <v>40791653.061461344</v>
      </c>
      <c r="C18" s="1">
        <f>+C15+C17</f>
        <v>6492.6750769578221</v>
      </c>
      <c r="D18" s="1">
        <f>+D15+D17</f>
        <v>1596071.8142469556</v>
      </c>
      <c r="E18" s="1">
        <f>+E15+E17</f>
        <v>0</v>
      </c>
      <c r="G18" s="1">
        <f>+G15+G17</f>
        <v>14628513.219214739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57022730.769999996</v>
      </c>
    </row>
    <row r="20" spans="1:11" x14ac:dyDescent="0.2">
      <c r="A20" t="s">
        <v>7</v>
      </c>
      <c r="B20" s="1">
        <f>B$9/($K$9-$J$9-$I$9-$H$9-$G$9)*-$G$20</f>
        <v>14075533.658060301</v>
      </c>
      <c r="C20" s="1">
        <f>C$9/($K$9-$J$9-$I$9-$H$9-$G$9)*-$G$20</f>
        <v>2240.3570269357247</v>
      </c>
      <c r="D20" s="1">
        <f>D$9/($K$9-$J$9-$I$9-$H$9-$G$9)*-$G$20</f>
        <v>550739.20412750181</v>
      </c>
      <c r="E20" s="1">
        <f>E$9/($K$9-$J$9-$I$9-$H$9-$G$9)*-$G$20</f>
        <v>0</v>
      </c>
      <c r="G20" s="1">
        <f>-G18</f>
        <v>-14628513.219214739</v>
      </c>
      <c r="K20" s="1">
        <f>SUM(B20:J20)</f>
        <v>0</v>
      </c>
    </row>
    <row r="22" spans="1:11" x14ac:dyDescent="0.2">
      <c r="A22" t="s">
        <v>8</v>
      </c>
      <c r="B22" s="1">
        <f>+B20+B18</f>
        <v>54867186.719521642</v>
      </c>
      <c r="C22" s="1">
        <f t="shared" ref="C22:K22" si="3">+C20+C18</f>
        <v>8733.0321038935472</v>
      </c>
      <c r="D22" s="1">
        <f t="shared" si="3"/>
        <v>2146811.0183744575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57022730.769999996</v>
      </c>
    </row>
    <row r="27" spans="1:11" x14ac:dyDescent="0.2">
      <c r="A27" t="s">
        <v>9</v>
      </c>
      <c r="B27" s="1">
        <f>+B9</f>
        <v>26900466.629999999</v>
      </c>
    </row>
    <row r="28" spans="1:11" x14ac:dyDescent="0.2">
      <c r="A28" t="s">
        <v>10</v>
      </c>
      <c r="B28" s="1">
        <f>+B22-B27</f>
        <v>27966720.089521643</v>
      </c>
    </row>
    <row r="29" spans="1:11" x14ac:dyDescent="0.2">
      <c r="A29" s="29" t="s">
        <v>121</v>
      </c>
      <c r="B29" s="1">
        <v>6837</v>
      </c>
    </row>
    <row r="30" spans="1:11" x14ac:dyDescent="0.2">
      <c r="A30" t="s">
        <v>11</v>
      </c>
      <c r="B30" s="1">
        <f>+B28/B29</f>
        <v>4090.4958445987486</v>
      </c>
    </row>
  </sheetData>
  <phoneticPr fontId="0" type="noConversion"/>
  <pageMargins left="0.54" right="0.55000000000000004" top="1" bottom="0.57999999999999996" header="0.5" footer="0.5"/>
  <pageSetup scale="97" orientation="landscape" horizontalDpi="4294967294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Table'!B30</f>
        <v>18658049.260000002</v>
      </c>
      <c r="C9" s="1">
        <f>'Master Expend Table'!C30</f>
        <v>6932</v>
      </c>
      <c r="D9" s="1">
        <f>'Master Expend Table'!D30</f>
        <v>252167.46</v>
      </c>
      <c r="E9" s="1">
        <f>'Master Expend Table'!E30</f>
        <v>0</v>
      </c>
      <c r="G9" s="1">
        <f>'Master Expend Table'!G30</f>
        <v>6729603.75</v>
      </c>
      <c r="H9" s="1">
        <f>'Master Expend Table'!H30</f>
        <v>4120539.58</v>
      </c>
      <c r="I9" s="1">
        <f>'Master Expend Table'!I30</f>
        <v>5296187.24</v>
      </c>
      <c r="J9" s="1">
        <f>'Master Expend Table'!J30</f>
        <v>4798768.4800000004</v>
      </c>
      <c r="K9" s="1">
        <f>SUM(B9:J9)</f>
        <v>39862247.770000011</v>
      </c>
    </row>
    <row r="11" spans="1:11" x14ac:dyDescent="0.2">
      <c r="A11" t="s">
        <v>3</v>
      </c>
      <c r="B11" s="1">
        <f>(B9/($K9-$J9))*-$J$11</f>
        <v>2553530.3540943987</v>
      </c>
      <c r="C11" s="1">
        <f t="shared" ref="C11:I11" si="0">(C9/($K9-$J9))*-$J$11</f>
        <v>948.70970528150337</v>
      </c>
      <c r="D11" s="1">
        <f t="shared" si="0"/>
        <v>34511.499806431806</v>
      </c>
      <c r="E11" s="1">
        <f t="shared" si="0"/>
        <v>0</v>
      </c>
      <c r="G11" s="1">
        <f t="shared" si="0"/>
        <v>921009.86588629545</v>
      </c>
      <c r="H11" s="1">
        <f t="shared" si="0"/>
        <v>563934.77936274803</v>
      </c>
      <c r="I11" s="1">
        <f t="shared" si="0"/>
        <v>724833.27114484413</v>
      </c>
      <c r="J11" s="1">
        <f>-J9</f>
        <v>-4798768.4800000004</v>
      </c>
      <c r="K11" s="1">
        <v>0</v>
      </c>
    </row>
    <row r="12" spans="1:11" x14ac:dyDescent="0.2">
      <c r="A12" t="s">
        <v>4</v>
      </c>
      <c r="B12" s="1">
        <f>+B9+B11</f>
        <v>21211579.614094399</v>
      </c>
      <c r="C12" s="1">
        <f t="shared" ref="C12:J12" si="1">+C9+C11</f>
        <v>7880.7097052815034</v>
      </c>
      <c r="D12" s="1">
        <f t="shared" si="1"/>
        <v>286678.95980643178</v>
      </c>
      <c r="E12" s="1">
        <f t="shared" si="1"/>
        <v>0</v>
      </c>
      <c r="G12" s="1">
        <f t="shared" si="1"/>
        <v>7650613.6158862952</v>
      </c>
      <c r="H12" s="1">
        <f t="shared" si="1"/>
        <v>4684474.3593627485</v>
      </c>
      <c r="I12" s="1">
        <f t="shared" si="1"/>
        <v>6021020.5111448448</v>
      </c>
      <c r="J12" s="1">
        <f t="shared" si="1"/>
        <v>0</v>
      </c>
      <c r="K12" s="1">
        <f>SUM(B12:J12)</f>
        <v>39862247.770000003</v>
      </c>
    </row>
    <row r="14" spans="1:11" x14ac:dyDescent="0.2">
      <c r="A14" t="s">
        <v>5</v>
      </c>
      <c r="B14" s="1">
        <f>B$9/($K$9-$J$9-$I$9)*-I14</f>
        <v>3773957.5740955207</v>
      </c>
      <c r="C14" s="1">
        <f t="shared" ref="C14:H14" si="2">C$9/($K$9-$J$9-$I$9)*-$I$14</f>
        <v>1402.1333923539094</v>
      </c>
      <c r="D14" s="1">
        <f t="shared" si="2"/>
        <v>51005.830370898548</v>
      </c>
      <c r="E14" s="1">
        <f t="shared" si="2"/>
        <v>0</v>
      </c>
      <c r="G14" s="1">
        <f t="shared" si="2"/>
        <v>1361194.7684917902</v>
      </c>
      <c r="H14" s="1">
        <f t="shared" si="2"/>
        <v>833460.20479428058</v>
      </c>
      <c r="I14" s="1">
        <f>-I12</f>
        <v>-6021020.5111448448</v>
      </c>
      <c r="K14" s="1">
        <v>0</v>
      </c>
    </row>
    <row r="15" spans="1:11" x14ac:dyDescent="0.2">
      <c r="A15" t="s">
        <v>4</v>
      </c>
      <c r="B15" s="1">
        <f>+B12+B14</f>
        <v>24985537.18818992</v>
      </c>
      <c r="C15" s="1">
        <f>+C12+C14</f>
        <v>9282.8430976354121</v>
      </c>
      <c r="D15" s="1">
        <f>+D12+D14</f>
        <v>337684.79017733032</v>
      </c>
      <c r="E15" s="1">
        <f>+E12+E14</f>
        <v>0</v>
      </c>
      <c r="G15" s="1">
        <f>+G12+G14</f>
        <v>9011808.3843780849</v>
      </c>
      <c r="H15" s="1">
        <f>+H12+H14</f>
        <v>5517934.5641570287</v>
      </c>
      <c r="I15" s="1">
        <f>+I12+I14</f>
        <v>0</v>
      </c>
      <c r="J15" s="1">
        <f>+J12+J14</f>
        <v>0</v>
      </c>
      <c r="K15" s="1">
        <f>SUM(B15:J15)</f>
        <v>39862247.770000003</v>
      </c>
    </row>
    <row r="17" spans="1:11" x14ac:dyDescent="0.2">
      <c r="A17" t="s">
        <v>6</v>
      </c>
      <c r="B17" s="1">
        <f>B$9/($K$9-$J$9-$I$9-$H$9)*-$H$17</f>
        <v>4014305.3211874529</v>
      </c>
      <c r="C17" s="1">
        <f>C$9/($K$9-$J$9-$I$9-$H$9)*-$H$17</f>
        <v>1491.429468252536</v>
      </c>
      <c r="D17" s="1">
        <f>D$9/($K$9-$J$9-$I$9-$H$9)*-$H$17</f>
        <v>54254.18072394585</v>
      </c>
      <c r="E17" s="1">
        <f>E$9/($K$9-$J$9-$I$9-$H$9)*-$H$17</f>
        <v>0</v>
      </c>
      <c r="G17" s="1">
        <f>G$9/($K$9-$J$9-$I$9-$H$9)*-$H$17</f>
        <v>1447883.6327773763</v>
      </c>
      <c r="H17" s="1">
        <f>-H15</f>
        <v>-5517934.5641570287</v>
      </c>
      <c r="K17" s="1">
        <v>0</v>
      </c>
    </row>
    <row r="18" spans="1:11" x14ac:dyDescent="0.2">
      <c r="A18" t="s">
        <v>4</v>
      </c>
      <c r="B18" s="1">
        <f>+B15+B17</f>
        <v>28999842.509377372</v>
      </c>
      <c r="C18" s="1">
        <f>+C15+C17</f>
        <v>10774.272565887948</v>
      </c>
      <c r="D18" s="1">
        <f>+D15+D17</f>
        <v>391938.97090127616</v>
      </c>
      <c r="E18" s="1">
        <f>+E15+E17</f>
        <v>0</v>
      </c>
      <c r="G18" s="1">
        <f>+G15+G17</f>
        <v>10459692.017155461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39862247.769999996</v>
      </c>
    </row>
    <row r="20" spans="1:11" x14ac:dyDescent="0.2">
      <c r="A20" t="s">
        <v>7</v>
      </c>
      <c r="B20" s="1">
        <f>B$9/($K$9-$J$9-$I$9-$H$9-$G$9)*-$G$20</f>
        <v>10316430.44039648</v>
      </c>
      <c r="C20" s="1">
        <f>C$9/($K$9-$J$9-$I$9-$H$9-$G$9)*-$G$20</f>
        <v>3832.8495555075187</v>
      </c>
      <c r="D20" s="1">
        <f>D$9/($K$9-$J$9-$I$9-$H$9-$G$9)*-$G$20</f>
        <v>139428.72720347086</v>
      </c>
      <c r="E20" s="1">
        <f>E$9/($K$9-$J$9-$I$9-$H$9-$G$9)*-$G$20</f>
        <v>0</v>
      </c>
      <c r="G20" s="1">
        <f>-G18</f>
        <v>-10459692.017155461</v>
      </c>
      <c r="K20" s="1">
        <f>SUM(B20:J20)</f>
        <v>0</v>
      </c>
    </row>
    <row r="22" spans="1:11" x14ac:dyDescent="0.2">
      <c r="A22" t="s">
        <v>8</v>
      </c>
      <c r="B22" s="1">
        <f>+B20+B18</f>
        <v>39316272.949773848</v>
      </c>
      <c r="C22" s="1">
        <f t="shared" ref="C22:K22" si="3">+C20+C18</f>
        <v>14607.122121395467</v>
      </c>
      <c r="D22" s="1">
        <f t="shared" si="3"/>
        <v>531367.69810474699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39862247.769999996</v>
      </c>
    </row>
    <row r="27" spans="1:11" x14ac:dyDescent="0.2">
      <c r="A27" t="s">
        <v>9</v>
      </c>
      <c r="B27" s="1">
        <f>+B9</f>
        <v>18658049.260000002</v>
      </c>
    </row>
    <row r="28" spans="1:11" x14ac:dyDescent="0.2">
      <c r="A28" t="s">
        <v>10</v>
      </c>
      <c r="B28" s="1">
        <f>+B22-B27</f>
        <v>20658223.689773846</v>
      </c>
    </row>
    <row r="29" spans="1:11" x14ac:dyDescent="0.2">
      <c r="A29" s="29" t="s">
        <v>121</v>
      </c>
      <c r="B29" s="1">
        <v>4446</v>
      </c>
    </row>
    <row r="30" spans="1:11" x14ac:dyDescent="0.2">
      <c r="A30" t="s">
        <v>11</v>
      </c>
      <c r="B30" s="1">
        <f>+B28/B29</f>
        <v>4646.4740642766183</v>
      </c>
    </row>
  </sheetData>
  <phoneticPr fontId="0" type="noConversion"/>
  <pageMargins left="0.56000000000000005" right="0.55000000000000004" top="1" bottom="0.46" header="0.5" footer="0.5"/>
  <pageSetup scale="97" orientation="landscape" horizontalDpi="4294967294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Table'!B31</f>
        <v>18105476.310000002</v>
      </c>
      <c r="C9" s="1">
        <f>'Master Expend Table'!C31</f>
        <v>30759.489999999998</v>
      </c>
      <c r="D9" s="1">
        <f>'Master Expend Table'!D31</f>
        <v>904795.60000000009</v>
      </c>
      <c r="E9" s="1">
        <f>'Master Expend Table'!E31</f>
        <v>540810.09000000008</v>
      </c>
      <c r="G9" s="1">
        <f>'Master Expend Table'!G31</f>
        <v>3591102.01</v>
      </c>
      <c r="H9" s="1">
        <f>'Master Expend Table'!H31</f>
        <v>5245218.9800000004</v>
      </c>
      <c r="I9" s="1">
        <f>'Master Expend Table'!I31</f>
        <v>6670708.5199999996</v>
      </c>
      <c r="J9" s="1">
        <f>'Master Expend Table'!J31</f>
        <v>4913724.09</v>
      </c>
      <c r="K9" s="1">
        <f>SUM(B9:J9)</f>
        <v>40002595.090000004</v>
      </c>
    </row>
    <row r="11" spans="1:11" x14ac:dyDescent="0.2">
      <c r="A11" t="s">
        <v>3</v>
      </c>
      <c r="B11" s="1">
        <f>(B9/($K9-$J9))*-$J$11</f>
        <v>2535428.2588736271</v>
      </c>
      <c r="C11" s="1">
        <f t="shared" ref="C11:I11" si="0">(C9/($K9-$J9))*-$J$11</f>
        <v>4307.4525540908426</v>
      </c>
      <c r="D11" s="1">
        <f t="shared" si="0"/>
        <v>126704.44529965082</v>
      </c>
      <c r="E11" s="1">
        <f t="shared" si="0"/>
        <v>75733.173841588359</v>
      </c>
      <c r="G11" s="1">
        <f t="shared" si="0"/>
        <v>502885.50053902902</v>
      </c>
      <c r="H11" s="1">
        <f t="shared" si="0"/>
        <v>734522.31789820851</v>
      </c>
      <c r="I11" s="1">
        <f t="shared" si="0"/>
        <v>934142.94099380518</v>
      </c>
      <c r="J11" s="1">
        <f>-J9</f>
        <v>-4913724.09</v>
      </c>
      <c r="K11" s="1">
        <v>0</v>
      </c>
    </row>
    <row r="12" spans="1:11" x14ac:dyDescent="0.2">
      <c r="A12" t="s">
        <v>4</v>
      </c>
      <c r="B12" s="1">
        <f>+B9+B11</f>
        <v>20640904.568873629</v>
      </c>
      <c r="C12" s="1">
        <f t="shared" ref="C12:J12" si="1">+C9+C11</f>
        <v>35066.942554090841</v>
      </c>
      <c r="D12" s="1">
        <f t="shared" si="1"/>
        <v>1031500.0452996509</v>
      </c>
      <c r="E12" s="1">
        <f t="shared" si="1"/>
        <v>616543.2638415884</v>
      </c>
      <c r="G12" s="1">
        <f t="shared" si="1"/>
        <v>4093987.5105390288</v>
      </c>
      <c r="H12" s="1">
        <f t="shared" si="1"/>
        <v>5979741.2978982087</v>
      </c>
      <c r="I12" s="1">
        <f t="shared" si="1"/>
        <v>7604851.460993805</v>
      </c>
      <c r="J12" s="1">
        <f t="shared" si="1"/>
        <v>0</v>
      </c>
      <c r="K12" s="1">
        <f>SUM(B12:J12)</f>
        <v>40002595.089999996</v>
      </c>
    </row>
    <row r="14" spans="1:11" x14ac:dyDescent="0.2">
      <c r="A14" t="s">
        <v>5</v>
      </c>
      <c r="B14" s="1">
        <f>B$9/($K$9-$J$9-$I$9)*-I14</f>
        <v>4845121.7796011502</v>
      </c>
      <c r="C14" s="1">
        <f t="shared" ref="C14:H14" si="2">C$9/($K$9-$J$9-$I$9)*-$I$14</f>
        <v>8231.4031609380927</v>
      </c>
      <c r="D14" s="1">
        <f t="shared" si="2"/>
        <v>242128.11596820623</v>
      </c>
      <c r="E14" s="1">
        <f t="shared" si="2"/>
        <v>144723.65713128584</v>
      </c>
      <c r="G14" s="1">
        <f t="shared" si="2"/>
        <v>960998.00212438963</v>
      </c>
      <c r="H14" s="1">
        <f t="shared" si="2"/>
        <v>1403648.5030078355</v>
      </c>
      <c r="I14" s="1">
        <f>-I12</f>
        <v>-7604851.460993805</v>
      </c>
      <c r="K14" s="1">
        <v>0</v>
      </c>
    </row>
    <row r="15" spans="1:11" x14ac:dyDescent="0.2">
      <c r="A15" t="s">
        <v>4</v>
      </c>
      <c r="B15" s="1">
        <f>+B12+B14</f>
        <v>25486026.348474778</v>
      </c>
      <c r="C15" s="1">
        <f>+C12+C14</f>
        <v>43298.345715028932</v>
      </c>
      <c r="D15" s="1">
        <f>+D12+D14</f>
        <v>1273628.1612678571</v>
      </c>
      <c r="E15" s="1">
        <f>+E12+E14</f>
        <v>761266.92097287427</v>
      </c>
      <c r="G15" s="1">
        <f>+G12+G14</f>
        <v>5054985.5126634184</v>
      </c>
      <c r="H15" s="1">
        <f>+H12+H14</f>
        <v>7383389.8009060444</v>
      </c>
      <c r="I15" s="1">
        <f>+I12+I14</f>
        <v>0</v>
      </c>
      <c r="J15" s="1">
        <f>+J12+J14</f>
        <v>0</v>
      </c>
      <c r="K15" s="1">
        <f>SUM(B15:J15)</f>
        <v>40002595.090000004</v>
      </c>
    </row>
    <row r="17" spans="1:11" x14ac:dyDescent="0.2">
      <c r="A17" t="s">
        <v>6</v>
      </c>
      <c r="B17" s="1">
        <f>B$9/($K$9-$J$9-$I$9-$H$9)*-$H$17</f>
        <v>5768787.6004099362</v>
      </c>
      <c r="C17" s="1">
        <f>C$9/($K$9-$J$9-$I$9-$H$9)*-$H$17</f>
        <v>9800.6239365780802</v>
      </c>
      <c r="D17" s="1">
        <f>D$9/($K$9-$J$9-$I$9-$H$9)*-$H$17</f>
        <v>288287.01045012544</v>
      </c>
      <c r="E17" s="1">
        <f>E$9/($K$9-$J$9-$I$9-$H$9)*-$H$17</f>
        <v>172313.53033476652</v>
      </c>
      <c r="G17" s="1">
        <f>G$9/($K$9-$J$9-$I$9-$H$9)*-$H$17</f>
        <v>1144201.0357746393</v>
      </c>
      <c r="H17" s="1">
        <f>-H15</f>
        <v>-7383389.8009060444</v>
      </c>
      <c r="K17" s="1">
        <v>0</v>
      </c>
    </row>
    <row r="18" spans="1:11" x14ac:dyDescent="0.2">
      <c r="A18" t="s">
        <v>4</v>
      </c>
      <c r="B18" s="1">
        <f>+B15+B17</f>
        <v>31254813.948884714</v>
      </c>
      <c r="C18" s="1">
        <f>+C15+C17</f>
        <v>53098.969651607011</v>
      </c>
      <c r="D18" s="1">
        <f>+D15+D17</f>
        <v>1561915.1717179825</v>
      </c>
      <c r="E18" s="1">
        <f>+E15+E17</f>
        <v>933580.45130764076</v>
      </c>
      <c r="G18" s="1">
        <f>+G15+G17</f>
        <v>6199186.5484380573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40002595.090000004</v>
      </c>
    </row>
    <row r="20" spans="1:11" x14ac:dyDescent="0.2">
      <c r="A20" t="s">
        <v>7</v>
      </c>
      <c r="B20" s="1">
        <f>B$9/($K$9-$J$9-$I$9-$H$9-$G$9)*-$G$20</f>
        <v>5731801.3349936437</v>
      </c>
      <c r="C20" s="1">
        <f>C$9/($K$9-$J$9-$I$9-$H$9-$G$9)*-$G$20</f>
        <v>9737.7877735448328</v>
      </c>
      <c r="D20" s="1">
        <f>D$9/($K$9-$J$9-$I$9-$H$9-$G$9)*-$G$20</f>
        <v>286438.67408845731</v>
      </c>
      <c r="E20" s="1">
        <f>E$9/($K$9-$J$9-$I$9-$H$9-$G$9)*-$G$20</f>
        <v>171208.75158241185</v>
      </c>
      <c r="G20" s="1">
        <f>-G18</f>
        <v>-6199186.5484380573</v>
      </c>
      <c r="K20" s="1">
        <f>SUM(B20:J20)</f>
        <v>0</v>
      </c>
    </row>
    <row r="22" spans="1:11" x14ac:dyDescent="0.2">
      <c r="A22" t="s">
        <v>8</v>
      </c>
      <c r="B22" s="1">
        <f>+B20+B18</f>
        <v>36986615.283878356</v>
      </c>
      <c r="C22" s="1">
        <f t="shared" ref="C22:K22" si="3">+C20+C18</f>
        <v>62836.757425151845</v>
      </c>
      <c r="D22" s="1">
        <f t="shared" si="3"/>
        <v>1848353.8458064399</v>
      </c>
      <c r="E22" s="1">
        <f t="shared" si="3"/>
        <v>1104789.2028900527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40002595.090000004</v>
      </c>
    </row>
    <row r="27" spans="1:11" x14ac:dyDescent="0.2">
      <c r="A27" t="s">
        <v>9</v>
      </c>
      <c r="B27" s="1">
        <f>+B9</f>
        <v>18105476.310000002</v>
      </c>
    </row>
    <row r="28" spans="1:11" x14ac:dyDescent="0.2">
      <c r="A28" t="s">
        <v>10</v>
      </c>
      <c r="B28" s="1">
        <f>+B22-B27</f>
        <v>18881138.973878354</v>
      </c>
    </row>
    <row r="29" spans="1:11" x14ac:dyDescent="0.2">
      <c r="A29" s="29" t="s">
        <v>121</v>
      </c>
      <c r="B29" s="1">
        <f>HIBBING!B29+'ITASCA CC'!B29+'MESABI RANGE'!B29+'RAINY RIVER'!B29+VERMILION!B29</f>
        <v>3589</v>
      </c>
    </row>
    <row r="30" spans="1:11" x14ac:dyDescent="0.2">
      <c r="A30" t="s">
        <v>11</v>
      </c>
      <c r="B30" s="1">
        <f>+B28/B29</f>
        <v>5260.8356015264289</v>
      </c>
    </row>
  </sheetData>
  <phoneticPr fontId="0" type="noConversion"/>
  <pageMargins left="0.56000000000000005" right="0.59" top="0.82" bottom="1" header="0.5" footer="0.5"/>
  <pageSetup scale="9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Table'!B32</f>
        <v>6785686.5</v>
      </c>
      <c r="C9" s="1">
        <f>'Master Expend Table'!C32</f>
        <v>0</v>
      </c>
      <c r="D9" s="1">
        <f>'Master Expend Table'!D32</f>
        <v>810997.68</v>
      </c>
      <c r="E9" s="1">
        <f>'Master Expend Table'!E32</f>
        <v>0</v>
      </c>
      <c r="G9" s="1">
        <f>'Master Expend Table'!G32</f>
        <v>1030784.9</v>
      </c>
      <c r="H9" s="1">
        <f>'Master Expend Table'!H32</f>
        <v>1151534.28</v>
      </c>
      <c r="I9" s="1">
        <f>'Master Expend Table'!I32</f>
        <v>2368539.7599999998</v>
      </c>
      <c r="J9" s="1">
        <f>'Master Expend Table'!J32</f>
        <v>1622243.62</v>
      </c>
      <c r="K9" s="1">
        <f>SUM(B9:J9)</f>
        <v>13769786.739999998</v>
      </c>
    </row>
    <row r="11" spans="1:11" x14ac:dyDescent="0.2">
      <c r="A11" t="s">
        <v>3</v>
      </c>
      <c r="B11" s="1">
        <f>(B9/($K9-$J9))*-$J$11</f>
        <v>906194.48914087354</v>
      </c>
      <c r="C11" s="1">
        <f t="shared" ref="C11:I11" si="0">(C9/($K9-$J9))*-$J$11</f>
        <v>0</v>
      </c>
      <c r="D11" s="1">
        <f t="shared" si="0"/>
        <v>108304.68344242455</v>
      </c>
      <c r="E11" s="1">
        <f t="shared" si="0"/>
        <v>0</v>
      </c>
      <c r="G11" s="1">
        <f t="shared" si="0"/>
        <v>137656.16726761934</v>
      </c>
      <c r="H11" s="1">
        <f t="shared" si="0"/>
        <v>153781.64296166698</v>
      </c>
      <c r="I11" s="1">
        <f t="shared" si="0"/>
        <v>316306.63718741608</v>
      </c>
      <c r="J11" s="1">
        <f>-J9</f>
        <v>-1622243.62</v>
      </c>
      <c r="K11" s="1">
        <v>0</v>
      </c>
    </row>
    <row r="12" spans="1:11" x14ac:dyDescent="0.2">
      <c r="A12" t="s">
        <v>4</v>
      </c>
      <c r="B12" s="1">
        <f>+B9+B11</f>
        <v>7691880.9891408738</v>
      </c>
      <c r="C12" s="1">
        <f t="shared" ref="C12:J12" si="1">+C9+C11</f>
        <v>0</v>
      </c>
      <c r="D12" s="1">
        <f t="shared" si="1"/>
        <v>919302.36344242457</v>
      </c>
      <c r="E12" s="1">
        <f t="shared" si="1"/>
        <v>0</v>
      </c>
      <c r="G12" s="1">
        <f t="shared" si="1"/>
        <v>1168441.0672676193</v>
      </c>
      <c r="H12" s="1">
        <f t="shared" si="1"/>
        <v>1305315.9229616669</v>
      </c>
      <c r="I12" s="1">
        <f t="shared" si="1"/>
        <v>2684846.397187416</v>
      </c>
      <c r="J12" s="1">
        <f t="shared" si="1"/>
        <v>0</v>
      </c>
      <c r="K12" s="1">
        <f>SUM(B12:J12)</f>
        <v>13769786.74</v>
      </c>
    </row>
    <row r="14" spans="1:11" x14ac:dyDescent="0.2">
      <c r="A14" t="s">
        <v>5</v>
      </c>
      <c r="B14" s="1">
        <f>B$9/($K$9-$J$9-$I$9)*-I14</f>
        <v>1863024.8176914719</v>
      </c>
      <c r="C14" s="1">
        <f t="shared" ref="C14:H14" si="2">C$9/($K$9-$J$9-$I$9)*-$I$14</f>
        <v>0</v>
      </c>
      <c r="D14" s="1">
        <f t="shared" si="2"/>
        <v>222661.15667592463</v>
      </c>
      <c r="E14" s="1">
        <f t="shared" si="2"/>
        <v>0</v>
      </c>
      <c r="G14" s="1">
        <f t="shared" si="2"/>
        <v>283004.21046590083</v>
      </c>
      <c r="H14" s="1">
        <f t="shared" si="2"/>
        <v>316156.21235411929</v>
      </c>
      <c r="I14" s="1">
        <f>-I12</f>
        <v>-2684846.397187416</v>
      </c>
      <c r="K14" s="1">
        <v>0</v>
      </c>
    </row>
    <row r="15" spans="1:11" x14ac:dyDescent="0.2">
      <c r="A15" t="s">
        <v>4</v>
      </c>
      <c r="B15" s="1">
        <f>+B12+B14</f>
        <v>9554905.8068323452</v>
      </c>
      <c r="C15" s="1">
        <f>+C12+C14</f>
        <v>0</v>
      </c>
      <c r="D15" s="1">
        <f>+D12+D14</f>
        <v>1141963.5201183492</v>
      </c>
      <c r="E15" s="1">
        <f>+E12+E14</f>
        <v>0</v>
      </c>
      <c r="G15" s="1">
        <f>+G12+G14</f>
        <v>1451445.2777335201</v>
      </c>
      <c r="H15" s="1">
        <f>+H12+H14</f>
        <v>1621472.1353157861</v>
      </c>
      <c r="I15" s="1">
        <f>+I12+I14</f>
        <v>0</v>
      </c>
      <c r="J15" s="1">
        <f>+J12+J14</f>
        <v>0</v>
      </c>
      <c r="K15" s="1">
        <f>SUM(B15:J15)</f>
        <v>13769786.740000002</v>
      </c>
    </row>
    <row r="17" spans="1:11" x14ac:dyDescent="0.2">
      <c r="A17" t="s">
        <v>6</v>
      </c>
      <c r="B17" s="1">
        <f>B$9/($K$9-$J$9-$I$9-$H$9)*-$H$17</f>
        <v>1275322.0529349616</v>
      </c>
      <c r="C17" s="1">
        <f>C$9/($K$9-$J$9-$I$9-$H$9)*-$H$17</f>
        <v>0</v>
      </c>
      <c r="D17" s="1">
        <f>D$9/($K$9-$J$9-$I$9-$H$9)*-$H$17</f>
        <v>152421.31008897792</v>
      </c>
      <c r="E17" s="1">
        <f>E$9/($K$9-$J$9-$I$9-$H$9)*-$H$17</f>
        <v>0</v>
      </c>
      <c r="G17" s="1">
        <f>G$9/($K$9-$J$9-$I$9-$H$9)*-$H$17</f>
        <v>193728.77229184686</v>
      </c>
      <c r="H17" s="1">
        <f>-H15</f>
        <v>-1621472.1353157861</v>
      </c>
      <c r="K17" s="1">
        <v>0</v>
      </c>
    </row>
    <row r="18" spans="1:11" x14ac:dyDescent="0.2">
      <c r="A18" t="s">
        <v>4</v>
      </c>
      <c r="B18" s="1">
        <f>+B15+B17</f>
        <v>10830227.859767307</v>
      </c>
      <c r="C18" s="1">
        <f>+C15+C17</f>
        <v>0</v>
      </c>
      <c r="D18" s="1">
        <f>+D15+D17</f>
        <v>1294384.8302073271</v>
      </c>
      <c r="E18" s="1">
        <f>+E15+E17</f>
        <v>0</v>
      </c>
      <c r="G18" s="1">
        <f>+G15+G17</f>
        <v>1645174.0500253669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13769786.74</v>
      </c>
    </row>
    <row r="20" spans="1:11" x14ac:dyDescent="0.2">
      <c r="A20" t="s">
        <v>7</v>
      </c>
      <c r="B20" s="1">
        <f>B$9/($K$9-$J$9-$I$9-$H$9-$G$9)*-$G$20</f>
        <v>1469540.5359615015</v>
      </c>
      <c r="C20" s="1">
        <f>C$9/($K$9-$J$9-$I$9-$H$9-$G$9)*-$G$20</f>
        <v>0</v>
      </c>
      <c r="D20" s="1">
        <f>D$9/($K$9-$J$9-$I$9-$H$9-$G$9)*-$G$20</f>
        <v>175633.51406386582</v>
      </c>
      <c r="E20" s="1">
        <f>E$9/($K$9-$J$9-$I$9-$H$9-$G$9)*-$G$20</f>
        <v>0</v>
      </c>
      <c r="G20" s="1">
        <f>-G18</f>
        <v>-1645174.0500253669</v>
      </c>
      <c r="K20" s="1">
        <f>SUM(B20:J20)</f>
        <v>0</v>
      </c>
    </row>
    <row r="22" spans="1:11" x14ac:dyDescent="0.2">
      <c r="A22" t="s">
        <v>8</v>
      </c>
      <c r="B22" s="1">
        <f>+B20+B18</f>
        <v>12299768.395728808</v>
      </c>
      <c r="C22" s="1">
        <f t="shared" ref="C22:K22" si="3">+C20+C18</f>
        <v>0</v>
      </c>
      <c r="D22" s="1">
        <f t="shared" si="3"/>
        <v>1470018.344271193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13769786.74</v>
      </c>
    </row>
    <row r="27" spans="1:11" x14ac:dyDescent="0.2">
      <c r="A27" t="s">
        <v>9</v>
      </c>
      <c r="B27" s="1">
        <f>+B9</f>
        <v>6785686.5</v>
      </c>
    </row>
    <row r="28" spans="1:11" x14ac:dyDescent="0.2">
      <c r="A28" t="s">
        <v>10</v>
      </c>
      <c r="B28" s="1">
        <f>+B22-B27</f>
        <v>5514081.8957288079</v>
      </c>
    </row>
    <row r="29" spans="1:11" x14ac:dyDescent="0.2">
      <c r="A29" s="29" t="s">
        <v>121</v>
      </c>
      <c r="B29" s="1">
        <v>1014</v>
      </c>
    </row>
    <row r="30" spans="1:11" x14ac:dyDescent="0.2">
      <c r="A30" t="s">
        <v>11</v>
      </c>
      <c r="B30" s="1">
        <f>+B28/B29</f>
        <v>5437.9505875037557</v>
      </c>
    </row>
  </sheetData>
  <phoneticPr fontId="0" type="noConversion"/>
  <pageMargins left="0.46" right="0.55000000000000004" top="1" bottom="0.51" header="0.5" footer="0.5"/>
  <pageSetup orientation="landscape" horizontalDpi="4294967294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Table'!B33</f>
        <v>4147651.15</v>
      </c>
      <c r="C9" s="1">
        <f>'Master Expend Table'!C33</f>
        <v>26262.94</v>
      </c>
      <c r="D9" s="1">
        <f>'Master Expend Table'!D33</f>
        <v>26399.74</v>
      </c>
      <c r="E9" s="1">
        <f>'Master Expend Table'!E33</f>
        <v>212249.42</v>
      </c>
      <c r="G9" s="1">
        <f>'Master Expend Table'!G33</f>
        <v>728210.48</v>
      </c>
      <c r="H9" s="1">
        <f>'Master Expend Table'!H33</f>
        <v>1490869.5</v>
      </c>
      <c r="I9" s="1">
        <f>'Master Expend Table'!I33</f>
        <v>1086007.42</v>
      </c>
      <c r="J9" s="1">
        <f>'Master Expend Table'!J33</f>
        <v>1070449.49</v>
      </c>
      <c r="K9" s="1">
        <f>SUM(B9:J9)</f>
        <v>8788100.1400000006</v>
      </c>
    </row>
    <row r="11" spans="1:11" x14ac:dyDescent="0.2">
      <c r="A11" t="s">
        <v>3</v>
      </c>
      <c r="B11" s="1">
        <f>(B9/($K9-$J9))*-$J$11</f>
        <v>575285.31149766583</v>
      </c>
      <c r="C11" s="1">
        <f t="shared" ref="C11:I11" si="0">(C9/($K9-$J9))*-$J$11</f>
        <v>3642.7083841765493</v>
      </c>
      <c r="D11" s="1">
        <f t="shared" si="0"/>
        <v>3661.6827452707516</v>
      </c>
      <c r="E11" s="1">
        <f t="shared" si="0"/>
        <v>29439.306557857191</v>
      </c>
      <c r="G11" s="1">
        <f t="shared" si="0"/>
        <v>101003.86403583261</v>
      </c>
      <c r="H11" s="1">
        <f t="shared" si="0"/>
        <v>206785.79120856617</v>
      </c>
      <c r="I11" s="1">
        <f t="shared" si="0"/>
        <v>150630.82557063084</v>
      </c>
      <c r="J11" s="1">
        <f>-J9</f>
        <v>-1070449.49</v>
      </c>
      <c r="K11" s="1">
        <v>0</v>
      </c>
    </row>
    <row r="12" spans="1:11" x14ac:dyDescent="0.2">
      <c r="A12" t="s">
        <v>4</v>
      </c>
      <c r="B12" s="1">
        <f>+B9+B11</f>
        <v>4722936.4614976654</v>
      </c>
      <c r="C12" s="1">
        <f t="shared" ref="C12:J12" si="1">+C9+C11</f>
        <v>29905.648384176548</v>
      </c>
      <c r="D12" s="1">
        <f t="shared" si="1"/>
        <v>30061.422745270753</v>
      </c>
      <c r="E12" s="1">
        <f t="shared" si="1"/>
        <v>241688.72655785721</v>
      </c>
      <c r="G12" s="1">
        <f t="shared" si="1"/>
        <v>829214.34403583256</v>
      </c>
      <c r="H12" s="1">
        <f t="shared" si="1"/>
        <v>1697655.2912085662</v>
      </c>
      <c r="I12" s="1">
        <f t="shared" si="1"/>
        <v>1236638.2455706308</v>
      </c>
      <c r="J12" s="1">
        <f t="shared" si="1"/>
        <v>0</v>
      </c>
      <c r="K12" s="1">
        <f>SUM(B12:J12)</f>
        <v>8788100.1399999987</v>
      </c>
    </row>
    <row r="14" spans="1:11" x14ac:dyDescent="0.2">
      <c r="A14" t="s">
        <v>5</v>
      </c>
      <c r="B14" s="1">
        <f>B$9/($K$9-$J$9-$I$9)*-I14</f>
        <v>773434.85822216177</v>
      </c>
      <c r="C14" s="1">
        <f t="shared" ref="C14:H14" si="2">C$9/($K$9-$J$9-$I$9)*-$I$14</f>
        <v>4897.3919311890868</v>
      </c>
      <c r="D14" s="1">
        <f t="shared" si="2"/>
        <v>4922.9017642918052</v>
      </c>
      <c r="E14" s="1">
        <f t="shared" si="2"/>
        <v>39579.292985003354</v>
      </c>
      <c r="G14" s="1">
        <f t="shared" si="2"/>
        <v>135793.33193310926</v>
      </c>
      <c r="H14" s="1">
        <f t="shared" si="2"/>
        <v>278010.46873487544</v>
      </c>
      <c r="I14" s="1">
        <f>-I12</f>
        <v>-1236638.2455706308</v>
      </c>
      <c r="K14" s="1">
        <v>0</v>
      </c>
    </row>
    <row r="15" spans="1:11" x14ac:dyDescent="0.2">
      <c r="A15" t="s">
        <v>4</v>
      </c>
      <c r="B15" s="1">
        <f>+B12+B14</f>
        <v>5496371.3197198268</v>
      </c>
      <c r="C15" s="1">
        <f>+C12+C14</f>
        <v>34803.040315365637</v>
      </c>
      <c r="D15" s="1">
        <f>+D12+D14</f>
        <v>34984.324509562561</v>
      </c>
      <c r="E15" s="1">
        <f>+E12+E14</f>
        <v>281268.01954286057</v>
      </c>
      <c r="G15" s="1">
        <f>+G12+G14</f>
        <v>965007.67596894177</v>
      </c>
      <c r="H15" s="1">
        <f>+H12+H14</f>
        <v>1975665.7599434415</v>
      </c>
      <c r="I15" s="1">
        <f>+I12+I14</f>
        <v>0</v>
      </c>
      <c r="J15" s="1">
        <f>+J12+J14</f>
        <v>0</v>
      </c>
      <c r="K15" s="1">
        <f>SUM(B15:J15)</f>
        <v>8788100.1400000006</v>
      </c>
    </row>
    <row r="17" spans="1:11" x14ac:dyDescent="0.2">
      <c r="A17" t="s">
        <v>6</v>
      </c>
      <c r="B17" s="1">
        <f>B$9/($K$9-$J$9-$I$9-$H$9)*-$H$17</f>
        <v>1593995.9219417032</v>
      </c>
      <c r="C17" s="1">
        <f>C$9/($K$9-$J$9-$I$9-$H$9)*-$H$17</f>
        <v>10093.187142366018</v>
      </c>
      <c r="D17" s="1">
        <f>D$9/($K$9-$J$9-$I$9-$H$9)*-$H$17</f>
        <v>10145.761149734413</v>
      </c>
      <c r="E17" s="1">
        <f>E$9/($K$9-$J$9-$I$9-$H$9)*-$H$17</f>
        <v>81570.194232581925</v>
      </c>
      <c r="G17" s="1">
        <f>G$9/($K$9-$J$9-$I$9-$H$9)*-$H$17</f>
        <v>279860.69547705573</v>
      </c>
      <c r="H17" s="1">
        <f>-H15</f>
        <v>-1975665.7599434415</v>
      </c>
      <c r="K17" s="1">
        <v>0</v>
      </c>
    </row>
    <row r="18" spans="1:11" x14ac:dyDescent="0.2">
      <c r="A18" t="s">
        <v>4</v>
      </c>
      <c r="B18" s="1">
        <f>+B15+B17</f>
        <v>7090367.24166153</v>
      </c>
      <c r="C18" s="1">
        <f>+C15+C17</f>
        <v>44896.227457731657</v>
      </c>
      <c r="D18" s="1">
        <f>+D15+D17</f>
        <v>45130.085659296972</v>
      </c>
      <c r="E18" s="1">
        <f>+E15+E17</f>
        <v>362838.21377544251</v>
      </c>
      <c r="G18" s="1">
        <f>+G15+G17</f>
        <v>1244868.3714459976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8788100.1400000006</v>
      </c>
    </row>
    <row r="20" spans="1:11" x14ac:dyDescent="0.2">
      <c r="A20" t="s">
        <v>7</v>
      </c>
      <c r="B20" s="1">
        <f>B$9/($K$9-$J$9-$I$9-$H$9-$G$9)*-$G$20</f>
        <v>1170131.6082951601</v>
      </c>
      <c r="C20" s="1">
        <f>C$9/($K$9-$J$9-$I$9-$H$9-$G$9)*-$G$20</f>
        <v>7409.2769881959075</v>
      </c>
      <c r="D20" s="1">
        <f>D$9/($K$9-$J$9-$I$9-$H$9-$G$9)*-$G$20</f>
        <v>7447.8708810344569</v>
      </c>
      <c r="E20" s="1">
        <f>E$9/($K$9-$J$9-$I$9-$H$9-$G$9)*-$G$20</f>
        <v>59879.615281607024</v>
      </c>
      <c r="G20" s="1">
        <f>-G18</f>
        <v>-1244868.3714459976</v>
      </c>
      <c r="K20" s="1">
        <f>SUM(B20:J20)</f>
        <v>0</v>
      </c>
    </row>
    <row r="22" spans="1:11" x14ac:dyDescent="0.2">
      <c r="A22" t="s">
        <v>8</v>
      </c>
      <c r="B22" s="1">
        <f>+B20+B18</f>
        <v>8260498.8499566903</v>
      </c>
      <c r="C22" s="1">
        <f t="shared" ref="C22:K22" si="3">+C20+C18</f>
        <v>52305.504445927567</v>
      </c>
      <c r="D22" s="1">
        <f t="shared" si="3"/>
        <v>52577.956540331426</v>
      </c>
      <c r="E22" s="1">
        <f t="shared" si="3"/>
        <v>422717.82905704953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8788100.1400000006</v>
      </c>
    </row>
    <row r="27" spans="1:11" x14ac:dyDescent="0.2">
      <c r="A27" t="s">
        <v>9</v>
      </c>
      <c r="B27" s="1">
        <f>+B9</f>
        <v>4147651.15</v>
      </c>
    </row>
    <row r="28" spans="1:11" x14ac:dyDescent="0.2">
      <c r="A28" t="s">
        <v>10</v>
      </c>
      <c r="B28" s="1">
        <f>+B22-B27</f>
        <v>4112847.6999566904</v>
      </c>
    </row>
    <row r="29" spans="1:11" x14ac:dyDescent="0.2">
      <c r="A29" s="29" t="s">
        <v>121</v>
      </c>
      <c r="B29" s="1">
        <v>931</v>
      </c>
    </row>
    <row r="30" spans="1:11" x14ac:dyDescent="0.2">
      <c r="A30" t="s">
        <v>11</v>
      </c>
      <c r="B30" s="1">
        <f>+B28/B29</f>
        <v>4417.6667024239423</v>
      </c>
    </row>
  </sheetData>
  <phoneticPr fontId="0" type="noConversion"/>
  <pageMargins left="0.59" right="0.55000000000000004" top="1" bottom="0.53" header="0.5" footer="0.5"/>
  <pageSetup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5703125" style="1" bestFit="1" customWidth="1"/>
    <col min="5" max="5" width="9.28515625" style="1" bestFit="1" customWidth="1"/>
    <col min="6" max="6" width="2.7109375" style="3" customWidth="1"/>
    <col min="7" max="9" width="11.5703125" style="1" bestFit="1" customWidth="1"/>
    <col min="10" max="10" width="13.7109375" style="1" bestFit="1" customWidth="1"/>
    <col min="11" max="11" width="11.42578125" style="1" bestFit="1" customWidth="1"/>
  </cols>
  <sheetData>
    <row r="1" spans="1:11" ht="15.75" x14ac:dyDescent="0.25">
      <c r="A1" s="5" t="str">
        <f>System!A1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Table'!B6</f>
        <v>10778121.369999999</v>
      </c>
      <c r="C9" s="1">
        <f>'Master Expend Table'!C6</f>
        <v>131178.31</v>
      </c>
      <c r="D9" s="1">
        <f>'Master Expend Table'!D6</f>
        <v>741701.24</v>
      </c>
      <c r="E9" s="1">
        <f>'Master Expend Table'!E6</f>
        <v>0</v>
      </c>
      <c r="G9" s="1">
        <f>'Master Expend Table'!G6</f>
        <v>2553167.4</v>
      </c>
      <c r="H9" s="1">
        <f>'Master Expend Table'!H6</f>
        <v>1909332.78</v>
      </c>
      <c r="I9" s="1">
        <f>'Master Expend Table'!I6</f>
        <v>3154902.48</v>
      </c>
      <c r="J9" s="1">
        <f>'Master Expend Table'!J6</f>
        <v>2364526.15</v>
      </c>
      <c r="K9" s="1">
        <f>SUM(B9:J9)</f>
        <v>21632929.729999997</v>
      </c>
    </row>
    <row r="11" spans="1:11" x14ac:dyDescent="0.2">
      <c r="A11" t="s">
        <v>3</v>
      </c>
      <c r="B11" s="1">
        <f>(B9/($K9-$J9))*-$J$11</f>
        <v>1322639.4040081045</v>
      </c>
      <c r="C11" s="1">
        <f t="shared" ref="C11:I11" si="0">(C9/($K9-$J9))*-$J$11</f>
        <v>16097.573575309476</v>
      </c>
      <c r="D11" s="1">
        <f t="shared" si="0"/>
        <v>91018.021819295216</v>
      </c>
      <c r="E11" s="1">
        <f t="shared" si="0"/>
        <v>0</v>
      </c>
      <c r="G11" s="1">
        <f t="shared" si="0"/>
        <v>313312.4681327393</v>
      </c>
      <c r="H11" s="1">
        <f t="shared" si="0"/>
        <v>234304.16892701379</v>
      </c>
      <c r="I11" s="1">
        <f t="shared" si="0"/>
        <v>387154.51353753783</v>
      </c>
      <c r="J11" s="1">
        <f>-J9</f>
        <v>-2364526.15</v>
      </c>
      <c r="K11" s="1">
        <v>0</v>
      </c>
    </row>
    <row r="12" spans="1:11" x14ac:dyDescent="0.2">
      <c r="A12" t="s">
        <v>4</v>
      </c>
      <c r="B12" s="1">
        <f>+B9+B11</f>
        <v>12100760.774008103</v>
      </c>
      <c r="C12" s="1">
        <f t="shared" ref="C12:J12" si="1">+C9+C11</f>
        <v>147275.88357530948</v>
      </c>
      <c r="D12" s="1">
        <f t="shared" si="1"/>
        <v>832719.26181929524</v>
      </c>
      <c r="E12" s="1">
        <f t="shared" si="1"/>
        <v>0</v>
      </c>
      <c r="G12" s="1">
        <f t="shared" si="1"/>
        <v>2866479.8681327393</v>
      </c>
      <c r="H12" s="1">
        <f t="shared" si="1"/>
        <v>2143636.9489270137</v>
      </c>
      <c r="I12" s="1">
        <f t="shared" si="1"/>
        <v>3542056.9935375378</v>
      </c>
      <c r="J12" s="1">
        <f t="shared" si="1"/>
        <v>0</v>
      </c>
      <c r="K12" s="1">
        <f>SUM(B12:J12)</f>
        <v>21632929.73</v>
      </c>
    </row>
    <row r="14" spans="1:11" x14ac:dyDescent="0.2">
      <c r="A14" t="s">
        <v>5</v>
      </c>
      <c r="B14" s="1">
        <f>B$9/($K$9-$J$9-$I$9)*-I14</f>
        <v>2369238.0655750157</v>
      </c>
      <c r="C14" s="1">
        <f t="shared" ref="C14:H14" si="2">C$9/($K$9-$J$9-$I$9)*-$I$14</f>
        <v>28835.511752063321</v>
      </c>
      <c r="D14" s="1">
        <f t="shared" si="2"/>
        <v>163040.17655464486</v>
      </c>
      <c r="E14" s="1">
        <f t="shared" si="2"/>
        <v>0</v>
      </c>
      <c r="G14" s="1">
        <f t="shared" si="2"/>
        <v>561235.22682739957</v>
      </c>
      <c r="H14" s="1">
        <f t="shared" si="2"/>
        <v>419708.01282841444</v>
      </c>
      <c r="I14" s="1">
        <f>-I12</f>
        <v>-3542056.9935375378</v>
      </c>
      <c r="K14" s="1">
        <v>0</v>
      </c>
    </row>
    <row r="15" spans="1:11" x14ac:dyDescent="0.2">
      <c r="A15" t="s">
        <v>4</v>
      </c>
      <c r="B15" s="1">
        <f>+B12+B14</f>
        <v>14469998.839583118</v>
      </c>
      <c r="C15" s="1">
        <f>+C12+C14</f>
        <v>176111.3953273728</v>
      </c>
      <c r="D15" s="1">
        <f>+D12+D14</f>
        <v>995759.43837394007</v>
      </c>
      <c r="E15" s="1">
        <f>+E12+E14</f>
        <v>0</v>
      </c>
      <c r="G15" s="1">
        <f>+G12+G14</f>
        <v>3427715.0949601391</v>
      </c>
      <c r="H15" s="1">
        <f>+H12+H14</f>
        <v>2563344.961755428</v>
      </c>
      <c r="I15" s="1">
        <f>+I12+I14</f>
        <v>0</v>
      </c>
      <c r="J15" s="1">
        <f>+J12+J14</f>
        <v>0</v>
      </c>
      <c r="K15" s="1">
        <f>SUM(B15:J15)</f>
        <v>21632929.729999997</v>
      </c>
    </row>
    <row r="17" spans="1:11" x14ac:dyDescent="0.2">
      <c r="A17" t="s">
        <v>6</v>
      </c>
      <c r="B17" s="1">
        <f>B$9/($K$9-$J$9-$I$9-$H$9)*-$H$17</f>
        <v>1945065.8770409455</v>
      </c>
      <c r="C17" s="1">
        <f>C$9/($K$9-$J$9-$I$9-$H$9)*-$H$17</f>
        <v>23672.998830676468</v>
      </c>
      <c r="D17" s="1">
        <f>D$9/($K$9-$J$9-$I$9-$H$9)*-$H$17</f>
        <v>133850.57779164318</v>
      </c>
      <c r="E17" s="1">
        <f>E$9/($K$9-$J$9-$I$9-$H$9)*-$H$17</f>
        <v>0</v>
      </c>
      <c r="G17" s="1">
        <f>G$9/($K$9-$J$9-$I$9-$H$9)*-$H$17</f>
        <v>460755.50809216301</v>
      </c>
      <c r="H17" s="1">
        <f>-H15</f>
        <v>-2563344.961755428</v>
      </c>
      <c r="K17" s="1">
        <v>0</v>
      </c>
    </row>
    <row r="18" spans="1:11" x14ac:dyDescent="0.2">
      <c r="A18" t="s">
        <v>4</v>
      </c>
      <c r="B18" s="1">
        <f>+B15+B17</f>
        <v>16415064.716624063</v>
      </c>
      <c r="C18" s="1">
        <f>+C15+C17</f>
        <v>199784.39415804925</v>
      </c>
      <c r="D18" s="1">
        <f>+D15+D17</f>
        <v>1129610.0161655832</v>
      </c>
      <c r="E18" s="1">
        <f>+E15+E17</f>
        <v>0</v>
      </c>
      <c r="G18" s="1">
        <f>+G15+G17</f>
        <v>3888470.6030523023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21632929.729999997</v>
      </c>
    </row>
    <row r="20" spans="1:11" x14ac:dyDescent="0.2">
      <c r="A20" t="s">
        <v>7</v>
      </c>
      <c r="B20" s="1">
        <f>B$9/($K$9-$J$9-$I$9-$H$9-$G$9)*-$G$20</f>
        <v>3597150.8706545369</v>
      </c>
      <c r="C20" s="1">
        <f>C$9/($K$9-$J$9-$I$9-$H$9-$G$9)*-$G$20</f>
        <v>43780.187272792857</v>
      </c>
      <c r="D20" s="1">
        <f>D$9/($K$9-$J$9-$I$9-$H$9-$G$9)*-$G$20</f>
        <v>247539.54512497294</v>
      </c>
      <c r="E20" s="1">
        <f>E$9/($K$9-$J$9-$I$9-$H$9-$G$9)*-$G$20</f>
        <v>0</v>
      </c>
      <c r="G20" s="1">
        <f>-G18</f>
        <v>-3888470.6030523023</v>
      </c>
      <c r="K20" s="1">
        <f>SUM(B20:J20)</f>
        <v>0</v>
      </c>
    </row>
    <row r="22" spans="1:11" x14ac:dyDescent="0.2">
      <c r="A22" t="s">
        <v>8</v>
      </c>
      <c r="B22" s="1">
        <f>+B20+B18</f>
        <v>20012215.587278601</v>
      </c>
      <c r="C22" s="1">
        <f t="shared" ref="C22:K22" si="3">+C20+C18</f>
        <v>243564.58143084211</v>
      </c>
      <c r="D22" s="1">
        <f t="shared" si="3"/>
        <v>1377149.5612905561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21632929.729999997</v>
      </c>
    </row>
    <row r="27" spans="1:11" x14ac:dyDescent="0.2">
      <c r="A27" t="s">
        <v>9</v>
      </c>
      <c r="B27" s="1">
        <f>+B9</f>
        <v>10778121.369999999</v>
      </c>
    </row>
    <row r="28" spans="1:11" x14ac:dyDescent="0.2">
      <c r="A28" t="s">
        <v>10</v>
      </c>
      <c r="B28" s="1">
        <f>+B22-B27</f>
        <v>9234094.2172786016</v>
      </c>
    </row>
    <row r="29" spans="1:11" x14ac:dyDescent="0.2">
      <c r="A29" s="29" t="s">
        <v>121</v>
      </c>
      <c r="B29" s="1">
        <v>1993</v>
      </c>
    </row>
    <row r="30" spans="1:11" x14ac:dyDescent="0.2">
      <c r="A30" t="s">
        <v>11</v>
      </c>
      <c r="B30" s="1">
        <f>+B28/B29</f>
        <v>4633.2635309977932</v>
      </c>
    </row>
  </sheetData>
  <phoneticPr fontId="0" type="noConversion"/>
  <pageMargins left="0.43" right="0.17" top="0.73" bottom="0.33" header="0.27" footer="0.25"/>
  <pageSetup orientation="landscape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Table'!B34</f>
        <v>4071081.5</v>
      </c>
      <c r="C9" s="1">
        <f>'Master Expend Table'!C34</f>
        <v>0</v>
      </c>
      <c r="D9" s="1">
        <f>'Master Expend Table'!D34</f>
        <v>0</v>
      </c>
      <c r="E9" s="1">
        <f>'Master Expend Table'!E34</f>
        <v>146193.76</v>
      </c>
      <c r="G9" s="1">
        <f>'Master Expend Table'!G34</f>
        <v>863543.53</v>
      </c>
      <c r="H9" s="1">
        <f>'Master Expend Table'!H34</f>
        <v>1090399.6100000001</v>
      </c>
      <c r="I9" s="1">
        <f>'Master Expend Table'!I34</f>
        <v>1473440.35</v>
      </c>
      <c r="J9" s="1">
        <f>'Master Expend Table'!J34</f>
        <v>1381180.43</v>
      </c>
      <c r="K9" s="1">
        <f>SUM(B9:J9)</f>
        <v>9025839.1799999997</v>
      </c>
    </row>
    <row r="11" spans="1:11" x14ac:dyDescent="0.2">
      <c r="A11" t="s">
        <v>3</v>
      </c>
      <c r="B11" s="1">
        <f>(B9/($K9-$J9))*-$J$11</f>
        <v>735532.91005109216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26413.207823059045</v>
      </c>
      <c r="G11" s="1">
        <f t="shared" si="0"/>
        <v>156018.66127629543</v>
      </c>
      <c r="H11" s="1">
        <f t="shared" si="0"/>
        <v>197005.34078275666</v>
      </c>
      <c r="I11" s="1">
        <f t="shared" si="0"/>
        <v>266210.31006679672</v>
      </c>
      <c r="J11" s="1">
        <f>-J9</f>
        <v>-1381180.43</v>
      </c>
      <c r="K11" s="1">
        <v>0</v>
      </c>
    </row>
    <row r="12" spans="1:11" x14ac:dyDescent="0.2">
      <c r="A12" t="s">
        <v>4</v>
      </c>
      <c r="B12" s="1">
        <f>+B9+B11</f>
        <v>4806614.4100510925</v>
      </c>
      <c r="C12" s="1">
        <f t="shared" ref="C12:J12" si="1">+C9+C11</f>
        <v>0</v>
      </c>
      <c r="D12" s="1">
        <f t="shared" si="1"/>
        <v>0</v>
      </c>
      <c r="E12" s="1">
        <f t="shared" si="1"/>
        <v>172606.96782305907</v>
      </c>
      <c r="G12" s="1">
        <f t="shared" si="1"/>
        <v>1019562.1912762955</v>
      </c>
      <c r="H12" s="1">
        <f t="shared" si="1"/>
        <v>1287404.9507827568</v>
      </c>
      <c r="I12" s="1">
        <f t="shared" si="1"/>
        <v>1739650.6600667969</v>
      </c>
      <c r="J12" s="1">
        <f t="shared" si="1"/>
        <v>0</v>
      </c>
      <c r="K12" s="1">
        <f>SUM(B12:J12)</f>
        <v>9025839.1799999997</v>
      </c>
    </row>
    <row r="14" spans="1:11" x14ac:dyDescent="0.2">
      <c r="A14" t="s">
        <v>5</v>
      </c>
      <c r="B14" s="1">
        <f>B$9/($K$9-$J$9-$I$9)*-I14</f>
        <v>1147627.447225126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41211.646484857331</v>
      </c>
      <c r="G14" s="1">
        <f t="shared" si="2"/>
        <v>243430.70923578268</v>
      </c>
      <c r="H14" s="1">
        <f t="shared" si="2"/>
        <v>307380.85712103109</v>
      </c>
      <c r="I14" s="1">
        <f>-I12</f>
        <v>-1739650.6600667969</v>
      </c>
      <c r="K14" s="1">
        <v>0</v>
      </c>
    </row>
    <row r="15" spans="1:11" x14ac:dyDescent="0.2">
      <c r="A15" t="s">
        <v>4</v>
      </c>
      <c r="B15" s="1">
        <f>+B12+B14</f>
        <v>5954241.857276218</v>
      </c>
      <c r="C15" s="1">
        <f>+C12+C14</f>
        <v>0</v>
      </c>
      <c r="D15" s="1">
        <f>+D12+D14</f>
        <v>0</v>
      </c>
      <c r="E15" s="1">
        <f>+E12+E14</f>
        <v>213818.6143079164</v>
      </c>
      <c r="G15" s="1">
        <f>+G12+G14</f>
        <v>1262992.9005120781</v>
      </c>
      <c r="H15" s="1">
        <f>+H12+H14</f>
        <v>1594785.8079037878</v>
      </c>
      <c r="I15" s="1">
        <f>+I12+I14</f>
        <v>0</v>
      </c>
      <c r="J15" s="1">
        <f>+J12+J14</f>
        <v>0</v>
      </c>
      <c r="K15" s="1">
        <f>SUM(B15:J15)</f>
        <v>9025839.1799999997</v>
      </c>
    </row>
    <row r="17" spans="1:11" x14ac:dyDescent="0.2">
      <c r="A17" t="s">
        <v>6</v>
      </c>
      <c r="B17" s="1">
        <f>B$9/($K$9-$J$9-$I$9-$H$9)*-$H$17</f>
        <v>1277845.8093798035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45887.826999650279</v>
      </c>
      <c r="G17" s="1">
        <f>G$9/($K$9-$J$9-$I$9-$H$9)*-$H$17</f>
        <v>271052.17152433394</v>
      </c>
      <c r="H17" s="1">
        <f>-H15</f>
        <v>-1594785.8079037878</v>
      </c>
      <c r="K17" s="1">
        <v>0</v>
      </c>
    </row>
    <row r="18" spans="1:11" x14ac:dyDescent="0.2">
      <c r="A18" t="s">
        <v>4</v>
      </c>
      <c r="B18" s="1">
        <f>+B15+B17</f>
        <v>7232087.666656021</v>
      </c>
      <c r="C18" s="1">
        <f>+C15+C17</f>
        <v>0</v>
      </c>
      <c r="D18" s="1">
        <f>+D15+D17</f>
        <v>0</v>
      </c>
      <c r="E18" s="1">
        <f>+E15+E17</f>
        <v>259706.44130756668</v>
      </c>
      <c r="G18" s="1">
        <f>+G15+G17</f>
        <v>1534045.0720364121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9025839.1799999997</v>
      </c>
    </row>
    <row r="20" spans="1:11" x14ac:dyDescent="0.2">
      <c r="A20" t="s">
        <v>7</v>
      </c>
      <c r="B20" s="1">
        <f>B$9/($K$9-$J$9-$I$9-$H$9-$G$9)*-$G$20</f>
        <v>1480866.7037146646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53178.368321747621</v>
      </c>
      <c r="G20" s="1">
        <f>-G18</f>
        <v>-1534045.0720364121</v>
      </c>
      <c r="K20" s="1">
        <f>SUM(B20:J20)</f>
        <v>0</v>
      </c>
    </row>
    <row r="22" spans="1:11" x14ac:dyDescent="0.2">
      <c r="A22" t="s">
        <v>8</v>
      </c>
      <c r="B22" s="1">
        <f>+B20+B18</f>
        <v>8712954.3703706861</v>
      </c>
      <c r="C22" s="1">
        <f t="shared" ref="C22:K22" si="3">+C20+C18</f>
        <v>0</v>
      </c>
      <c r="D22" s="1">
        <f t="shared" si="3"/>
        <v>0</v>
      </c>
      <c r="E22" s="1">
        <f t="shared" si="3"/>
        <v>312884.80962931429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9025839.1799999997</v>
      </c>
    </row>
    <row r="27" spans="1:11" x14ac:dyDescent="0.2">
      <c r="A27" t="s">
        <v>9</v>
      </c>
      <c r="B27" s="1">
        <f>+B9</f>
        <v>4071081.5</v>
      </c>
    </row>
    <row r="28" spans="1:11" x14ac:dyDescent="0.2">
      <c r="A28" t="s">
        <v>10</v>
      </c>
      <c r="B28" s="1">
        <f>+B22-B27</f>
        <v>4641872.8703706861</v>
      </c>
    </row>
    <row r="29" spans="1:11" x14ac:dyDescent="0.2">
      <c r="A29" s="29" t="s">
        <v>121</v>
      </c>
      <c r="B29" s="1">
        <v>873</v>
      </c>
    </row>
    <row r="30" spans="1:11" x14ac:dyDescent="0.2">
      <c r="A30" t="s">
        <v>11</v>
      </c>
      <c r="B30" s="1">
        <f>+B28/B29</f>
        <v>5317.1510542619544</v>
      </c>
    </row>
  </sheetData>
  <phoneticPr fontId="0" type="noConversion"/>
  <pageMargins left="0.59" right="0.45" top="1" bottom="1" header="0.5" footer="0.5"/>
  <pageSetup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Table'!B35</f>
        <v>1168503.81</v>
      </c>
      <c r="C9" s="1">
        <f>'Master Expend Table'!C35</f>
        <v>4496.55</v>
      </c>
      <c r="D9" s="1">
        <f>'Master Expend Table'!D35</f>
        <v>2153</v>
      </c>
      <c r="E9" s="1">
        <f>'Master Expend Table'!E35</f>
        <v>182366.91</v>
      </c>
      <c r="G9" s="1">
        <f>'Master Expend Table'!G35</f>
        <v>348125.36</v>
      </c>
      <c r="H9" s="1">
        <f>'Master Expend Table'!H35</f>
        <v>516742.03</v>
      </c>
      <c r="I9" s="1">
        <f>'Master Expend Table'!I35</f>
        <v>705632.76</v>
      </c>
      <c r="J9" s="1">
        <f>'Master Expend Table'!J35</f>
        <v>389916.53</v>
      </c>
      <c r="K9" s="1">
        <f>SUM(B9:J9)</f>
        <v>3317936.95</v>
      </c>
    </row>
    <row r="11" spans="1:11" x14ac:dyDescent="0.2">
      <c r="A11" t="s">
        <v>3</v>
      </c>
      <c r="B11" s="1">
        <f>(B9/($K9-$J9))*-$J$11</f>
        <v>155606.4799872466</v>
      </c>
      <c r="C11" s="1">
        <f t="shared" ref="C11:I11" si="0">(C9/($K9-$J9))*-$J$11</f>
        <v>598.79335574152185</v>
      </c>
      <c r="D11" s="1">
        <f t="shared" si="0"/>
        <v>286.70916478444508</v>
      </c>
      <c r="E11" s="1">
        <f t="shared" si="0"/>
        <v>24285.306293738999</v>
      </c>
      <c r="G11" s="1">
        <f t="shared" si="0"/>
        <v>46358.909059862635</v>
      </c>
      <c r="H11" s="1">
        <f t="shared" si="0"/>
        <v>68813.133223557204</v>
      </c>
      <c r="I11" s="1">
        <f t="shared" si="0"/>
        <v>93967.198915068642</v>
      </c>
      <c r="J11" s="1">
        <f>-J9</f>
        <v>-389916.53</v>
      </c>
      <c r="K11" s="1">
        <v>0</v>
      </c>
    </row>
    <row r="12" spans="1:11" x14ac:dyDescent="0.2">
      <c r="A12" t="s">
        <v>4</v>
      </c>
      <c r="B12" s="1">
        <f>+B9+B11</f>
        <v>1324110.2899872467</v>
      </c>
      <c r="C12" s="1">
        <f t="shared" ref="C12:J12" si="1">+C9+C11</f>
        <v>5095.3433557415219</v>
      </c>
      <c r="D12" s="1">
        <f t="shared" si="1"/>
        <v>2439.709164784445</v>
      </c>
      <c r="E12" s="1">
        <f t="shared" si="1"/>
        <v>206652.21629373901</v>
      </c>
      <c r="G12" s="1">
        <f t="shared" si="1"/>
        <v>394484.26905986259</v>
      </c>
      <c r="H12" s="1">
        <f t="shared" si="1"/>
        <v>585555.16322355717</v>
      </c>
      <c r="I12" s="1">
        <f t="shared" si="1"/>
        <v>799599.95891506865</v>
      </c>
      <c r="J12" s="1">
        <f t="shared" si="1"/>
        <v>0</v>
      </c>
      <c r="K12" s="1">
        <f>SUM(B12:J12)</f>
        <v>3317936.95</v>
      </c>
    </row>
    <row r="14" spans="1:11" x14ac:dyDescent="0.2">
      <c r="A14" t="s">
        <v>5</v>
      </c>
      <c r="B14" s="1">
        <f>B$9/($K$9-$J$9-$I$9)*-I14</f>
        <v>420419.72032372653</v>
      </c>
      <c r="C14" s="1">
        <f t="shared" ref="C14:H14" si="2">C$9/($K$9-$J$9-$I$9)*-$I$14</f>
        <v>1617.8280954185789</v>
      </c>
      <c r="D14" s="1">
        <f t="shared" si="2"/>
        <v>774.63475096155935</v>
      </c>
      <c r="E14" s="1">
        <f t="shared" si="2"/>
        <v>65614.373391304747</v>
      </c>
      <c r="G14" s="1">
        <f t="shared" si="2"/>
        <v>125253.13587877528</v>
      </c>
      <c r="H14" s="1">
        <f t="shared" si="2"/>
        <v>185920.26647488185</v>
      </c>
      <c r="I14" s="1">
        <f>-I12</f>
        <v>-799599.95891506865</v>
      </c>
      <c r="K14" s="1">
        <v>0</v>
      </c>
    </row>
    <row r="15" spans="1:11" x14ac:dyDescent="0.2">
      <c r="A15" t="s">
        <v>4</v>
      </c>
      <c r="B15" s="1">
        <f>+B12+B14</f>
        <v>1744530.0103109733</v>
      </c>
      <c r="C15" s="1">
        <f>+C12+C14</f>
        <v>6713.1714511601003</v>
      </c>
      <c r="D15" s="1">
        <f>+D12+D14</f>
        <v>3214.3439157460043</v>
      </c>
      <c r="E15" s="1">
        <f>+E12+E14</f>
        <v>272266.58968504379</v>
      </c>
      <c r="G15" s="1">
        <f>+G12+G14</f>
        <v>519737.40493863786</v>
      </c>
      <c r="H15" s="1">
        <f>+H12+H14</f>
        <v>771475.42969843908</v>
      </c>
      <c r="I15" s="1">
        <f>+I12+I14</f>
        <v>0</v>
      </c>
      <c r="J15" s="1">
        <f>+J12+J14</f>
        <v>0</v>
      </c>
      <c r="K15" s="1">
        <f>SUM(B15:J15)</f>
        <v>3317936.95</v>
      </c>
    </row>
    <row r="17" spans="1:11" x14ac:dyDescent="0.2">
      <c r="A17" t="s">
        <v>6</v>
      </c>
      <c r="B17" s="1">
        <f>B$9/($K$9-$J$9-$I$9-$H$9)*-$H$17</f>
        <v>528522.43342247664</v>
      </c>
      <c r="C17" s="1">
        <f>C$9/($K$9-$J$9-$I$9-$H$9)*-$H$17</f>
        <v>2033.8209663225978</v>
      </c>
      <c r="D17" s="1">
        <f>D$9/($K$9-$J$9-$I$9-$H$9)*-$H$17</f>
        <v>973.81693531542021</v>
      </c>
      <c r="E17" s="1">
        <f>E$9/($K$9-$J$9-$I$9-$H$9)*-$H$17</f>
        <v>82485.826938756654</v>
      </c>
      <c r="G17" s="1">
        <f>G$9/($K$9-$J$9-$I$9-$H$9)*-$H$17</f>
        <v>157459.53143556777</v>
      </c>
      <c r="H17" s="1">
        <f>-H15</f>
        <v>-771475.42969843908</v>
      </c>
      <c r="K17" s="1">
        <v>0</v>
      </c>
    </row>
    <row r="18" spans="1:11" x14ac:dyDescent="0.2">
      <c r="A18" t="s">
        <v>4</v>
      </c>
      <c r="B18" s="1">
        <f>+B15+B17</f>
        <v>2273052.44373345</v>
      </c>
      <c r="C18" s="1">
        <f>+C15+C17</f>
        <v>8746.9924174826974</v>
      </c>
      <c r="D18" s="1">
        <f>+D15+D17</f>
        <v>4188.1608510614242</v>
      </c>
      <c r="E18" s="1">
        <f>+E15+E17</f>
        <v>354752.41662380041</v>
      </c>
      <c r="G18" s="1">
        <f>+G15+G17</f>
        <v>677196.93637420563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3317936.95</v>
      </c>
    </row>
    <row r="20" spans="1:11" x14ac:dyDescent="0.2">
      <c r="A20" t="s">
        <v>7</v>
      </c>
      <c r="B20" s="1">
        <f>B$9/($K$9-$J$9-$I$9-$H$9-$G$9)*-$G$20</f>
        <v>582906.36078206543</v>
      </c>
      <c r="C20" s="1">
        <f>C$9/($K$9-$J$9-$I$9-$H$9-$G$9)*-$G$20</f>
        <v>2243.0971761868682</v>
      </c>
      <c r="D20" s="1">
        <f>D$9/($K$9-$J$9-$I$9-$H$9-$G$9)*-$G$20</f>
        <v>1074.0207982409461</v>
      </c>
      <c r="E20" s="1">
        <f>E$9/($K$9-$J$9-$I$9-$H$9-$G$9)*-$G$20</f>
        <v>90973.457617712396</v>
      </c>
      <c r="G20" s="1">
        <f>-G18</f>
        <v>-677196.93637420563</v>
      </c>
      <c r="K20" s="1">
        <f>SUM(B20:J20)</f>
        <v>0</v>
      </c>
    </row>
    <row r="22" spans="1:11" x14ac:dyDescent="0.2">
      <c r="A22" t="s">
        <v>8</v>
      </c>
      <c r="B22" s="1">
        <f>+B20+B18</f>
        <v>2855958.8045155155</v>
      </c>
      <c r="C22" s="1">
        <f t="shared" ref="C22:K22" si="3">+C20+C18</f>
        <v>10990.089593669565</v>
      </c>
      <c r="D22" s="1">
        <f t="shared" si="3"/>
        <v>5262.1816493023707</v>
      </c>
      <c r="E22" s="1">
        <f t="shared" si="3"/>
        <v>445725.87424151279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3317936.95</v>
      </c>
    </row>
    <row r="27" spans="1:11" x14ac:dyDescent="0.2">
      <c r="A27" t="s">
        <v>9</v>
      </c>
      <c r="B27" s="1">
        <f>+B9</f>
        <v>1168503.81</v>
      </c>
    </row>
    <row r="28" spans="1:11" x14ac:dyDescent="0.2">
      <c r="A28" t="s">
        <v>10</v>
      </c>
      <c r="B28" s="1">
        <f>+B22-B27</f>
        <v>1687454.9945155154</v>
      </c>
    </row>
    <row r="29" spans="1:11" x14ac:dyDescent="0.2">
      <c r="A29" s="29" t="s">
        <v>121</v>
      </c>
      <c r="B29" s="1">
        <v>270</v>
      </c>
    </row>
    <row r="30" spans="1:11" x14ac:dyDescent="0.2">
      <c r="A30" t="s">
        <v>11</v>
      </c>
      <c r="B30" s="1">
        <f>+B28/B29</f>
        <v>6249.8333130204273</v>
      </c>
    </row>
  </sheetData>
  <phoneticPr fontId="0" type="noConversion"/>
  <pageMargins left="0.4" right="0.55000000000000004" top="1" bottom="0.6" header="0.5" footer="0.5"/>
  <pageSetup scale="96" orientation="landscape" horizontalDpi="4294967294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Table'!B36</f>
        <v>1932553.35</v>
      </c>
      <c r="C9" s="1">
        <f>'Master Expend Table'!C36</f>
        <v>0</v>
      </c>
      <c r="D9" s="1">
        <f>'Master Expend Table'!D36</f>
        <v>65245.18</v>
      </c>
      <c r="E9" s="1">
        <f>'Master Expend Table'!E36</f>
        <v>0</v>
      </c>
      <c r="G9" s="1">
        <f>'Master Expend Table'!G36</f>
        <v>620437.74</v>
      </c>
      <c r="H9" s="1">
        <f>'Master Expend Table'!H36</f>
        <v>995673.56</v>
      </c>
      <c r="I9" s="1">
        <f>'Master Expend Table'!I36</f>
        <v>1037088.23</v>
      </c>
      <c r="J9" s="1">
        <f>'Master Expend Table'!J36</f>
        <v>449934.02</v>
      </c>
      <c r="K9" s="1">
        <f>SUM(B9:J9)</f>
        <v>5100932.08</v>
      </c>
    </row>
    <row r="11" spans="1:11" x14ac:dyDescent="0.2">
      <c r="A11" t="s">
        <v>3</v>
      </c>
      <c r="B11" s="1">
        <f>(B9/($K9-$J9))*-$J$11</f>
        <v>186953.74334986651</v>
      </c>
      <c r="C11" s="1">
        <f t="shared" ref="C11:I11" si="0">(C9/($K9-$J9))*-$J$11</f>
        <v>0</v>
      </c>
      <c r="D11" s="1">
        <f t="shared" si="0"/>
        <v>6311.7691610096253</v>
      </c>
      <c r="E11" s="1">
        <f t="shared" si="0"/>
        <v>0</v>
      </c>
      <c r="G11" s="1">
        <f t="shared" si="0"/>
        <v>60020.67575962712</v>
      </c>
      <c r="H11" s="1">
        <f t="shared" si="0"/>
        <v>96320.704003585663</v>
      </c>
      <c r="I11" s="1">
        <f t="shared" si="0"/>
        <v>100327.12772591105</v>
      </c>
      <c r="J11" s="1">
        <f>-J9</f>
        <v>-449934.02</v>
      </c>
      <c r="K11" s="1">
        <v>0</v>
      </c>
    </row>
    <row r="12" spans="1:11" x14ac:dyDescent="0.2">
      <c r="A12" t="s">
        <v>4</v>
      </c>
      <c r="B12" s="1">
        <f>+B9+B11</f>
        <v>2119507.0933498666</v>
      </c>
      <c r="C12" s="1">
        <f t="shared" ref="C12:J12" si="1">+C9+C11</f>
        <v>0</v>
      </c>
      <c r="D12" s="1">
        <f t="shared" si="1"/>
        <v>71556.94916100963</v>
      </c>
      <c r="E12" s="1">
        <f t="shared" si="1"/>
        <v>0</v>
      </c>
      <c r="G12" s="1">
        <f t="shared" si="1"/>
        <v>680458.41575962713</v>
      </c>
      <c r="H12" s="1">
        <f t="shared" si="1"/>
        <v>1091994.2640035858</v>
      </c>
      <c r="I12" s="1">
        <f t="shared" si="1"/>
        <v>1137415.3577259111</v>
      </c>
      <c r="J12" s="1">
        <f t="shared" si="1"/>
        <v>0</v>
      </c>
      <c r="K12" s="1">
        <f>SUM(B12:J12)</f>
        <v>5100932.08</v>
      </c>
    </row>
    <row r="14" spans="1:11" x14ac:dyDescent="0.2">
      <c r="A14" t="s">
        <v>5</v>
      </c>
      <c r="B14" s="1">
        <f>B$9/($K$9-$J$9-$I$9)*-I14</f>
        <v>608237.60506350477</v>
      </c>
      <c r="C14" s="1">
        <f t="shared" ref="C14:H14" si="2">C$9/($K$9-$J$9-$I$9)*-$I$14</f>
        <v>0</v>
      </c>
      <c r="D14" s="1">
        <f t="shared" si="2"/>
        <v>20534.787319137802</v>
      </c>
      <c r="E14" s="1">
        <f t="shared" si="2"/>
        <v>0</v>
      </c>
      <c r="G14" s="1">
        <f t="shared" si="2"/>
        <v>195272.0037812221</v>
      </c>
      <c r="H14" s="1">
        <f t="shared" si="2"/>
        <v>313370.96156204632</v>
      </c>
      <c r="I14" s="1">
        <f>-I12</f>
        <v>-1137415.3577259111</v>
      </c>
      <c r="K14" s="1">
        <v>0</v>
      </c>
    </row>
    <row r="15" spans="1:11" x14ac:dyDescent="0.2">
      <c r="A15" t="s">
        <v>4</v>
      </c>
      <c r="B15" s="1">
        <f>+B12+B14</f>
        <v>2727744.6984133711</v>
      </c>
      <c r="C15" s="1">
        <f>+C12+C14</f>
        <v>0</v>
      </c>
      <c r="D15" s="1">
        <f>+D12+D14</f>
        <v>92091.736480147432</v>
      </c>
      <c r="E15" s="1">
        <f>+E12+E14</f>
        <v>0</v>
      </c>
      <c r="G15" s="1">
        <f>+G12+G14</f>
        <v>875730.41954084928</v>
      </c>
      <c r="H15" s="1">
        <f>+H12+H14</f>
        <v>1405365.2255656321</v>
      </c>
      <c r="I15" s="1">
        <f>+I12+I14</f>
        <v>0</v>
      </c>
      <c r="J15" s="1">
        <f>+J12+J14</f>
        <v>0</v>
      </c>
      <c r="K15" s="1">
        <f>SUM(B15:J15)</f>
        <v>5100932.08</v>
      </c>
    </row>
    <row r="17" spans="1:11" x14ac:dyDescent="0.2">
      <c r="A17" t="s">
        <v>6</v>
      </c>
      <c r="B17" s="1">
        <f>B$9/($K$9-$J$9-$I$9-$H$9)*-$H$17</f>
        <v>1037317.8714846722</v>
      </c>
      <c r="C17" s="1">
        <f>C$9/($K$9-$J$9-$I$9-$H$9)*-$H$17</f>
        <v>0</v>
      </c>
      <c r="D17" s="1">
        <f>D$9/($K$9-$J$9-$I$9-$H$9)*-$H$17</f>
        <v>35021.020890437154</v>
      </c>
      <c r="E17" s="1">
        <f>E$9/($K$9-$J$9-$I$9-$H$9)*-$H$17</f>
        <v>0</v>
      </c>
      <c r="G17" s="1">
        <f>G$9/($K$9-$J$9-$I$9-$H$9)*-$H$17</f>
        <v>333026.33319052251</v>
      </c>
      <c r="H17" s="1">
        <f>-H15</f>
        <v>-1405365.2255656321</v>
      </c>
      <c r="K17" s="1">
        <v>0</v>
      </c>
    </row>
    <row r="18" spans="1:11" x14ac:dyDescent="0.2">
      <c r="A18" t="s">
        <v>4</v>
      </c>
      <c r="B18" s="1">
        <f>+B15+B17</f>
        <v>3765062.5698980433</v>
      </c>
      <c r="C18" s="1">
        <f>+C15+C17</f>
        <v>0</v>
      </c>
      <c r="D18" s="1">
        <f>+D15+D17</f>
        <v>127112.75737058459</v>
      </c>
      <c r="E18" s="1">
        <f>+E15+E17</f>
        <v>0</v>
      </c>
      <c r="G18" s="1">
        <f>+G15+G17</f>
        <v>1208756.7527313717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5100932.08</v>
      </c>
    </row>
    <row r="20" spans="1:11" x14ac:dyDescent="0.2">
      <c r="A20" t="s">
        <v>7</v>
      </c>
      <c r="B20" s="1">
        <f>B$9/($K$9-$J$9-$I$9-$H$9-$G$9)*-$G$20</f>
        <v>1169280.5239105534</v>
      </c>
      <c r="C20" s="1">
        <f>C$9/($K$9-$J$9-$I$9-$H$9-$G$9)*-$G$20</f>
        <v>0</v>
      </c>
      <c r="D20" s="1">
        <f>D$9/($K$9-$J$9-$I$9-$H$9-$G$9)*-$G$20</f>
        <v>39476.228820817989</v>
      </c>
      <c r="E20" s="1">
        <f>E$9/($K$9-$J$9-$I$9-$H$9-$G$9)*-$G$20</f>
        <v>0</v>
      </c>
      <c r="G20" s="1">
        <f>-G18</f>
        <v>-1208756.7527313717</v>
      </c>
      <c r="K20" s="1">
        <f>SUM(B20:J20)</f>
        <v>0</v>
      </c>
    </row>
    <row r="22" spans="1:11" x14ac:dyDescent="0.2">
      <c r="A22" t="s">
        <v>8</v>
      </c>
      <c r="B22" s="1">
        <f>+B20+B18</f>
        <v>4934343.093808597</v>
      </c>
      <c r="C22" s="1">
        <f t="shared" ref="C22:K22" si="3">+C20+C18</f>
        <v>0</v>
      </c>
      <c r="D22" s="1">
        <f t="shared" si="3"/>
        <v>166588.98619140257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5100932.08</v>
      </c>
    </row>
    <row r="27" spans="1:11" x14ac:dyDescent="0.2">
      <c r="A27" t="s">
        <v>9</v>
      </c>
      <c r="B27" s="1">
        <f>+B9</f>
        <v>1932553.35</v>
      </c>
    </row>
    <row r="28" spans="1:11" x14ac:dyDescent="0.2">
      <c r="A28" t="s">
        <v>10</v>
      </c>
      <c r="B28" s="1">
        <f>+B22-B27</f>
        <v>3001789.7438085969</v>
      </c>
    </row>
    <row r="29" spans="1:11" x14ac:dyDescent="0.2">
      <c r="A29" s="29" t="s">
        <v>121</v>
      </c>
      <c r="B29" s="1">
        <v>501</v>
      </c>
    </row>
    <row r="30" spans="1:11" x14ac:dyDescent="0.2">
      <c r="A30" t="s">
        <v>11</v>
      </c>
      <c r="B30" s="1">
        <f>+B28/B29</f>
        <v>5991.5962950271396</v>
      </c>
    </row>
  </sheetData>
  <phoneticPr fontId="0" type="noConversion"/>
  <pageMargins left="0.52" right="0.45" top="1" bottom="1" header="0.5" footer="0.5"/>
  <pageSetup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Table'!B38</f>
        <v>12836363.050000001</v>
      </c>
      <c r="C9" s="1">
        <f>'Master Expend Table'!C38</f>
        <v>17334.099999999999</v>
      </c>
      <c r="D9" s="1">
        <f>'Master Expend Table'!D38</f>
        <v>547405.47</v>
      </c>
      <c r="E9" s="1">
        <f>'Master Expend Table'!E38</f>
        <v>263839.12</v>
      </c>
      <c r="G9" s="1">
        <f>'Master Expend Table'!G38</f>
        <v>3647958.65</v>
      </c>
      <c r="H9" s="1">
        <f>'Master Expend Table'!H38</f>
        <v>2624716.09</v>
      </c>
      <c r="I9" s="1">
        <f>'Master Expend Table'!I38</f>
        <v>3528566.52</v>
      </c>
      <c r="J9" s="1">
        <f>'Master Expend Table'!J38</f>
        <v>2593115.02</v>
      </c>
      <c r="K9" s="1">
        <f>SUM(B9:J9)</f>
        <v>26059298.02</v>
      </c>
    </row>
    <row r="11" spans="1:11" x14ac:dyDescent="0.2">
      <c r="A11" t="s">
        <v>3</v>
      </c>
      <c r="B11" s="1">
        <f>(B9/($K9-$J9))*-$J$11</f>
        <v>1418473.8023703308</v>
      </c>
      <c r="C11" s="1">
        <f t="shared" ref="C11:I11" si="0">(C9/($K9-$J9))*-$J$11</f>
        <v>1915.4932469495357</v>
      </c>
      <c r="D11" s="1">
        <f t="shared" si="0"/>
        <v>60490.679131205921</v>
      </c>
      <c r="E11" s="1">
        <f t="shared" si="0"/>
        <v>29155.367318817141</v>
      </c>
      <c r="G11" s="1">
        <f t="shared" si="0"/>
        <v>403115.25601133861</v>
      </c>
      <c r="H11" s="1">
        <f t="shared" si="0"/>
        <v>290042.51420926326</v>
      </c>
      <c r="I11" s="1">
        <f t="shared" si="0"/>
        <v>389921.90771209495</v>
      </c>
      <c r="J11" s="1">
        <f>-J9</f>
        <v>-2593115.02</v>
      </c>
      <c r="K11" s="1">
        <v>0</v>
      </c>
    </row>
    <row r="12" spans="1:11" x14ac:dyDescent="0.2">
      <c r="A12" t="s">
        <v>4</v>
      </c>
      <c r="B12" s="1">
        <f>+B9+B11</f>
        <v>14254836.852370331</v>
      </c>
      <c r="C12" s="1">
        <f t="shared" ref="C12:J12" si="1">+C9+C11</f>
        <v>19249.593246949535</v>
      </c>
      <c r="D12" s="1">
        <f t="shared" si="1"/>
        <v>607896.14913120586</v>
      </c>
      <c r="E12" s="1">
        <f t="shared" si="1"/>
        <v>292994.48731881712</v>
      </c>
      <c r="G12" s="1">
        <f t="shared" si="1"/>
        <v>4051073.9060113383</v>
      </c>
      <c r="H12" s="1">
        <f t="shared" si="1"/>
        <v>2914758.6042092629</v>
      </c>
      <c r="I12" s="1">
        <f t="shared" si="1"/>
        <v>3918488.427712095</v>
      </c>
      <c r="J12" s="1">
        <f t="shared" si="1"/>
        <v>0</v>
      </c>
      <c r="K12" s="1">
        <f>SUM(B12:J12)</f>
        <v>26059298.02</v>
      </c>
    </row>
    <row r="14" spans="1:11" x14ac:dyDescent="0.2">
      <c r="A14" t="s">
        <v>5</v>
      </c>
      <c r="B14" s="1">
        <f>B$9/($K$9-$J$9-$I$9)*-I14</f>
        <v>2522826.1420211717</v>
      </c>
      <c r="C14" s="1">
        <f t="shared" ref="C14:H14" si="2">C$9/($K$9-$J$9-$I$9)*-$I$14</f>
        <v>3406.7999212915056</v>
      </c>
      <c r="D14" s="1">
        <f t="shared" si="2"/>
        <v>107585.67863982206</v>
      </c>
      <c r="E14" s="1">
        <f t="shared" si="2"/>
        <v>51854.269517864792</v>
      </c>
      <c r="G14" s="1">
        <f t="shared" si="2"/>
        <v>716960.51376735256</v>
      </c>
      <c r="H14" s="1">
        <f t="shared" si="2"/>
        <v>515855.02384459227</v>
      </c>
      <c r="I14" s="1">
        <f>-I12</f>
        <v>-3918488.427712095</v>
      </c>
      <c r="K14" s="1">
        <v>0</v>
      </c>
    </row>
    <row r="15" spans="1:11" x14ac:dyDescent="0.2">
      <c r="A15" t="s">
        <v>4</v>
      </c>
      <c r="B15" s="1">
        <f>+B12+B14</f>
        <v>16777662.994391501</v>
      </c>
      <c r="C15" s="1">
        <f>+C12+C14</f>
        <v>22656.39316824104</v>
      </c>
      <c r="D15" s="1">
        <f>+D12+D14</f>
        <v>715481.82777102792</v>
      </c>
      <c r="E15" s="1">
        <f>+E12+E14</f>
        <v>344848.75683668192</v>
      </c>
      <c r="G15" s="1">
        <f>+G12+G14</f>
        <v>4768034.4197786907</v>
      </c>
      <c r="H15" s="1">
        <f>+H12+H14</f>
        <v>3430613.6280538552</v>
      </c>
      <c r="I15" s="1">
        <f>+I12+I14</f>
        <v>0</v>
      </c>
      <c r="J15" s="1">
        <f>+J12+J14</f>
        <v>0</v>
      </c>
      <c r="K15" s="1">
        <f>SUM(B15:J15)</f>
        <v>26059298.019999996</v>
      </c>
    </row>
    <row r="17" spans="1:11" x14ac:dyDescent="0.2">
      <c r="A17" t="s">
        <v>6</v>
      </c>
      <c r="B17" s="1">
        <f>B$9/($K$9-$J$9-$I$9-$H$9)*-$H$17</f>
        <v>2543571.6154996576</v>
      </c>
      <c r="C17" s="1">
        <f>C$9/($K$9-$J$9-$I$9-$H$9)*-$H$17</f>
        <v>3434.8144072033401</v>
      </c>
      <c r="D17" s="1">
        <f>D$9/($K$9-$J$9-$I$9-$H$9)*-$H$17</f>
        <v>108470.36736478478</v>
      </c>
      <c r="E17" s="1">
        <f>E$9/($K$9-$J$9-$I$9-$H$9)*-$H$17</f>
        <v>52280.672810232485</v>
      </c>
      <c r="G17" s="1">
        <f>G$9/($K$9-$J$9-$I$9-$H$9)*-$H$17</f>
        <v>722856.15797197702</v>
      </c>
      <c r="H17" s="1">
        <f>-H15</f>
        <v>-3430613.6280538552</v>
      </c>
      <c r="K17" s="1">
        <v>0</v>
      </c>
    </row>
    <row r="18" spans="1:11" x14ac:dyDescent="0.2">
      <c r="A18" t="s">
        <v>4</v>
      </c>
      <c r="B18" s="1">
        <f>+B15+B17</f>
        <v>19321234.609891158</v>
      </c>
      <c r="C18" s="1">
        <f>+C15+C17</f>
        <v>26091.207575444379</v>
      </c>
      <c r="D18" s="1">
        <f>+D15+D17</f>
        <v>823952.19513581274</v>
      </c>
      <c r="E18" s="1">
        <f>+E15+E17</f>
        <v>397129.42964691442</v>
      </c>
      <c r="G18" s="1">
        <f>+G15+G17</f>
        <v>5490890.5777506679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26059298.019999996</v>
      </c>
    </row>
    <row r="20" spans="1:11" x14ac:dyDescent="0.2">
      <c r="A20" t="s">
        <v>7</v>
      </c>
      <c r="B20" s="1">
        <f>B$9/($K$9-$J$9-$I$9-$H$9-$G$9)*-$G$20</f>
        <v>5157948.4395102756</v>
      </c>
      <c r="C20" s="1">
        <f>C$9/($K$9-$J$9-$I$9-$H$9-$G$9)*-$G$20</f>
        <v>6965.2434803419692</v>
      </c>
      <c r="D20" s="1">
        <f>D$9/($K$9-$J$9-$I$9-$H$9-$G$9)*-$G$20</f>
        <v>219960.21604934963</v>
      </c>
      <c r="E20" s="1">
        <f>E$9/($K$9-$J$9-$I$9-$H$9-$G$9)*-$G$20</f>
        <v>106016.67871070103</v>
      </c>
      <c r="G20" s="1">
        <f>-G18</f>
        <v>-5490890.5777506679</v>
      </c>
      <c r="K20" s="1">
        <f>SUM(B20:J20)</f>
        <v>0</v>
      </c>
    </row>
    <row r="22" spans="1:11" x14ac:dyDescent="0.2">
      <c r="A22" t="s">
        <v>8</v>
      </c>
      <c r="B22" s="1">
        <f>+B20+B18</f>
        <v>24479183.049401432</v>
      </c>
      <c r="C22" s="1">
        <f t="shared" ref="C22:K22" si="3">+C20+C18</f>
        <v>33056.451055786347</v>
      </c>
      <c r="D22" s="1">
        <f t="shared" si="3"/>
        <v>1043912.4111851624</v>
      </c>
      <c r="E22" s="1">
        <f t="shared" si="3"/>
        <v>503146.10835761542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26059298.019999996</v>
      </c>
    </row>
    <row r="27" spans="1:11" x14ac:dyDescent="0.2">
      <c r="A27" t="s">
        <v>9</v>
      </c>
      <c r="B27" s="1">
        <f>B9</f>
        <v>12836363.050000001</v>
      </c>
    </row>
    <row r="28" spans="1:11" x14ac:dyDescent="0.2">
      <c r="A28" t="s">
        <v>10</v>
      </c>
      <c r="B28" s="1">
        <f>+B22-B27</f>
        <v>11642819.999401432</v>
      </c>
    </row>
    <row r="29" spans="1:11" x14ac:dyDescent="0.2">
      <c r="A29" s="29" t="s">
        <v>121</v>
      </c>
      <c r="B29" s="1">
        <v>2220</v>
      </c>
    </row>
    <row r="30" spans="1:11" x14ac:dyDescent="0.2">
      <c r="A30" t="s">
        <v>11</v>
      </c>
      <c r="B30" s="1">
        <f>+B28/B29</f>
        <v>5244.5135132438882</v>
      </c>
    </row>
  </sheetData>
  <phoneticPr fontId="0" type="noConversion"/>
  <pageMargins left="0.51" right="0.55000000000000004" top="1" bottom="0.62" header="0.5" footer="0.5"/>
  <pageSetup scale="97" orientation="landscape" horizontalDpi="4294967294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Table'!B39</f>
        <v>3271516.73</v>
      </c>
      <c r="C9" s="1">
        <f>'Master Expend Table'!C39</f>
        <v>66233.5</v>
      </c>
      <c r="D9" s="1">
        <f>'Master Expend Table'!D39</f>
        <v>257032.5</v>
      </c>
      <c r="E9" s="1">
        <f>'Master Expend Table'!E39</f>
        <v>0</v>
      </c>
      <c r="G9" s="1">
        <f>'Master Expend Table'!G39</f>
        <v>1123528.5900000001</v>
      </c>
      <c r="H9" s="1">
        <f>'Master Expend Table'!H39</f>
        <v>868984.66</v>
      </c>
      <c r="I9" s="1">
        <f>'Master Expend Table'!I39</f>
        <v>1102654.25</v>
      </c>
      <c r="J9" s="1">
        <f>'Master Expend Table'!J39</f>
        <v>544274.24</v>
      </c>
      <c r="K9" s="1">
        <f>SUM(B9:J9)</f>
        <v>7234224.4700000007</v>
      </c>
    </row>
    <row r="11" spans="1:11" x14ac:dyDescent="0.2">
      <c r="A11" t="s">
        <v>3</v>
      </c>
      <c r="B11" s="1">
        <f>(B9/($K9-$J9))*-$J$11</f>
        <v>266160.76662023761</v>
      </c>
      <c r="C11" s="1">
        <f t="shared" ref="C11:I11" si="0">(C9/($K9-$J9))*-$J$11</f>
        <v>5388.5584549468313</v>
      </c>
      <c r="D11" s="1">
        <f t="shared" si="0"/>
        <v>20911.391532549562</v>
      </c>
      <c r="E11" s="1">
        <f t="shared" si="0"/>
        <v>0</v>
      </c>
      <c r="G11" s="1">
        <f t="shared" si="0"/>
        <v>91406.908634135179</v>
      </c>
      <c r="H11" s="1">
        <f t="shared" si="0"/>
        <v>70697.979675875467</v>
      </c>
      <c r="I11" s="1">
        <f t="shared" si="0"/>
        <v>89708.635082255307</v>
      </c>
      <c r="J11" s="1">
        <f>-J9</f>
        <v>-544274.24</v>
      </c>
      <c r="K11" s="1">
        <v>0</v>
      </c>
    </row>
    <row r="12" spans="1:11" x14ac:dyDescent="0.2">
      <c r="A12" t="s">
        <v>4</v>
      </c>
      <c r="B12" s="1">
        <f>+B9+B11</f>
        <v>3537677.4966202378</v>
      </c>
      <c r="C12" s="1">
        <f t="shared" ref="C12:J12" si="1">+C9+C11</f>
        <v>71622.058454946833</v>
      </c>
      <c r="D12" s="1">
        <f t="shared" si="1"/>
        <v>277943.89153254958</v>
      </c>
      <c r="E12" s="1">
        <f t="shared" si="1"/>
        <v>0</v>
      </c>
      <c r="G12" s="1">
        <f t="shared" si="1"/>
        <v>1214935.4986341354</v>
      </c>
      <c r="H12" s="1">
        <f t="shared" si="1"/>
        <v>939682.63967587554</v>
      </c>
      <c r="I12" s="1">
        <f t="shared" si="1"/>
        <v>1192362.8850822554</v>
      </c>
      <c r="J12" s="1">
        <f t="shared" si="1"/>
        <v>0</v>
      </c>
      <c r="K12" s="1">
        <f>SUM(B12:J12)</f>
        <v>7234224.4699999997</v>
      </c>
    </row>
    <row r="14" spans="1:11" x14ac:dyDescent="0.2">
      <c r="A14" t="s">
        <v>5</v>
      </c>
      <c r="B14" s="1">
        <f>B$9/($K$9-$J$9-$I$9)*-I14</f>
        <v>698161.53301004576</v>
      </c>
      <c r="C14" s="1">
        <f t="shared" ref="C14:H14" si="2">C$9/($K$9-$J$9-$I$9)*-$I$14</f>
        <v>14134.63103293403</v>
      </c>
      <c r="D14" s="1">
        <f t="shared" si="2"/>
        <v>54852.296058227577</v>
      </c>
      <c r="E14" s="1">
        <f t="shared" si="2"/>
        <v>0</v>
      </c>
      <c r="G14" s="1">
        <f t="shared" si="2"/>
        <v>239767.82254603208</v>
      </c>
      <c r="H14" s="1">
        <f t="shared" si="2"/>
        <v>185446.60243501593</v>
      </c>
      <c r="I14" s="1">
        <f>-I12</f>
        <v>-1192362.8850822554</v>
      </c>
      <c r="K14" s="1">
        <v>0</v>
      </c>
    </row>
    <row r="15" spans="1:11" x14ac:dyDescent="0.2">
      <c r="A15" t="s">
        <v>4</v>
      </c>
      <c r="B15" s="1">
        <f>+B12+B14</f>
        <v>4235839.0296302838</v>
      </c>
      <c r="C15" s="1">
        <f>+C12+C14</f>
        <v>85756.689487880867</v>
      </c>
      <c r="D15" s="1">
        <f>+D12+D14</f>
        <v>332796.18759077718</v>
      </c>
      <c r="E15" s="1">
        <f>+E12+E14</f>
        <v>0</v>
      </c>
      <c r="G15" s="1">
        <f>+G12+G14</f>
        <v>1454703.3211801674</v>
      </c>
      <c r="H15" s="1">
        <f>+H12+H14</f>
        <v>1125129.2421108915</v>
      </c>
      <c r="I15" s="1">
        <f>+I12+I14</f>
        <v>0</v>
      </c>
      <c r="J15" s="1">
        <f>+J12+J14</f>
        <v>0</v>
      </c>
      <c r="K15" s="1">
        <f>SUM(B15:J15)</f>
        <v>7234224.4700000007</v>
      </c>
    </row>
    <row r="17" spans="1:11" x14ac:dyDescent="0.2">
      <c r="A17" t="s">
        <v>6</v>
      </c>
      <c r="B17" s="1">
        <f>B$9/($K$9-$J$9-$I$9-$H$9)*-$H$17</f>
        <v>780126.3819484472</v>
      </c>
      <c r="C17" s="1">
        <f>C$9/($K$9-$J$9-$I$9-$H$9)*-$H$17</f>
        <v>15794.050583621034</v>
      </c>
      <c r="D17" s="1">
        <f>D$9/($K$9-$J$9-$I$9-$H$9)*-$H$17</f>
        <v>61292.009430795195</v>
      </c>
      <c r="E17" s="1">
        <f>E$9/($K$9-$J$9-$I$9-$H$9)*-$H$17</f>
        <v>0</v>
      </c>
      <c r="G17" s="1">
        <f>G$9/($K$9-$J$9-$I$9-$H$9)*-$H$17</f>
        <v>267916.80014802807</v>
      </c>
      <c r="H17" s="1">
        <f>-H15</f>
        <v>-1125129.2421108915</v>
      </c>
      <c r="K17" s="1">
        <v>0</v>
      </c>
    </row>
    <row r="18" spans="1:11" x14ac:dyDescent="0.2">
      <c r="A18" t="s">
        <v>4</v>
      </c>
      <c r="B18" s="1">
        <f>+B15+B17</f>
        <v>5015965.4115787307</v>
      </c>
      <c r="C18" s="1">
        <f>+C15+C17</f>
        <v>101550.7400715019</v>
      </c>
      <c r="D18" s="1">
        <f>+D15+D17</f>
        <v>394088.19702157238</v>
      </c>
      <c r="E18" s="1">
        <f>+E15+E17</f>
        <v>0</v>
      </c>
      <c r="G18" s="1">
        <f>+G15+G17</f>
        <v>1722620.1213281956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7234224.4700000007</v>
      </c>
    </row>
    <row r="20" spans="1:11" x14ac:dyDescent="0.2">
      <c r="A20" t="s">
        <v>7</v>
      </c>
      <c r="B20" s="1">
        <f>B$9/($K$9-$J$9-$I$9-$H$9-$G$9)*-$G$20</f>
        <v>1567711.0328055406</v>
      </c>
      <c r="C20" s="1">
        <f>C$9/($K$9-$J$9-$I$9-$H$9-$G$9)*-$G$20</f>
        <v>31739.097568767676</v>
      </c>
      <c r="D20" s="1">
        <f>D$9/($K$9-$J$9-$I$9-$H$9-$G$9)*-$G$20</f>
        <v>123169.99095388706</v>
      </c>
      <c r="E20" s="1">
        <f>E$9/($K$9-$J$9-$I$9-$H$9-$G$9)*-$G$20</f>
        <v>0</v>
      </c>
      <c r="G20" s="1">
        <f>-G18</f>
        <v>-1722620.1213281956</v>
      </c>
      <c r="K20" s="1">
        <f>SUM(B20:J20)</f>
        <v>0</v>
      </c>
    </row>
    <row r="22" spans="1:11" x14ac:dyDescent="0.2">
      <c r="A22" t="s">
        <v>8</v>
      </c>
      <c r="B22" s="1">
        <f>+B20+B18</f>
        <v>6583676.4443842713</v>
      </c>
      <c r="C22" s="1">
        <f t="shared" ref="C22:K22" si="3">+C20+C18</f>
        <v>133289.83764026957</v>
      </c>
      <c r="D22" s="1">
        <f t="shared" si="3"/>
        <v>517258.18797545944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7234224.4700000007</v>
      </c>
    </row>
    <row r="27" spans="1:11" x14ac:dyDescent="0.2">
      <c r="A27" t="s">
        <v>9</v>
      </c>
      <c r="B27" s="1">
        <f>+B9</f>
        <v>3271516.73</v>
      </c>
    </row>
    <row r="28" spans="1:11" x14ac:dyDescent="0.2">
      <c r="A28" t="s">
        <v>10</v>
      </c>
      <c r="B28" s="1">
        <f>+B22-B27</f>
        <v>3312159.7143842713</v>
      </c>
    </row>
    <row r="29" spans="1:11" x14ac:dyDescent="0.2">
      <c r="A29" s="29" t="s">
        <v>121</v>
      </c>
      <c r="B29" s="1">
        <v>728</v>
      </c>
    </row>
    <row r="30" spans="1:11" x14ac:dyDescent="0.2">
      <c r="A30" t="s">
        <v>11</v>
      </c>
      <c r="B30" s="1">
        <f>+B28/B29</f>
        <v>4549.669937341032</v>
      </c>
    </row>
  </sheetData>
  <phoneticPr fontId="0" type="noConversion"/>
  <pageMargins left="0.56000000000000005" right="0.55000000000000004" top="1" bottom="0.55000000000000004" header="0.5" footer="0.5"/>
  <pageSetup scale="97" orientation="landscape" horizontalDpi="4294967294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425781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Table'!B40</f>
        <v>16104051.85</v>
      </c>
      <c r="C9" s="1">
        <f>'Master Expend Table'!C40</f>
        <v>0</v>
      </c>
      <c r="D9" s="1">
        <f>'Master Expend Table'!D40</f>
        <v>1939726.53</v>
      </c>
      <c r="E9" s="1">
        <f>'Master Expend Table'!E40</f>
        <v>1258.76</v>
      </c>
      <c r="G9" s="1">
        <f>'Master Expend Table'!G40</f>
        <v>3157418.83</v>
      </c>
      <c r="H9" s="1">
        <f>'Master Expend Table'!H40</f>
        <v>3335352.7</v>
      </c>
      <c r="I9" s="1">
        <f>'Master Expend Table'!I40</f>
        <v>3791597.68</v>
      </c>
      <c r="J9" s="1">
        <f>'Master Expend Table'!J40</f>
        <v>3337388.7</v>
      </c>
      <c r="K9" s="1">
        <f>SUM(B9:J9)</f>
        <v>31666795.049999997</v>
      </c>
    </row>
    <row r="11" spans="1:11" x14ac:dyDescent="0.2">
      <c r="A11" t="s">
        <v>3</v>
      </c>
      <c r="B11" s="1">
        <f>(B9/($K9-$J9))*-$J$11</f>
        <v>1897162.2632820932</v>
      </c>
      <c r="C11" s="1">
        <f t="shared" ref="C11:I11" si="0">(C9/($K9-$J9))*-$J$11</f>
        <v>0</v>
      </c>
      <c r="D11" s="1">
        <f t="shared" si="0"/>
        <v>228512.42706369711</v>
      </c>
      <c r="E11" s="1">
        <f t="shared" si="0"/>
        <v>148.29013174898387</v>
      </c>
      <c r="G11" s="1">
        <f t="shared" si="0"/>
        <v>371964.51610110153</v>
      </c>
      <c r="H11" s="1">
        <f t="shared" si="0"/>
        <v>392926.28564009751</v>
      </c>
      <c r="I11" s="1">
        <f t="shared" si="0"/>
        <v>446674.91778126225</v>
      </c>
      <c r="J11" s="1">
        <f>-J9</f>
        <v>-3337388.7</v>
      </c>
      <c r="K11" s="1">
        <v>0</v>
      </c>
    </row>
    <row r="12" spans="1:11" x14ac:dyDescent="0.2">
      <c r="A12" t="s">
        <v>4</v>
      </c>
      <c r="B12" s="1">
        <f>+B9+B11</f>
        <v>18001214.113282092</v>
      </c>
      <c r="C12" s="1">
        <f t="shared" ref="C12:J12" si="1">+C9+C11</f>
        <v>0</v>
      </c>
      <c r="D12" s="1">
        <f t="shared" si="1"/>
        <v>2168238.9570636973</v>
      </c>
      <c r="E12" s="1">
        <f t="shared" si="1"/>
        <v>1407.0501317489839</v>
      </c>
      <c r="G12" s="1">
        <f t="shared" si="1"/>
        <v>3529383.3461011015</v>
      </c>
      <c r="H12" s="1">
        <f t="shared" si="1"/>
        <v>3728278.9856400979</v>
      </c>
      <c r="I12" s="1">
        <f t="shared" si="1"/>
        <v>4238272.5977812624</v>
      </c>
      <c r="J12" s="1">
        <f t="shared" si="1"/>
        <v>0</v>
      </c>
      <c r="K12" s="1">
        <f>SUM(B12:J12)</f>
        <v>31666795.050000001</v>
      </c>
    </row>
    <row r="14" spans="1:11" x14ac:dyDescent="0.2">
      <c r="A14" t="s">
        <v>5</v>
      </c>
      <c r="B14" s="1">
        <f>B$9/($K$9-$J$9-$I$9)*-I14</f>
        <v>2781558.9642505613</v>
      </c>
      <c r="C14" s="1">
        <f t="shared" ref="C14:H14" si="2">C$9/($K$9-$J$9-$I$9)*-$I$14</f>
        <v>0</v>
      </c>
      <c r="D14" s="1">
        <f t="shared" si="2"/>
        <v>335037.65188859199</v>
      </c>
      <c r="E14" s="1">
        <f t="shared" si="2"/>
        <v>217.4182742612094</v>
      </c>
      <c r="G14" s="1">
        <f t="shared" si="2"/>
        <v>545362.54181769921</v>
      </c>
      <c r="H14" s="1">
        <f t="shared" si="2"/>
        <v>576096.02155014884</v>
      </c>
      <c r="I14" s="1">
        <f>-I12</f>
        <v>-4238272.5977812624</v>
      </c>
      <c r="K14" s="1">
        <v>0</v>
      </c>
    </row>
    <row r="15" spans="1:11" x14ac:dyDescent="0.2">
      <c r="A15" t="s">
        <v>4</v>
      </c>
      <c r="B15" s="1">
        <f>+B12+B14</f>
        <v>20782773.077532653</v>
      </c>
      <c r="C15" s="1">
        <f>+C12+C14</f>
        <v>0</v>
      </c>
      <c r="D15" s="1">
        <f>+D12+D14</f>
        <v>2503276.6089522894</v>
      </c>
      <c r="E15" s="1">
        <f>+E12+E14</f>
        <v>1624.4684060101933</v>
      </c>
      <c r="G15" s="1">
        <f>+G12+G14</f>
        <v>4074745.8879188006</v>
      </c>
      <c r="H15" s="1">
        <f>+H12+H14</f>
        <v>4304375.0071902471</v>
      </c>
      <c r="I15" s="1">
        <f>+I12+I14</f>
        <v>0</v>
      </c>
      <c r="J15" s="1">
        <f>+J12+J14</f>
        <v>0</v>
      </c>
      <c r="K15" s="1">
        <f>SUM(B15:J15)</f>
        <v>31666795.049999997</v>
      </c>
    </row>
    <row r="17" spans="1:11" x14ac:dyDescent="0.2">
      <c r="A17" t="s">
        <v>6</v>
      </c>
      <c r="B17" s="1">
        <f>B$9/($K$9-$J$9-$I$9-$H$9)*-$H$17</f>
        <v>3269332.4959955504</v>
      </c>
      <c r="C17" s="1">
        <f>C$9/($K$9-$J$9-$I$9-$H$9)*-$H$17</f>
        <v>0</v>
      </c>
      <c r="D17" s="1">
        <f>D$9/($K$9-$J$9-$I$9-$H$9)*-$H$17</f>
        <v>393789.77644521731</v>
      </c>
      <c r="E17" s="1">
        <f>E$9/($K$9-$J$9-$I$9-$H$9)*-$H$17</f>
        <v>255.54469216760248</v>
      </c>
      <c r="G17" s="1">
        <f>G$9/($K$9-$J$9-$I$9-$H$9)*-$H$17</f>
        <v>640997.19005731167</v>
      </c>
      <c r="H17" s="1">
        <f>-H15</f>
        <v>-4304375.0071902471</v>
      </c>
      <c r="K17" s="1">
        <v>0</v>
      </c>
    </row>
    <row r="18" spans="1:11" x14ac:dyDescent="0.2">
      <c r="A18" t="s">
        <v>4</v>
      </c>
      <c r="B18" s="1">
        <f>+B15+B17</f>
        <v>24052105.573528204</v>
      </c>
      <c r="C18" s="1">
        <f>+C15+C17</f>
        <v>0</v>
      </c>
      <c r="D18" s="1">
        <f>+D15+D17</f>
        <v>2897066.3853975069</v>
      </c>
      <c r="E18" s="1">
        <f>+E15+E17</f>
        <v>1880.0130981777959</v>
      </c>
      <c r="G18" s="1">
        <f>+G15+G17</f>
        <v>4715743.0779761123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31666795.049999997</v>
      </c>
    </row>
    <row r="20" spans="1:11" x14ac:dyDescent="0.2">
      <c r="A20" t="s">
        <v>7</v>
      </c>
      <c r="B20" s="1">
        <f>B$9/($K$9-$J$9-$I$9-$H$9-$G$9)*-$G$20</f>
        <v>4208501.7863812437</v>
      </c>
      <c r="C20" s="1">
        <f>C$9/($K$9-$J$9-$I$9-$H$9-$G$9)*-$G$20</f>
        <v>0</v>
      </c>
      <c r="D20" s="1">
        <f>D$9/($K$9-$J$9-$I$9-$H$9-$G$9)*-$G$20</f>
        <v>506912.33750567515</v>
      </c>
      <c r="E20" s="1">
        <f>E$9/($K$9-$J$9-$I$9-$H$9-$G$9)*-$G$20</f>
        <v>328.95408919248206</v>
      </c>
      <c r="G20" s="1">
        <f>-G18</f>
        <v>-4715743.0779761123</v>
      </c>
      <c r="K20" s="1">
        <f>SUM(B20:J20)</f>
        <v>0</v>
      </c>
    </row>
    <row r="22" spans="1:11" x14ac:dyDescent="0.2">
      <c r="A22" t="s">
        <v>8</v>
      </c>
      <c r="B22" s="1">
        <f>+B20+B18</f>
        <v>28260607.359909449</v>
      </c>
      <c r="C22" s="1">
        <f t="shared" ref="C22:K22" si="3">+C20+C18</f>
        <v>0</v>
      </c>
      <c r="D22" s="1">
        <f t="shared" si="3"/>
        <v>3403978.7229031818</v>
      </c>
      <c r="E22" s="1">
        <f t="shared" si="3"/>
        <v>2208.9671873702778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31666795.049999997</v>
      </c>
    </row>
    <row r="27" spans="1:11" x14ac:dyDescent="0.2">
      <c r="A27" t="s">
        <v>9</v>
      </c>
      <c r="B27" s="1">
        <f>+B9</f>
        <v>16104051.85</v>
      </c>
    </row>
    <row r="28" spans="1:11" x14ac:dyDescent="0.2">
      <c r="A28" t="s">
        <v>10</v>
      </c>
      <c r="B28" s="1">
        <f>+B22-B27</f>
        <v>12156555.509909449</v>
      </c>
    </row>
    <row r="29" spans="1:11" x14ac:dyDescent="0.2">
      <c r="A29" s="29" t="s">
        <v>121</v>
      </c>
      <c r="B29" s="1">
        <v>2737</v>
      </c>
    </row>
    <row r="30" spans="1:11" x14ac:dyDescent="0.2">
      <c r="A30" t="s">
        <v>11</v>
      </c>
      <c r="B30" s="1">
        <f>+B28/B29</f>
        <v>4441.5621154217934</v>
      </c>
    </row>
  </sheetData>
  <phoneticPr fontId="0" type="noConversion"/>
  <pageMargins left="0.59" right="0.55000000000000004" top="1" bottom="0.57999999999999996" header="0.5" footer="0.5"/>
  <pageSetup scale="96" orientation="landscape" horizontalDpi="4294967294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5.285156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Table'!B41</f>
        <v>10113269.380000001</v>
      </c>
      <c r="C9" s="1">
        <f>'Master Expend Table'!C41</f>
        <v>0</v>
      </c>
      <c r="D9" s="1">
        <f>'Master Expend Table'!D41</f>
        <v>1210478.33</v>
      </c>
      <c r="E9" s="1">
        <f>'Master Expend Table'!E41</f>
        <v>84411.44</v>
      </c>
      <c r="G9" s="1">
        <f>'Master Expend Table'!G41</f>
        <v>2906233.49</v>
      </c>
      <c r="H9" s="1">
        <f>'Master Expend Table'!H41</f>
        <v>2956093.22</v>
      </c>
      <c r="I9" s="1">
        <f>'Master Expend Table'!I41</f>
        <v>3554939.41</v>
      </c>
      <c r="J9" s="1">
        <f>'Master Expend Table'!J41</f>
        <v>2267604.54</v>
      </c>
      <c r="K9" s="1">
        <f>SUM(B9:J9)</f>
        <v>23093029.809999999</v>
      </c>
    </row>
    <row r="11" spans="1:11" x14ac:dyDescent="0.2">
      <c r="A11" t="s">
        <v>3</v>
      </c>
      <c r="B11" s="1">
        <f>(B9/($K9-$J9))*-$J$11</f>
        <v>1101196.9870006398</v>
      </c>
      <c r="C11" s="1">
        <f t="shared" ref="C11:I11" si="0">(C9/($K9-$J9))*-$J$11</f>
        <v>0</v>
      </c>
      <c r="D11" s="1">
        <f t="shared" si="0"/>
        <v>131804.56682600165</v>
      </c>
      <c r="E11" s="1">
        <f t="shared" si="0"/>
        <v>9191.2535801934009</v>
      </c>
      <c r="G11" s="1">
        <f t="shared" si="0"/>
        <v>316449.15629730356</v>
      </c>
      <c r="H11" s="1">
        <f t="shared" si="0"/>
        <v>321878.2002973819</v>
      </c>
      <c r="I11" s="1">
        <f t="shared" si="0"/>
        <v>387084.37599847978</v>
      </c>
      <c r="J11" s="1">
        <f>-J9</f>
        <v>-2267604.54</v>
      </c>
      <c r="K11" s="1">
        <v>0</v>
      </c>
    </row>
    <row r="12" spans="1:11" x14ac:dyDescent="0.2">
      <c r="A12" t="s">
        <v>4</v>
      </c>
      <c r="B12" s="1">
        <f>+B9+B11</f>
        <v>11214466.367000641</v>
      </c>
      <c r="C12" s="1">
        <f t="shared" ref="C12:J12" si="1">+C9+C11</f>
        <v>0</v>
      </c>
      <c r="D12" s="1">
        <f t="shared" si="1"/>
        <v>1342282.8968260018</v>
      </c>
      <c r="E12" s="1">
        <f t="shared" si="1"/>
        <v>93602.693580193401</v>
      </c>
      <c r="G12" s="1">
        <f t="shared" si="1"/>
        <v>3222682.646297304</v>
      </c>
      <c r="H12" s="1">
        <f t="shared" si="1"/>
        <v>3277971.4202973819</v>
      </c>
      <c r="I12" s="1">
        <f t="shared" si="1"/>
        <v>3942023.7859984799</v>
      </c>
      <c r="J12" s="1">
        <f t="shared" si="1"/>
        <v>0</v>
      </c>
      <c r="K12" s="1">
        <f>SUM(B12:J12)</f>
        <v>23093029.809999999</v>
      </c>
    </row>
    <row r="14" spans="1:11" x14ac:dyDescent="0.2">
      <c r="A14" t="s">
        <v>5</v>
      </c>
      <c r="B14" s="1">
        <f>B$9/($K$9-$J$9-$I$9)*-I14</f>
        <v>2308374.4587930255</v>
      </c>
      <c r="C14" s="1">
        <f t="shared" ref="C14:H14" si="2">C$9/($K$9-$J$9-$I$9)*-$I$14</f>
        <v>0</v>
      </c>
      <c r="D14" s="1">
        <f t="shared" si="2"/>
        <v>276294.15917866473</v>
      </c>
      <c r="E14" s="1">
        <f t="shared" si="2"/>
        <v>19267.084145042318</v>
      </c>
      <c r="G14" s="1">
        <f t="shared" si="2"/>
        <v>663353.74917155784</v>
      </c>
      <c r="H14" s="1">
        <f t="shared" si="2"/>
        <v>674734.33471018972</v>
      </c>
      <c r="I14" s="1">
        <f>-I12</f>
        <v>-3942023.7859984799</v>
      </c>
      <c r="K14" s="1">
        <v>0</v>
      </c>
    </row>
    <row r="15" spans="1:11" x14ac:dyDescent="0.2">
      <c r="A15" t="s">
        <v>4</v>
      </c>
      <c r="B15" s="1">
        <f>+B12+B14</f>
        <v>13522840.825793667</v>
      </c>
      <c r="C15" s="1">
        <f>+C12+C14</f>
        <v>0</v>
      </c>
      <c r="D15" s="1">
        <f>+D12+D14</f>
        <v>1618577.0560046665</v>
      </c>
      <c r="E15" s="1">
        <f>+E12+E14</f>
        <v>112869.77772523572</v>
      </c>
      <c r="G15" s="1">
        <f>+G12+G14</f>
        <v>3886036.3954688618</v>
      </c>
      <c r="H15" s="1">
        <f>+H12+H14</f>
        <v>3952705.7550075715</v>
      </c>
      <c r="I15" s="1">
        <f>+I12+I14</f>
        <v>0</v>
      </c>
      <c r="J15" s="1">
        <f>+J12+J14</f>
        <v>0</v>
      </c>
      <c r="K15" s="1">
        <f>SUM(B15:J15)</f>
        <v>23093029.810000002</v>
      </c>
    </row>
    <row r="17" spans="1:11" x14ac:dyDescent="0.2">
      <c r="A17" t="s">
        <v>6</v>
      </c>
      <c r="B17" s="1">
        <f>B$9/($K$9-$J$9-$I$9-$H$9)*-$H$17</f>
        <v>2792628.3067409182</v>
      </c>
      <c r="C17" s="1">
        <f>C$9/($K$9-$J$9-$I$9-$H$9)*-$H$17</f>
        <v>0</v>
      </c>
      <c r="D17" s="1">
        <f>D$9/($K$9-$J$9-$I$9-$H$9)*-$H$17</f>
        <v>334255.51342868258</v>
      </c>
      <c r="E17" s="1">
        <f>E$9/($K$9-$J$9-$I$9-$H$9)*-$H$17</f>
        <v>23308.958547365677</v>
      </c>
      <c r="G17" s="1">
        <f>G$9/($K$9-$J$9-$I$9-$H$9)*-$H$17</f>
        <v>802512.97629060573</v>
      </c>
      <c r="H17" s="1">
        <f>-H15</f>
        <v>-3952705.7550075715</v>
      </c>
      <c r="K17" s="1">
        <v>0</v>
      </c>
    </row>
    <row r="18" spans="1:11" x14ac:dyDescent="0.2">
      <c r="A18" t="s">
        <v>4</v>
      </c>
      <c r="B18" s="1">
        <f>+B15+B17</f>
        <v>16315469.132534586</v>
      </c>
      <c r="C18" s="1">
        <f>+C15+C17</f>
        <v>0</v>
      </c>
      <c r="D18" s="1">
        <f>+D15+D17</f>
        <v>1952832.5694333492</v>
      </c>
      <c r="E18" s="1">
        <f>+E15+E17</f>
        <v>136178.73627260141</v>
      </c>
      <c r="G18" s="1">
        <f>+G15+G17</f>
        <v>4688549.3717594678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23093029.810000002</v>
      </c>
    </row>
    <row r="20" spans="1:11" x14ac:dyDescent="0.2">
      <c r="A20" t="s">
        <v>7</v>
      </c>
      <c r="B20" s="1">
        <f>B$9/($K$9-$J$9-$I$9-$H$9-$G$9)*-$G$20</f>
        <v>4156372.8358429568</v>
      </c>
      <c r="C20" s="1">
        <f>C$9/($K$9-$J$9-$I$9-$H$9-$G$9)*-$G$20</f>
        <v>0</v>
      </c>
      <c r="D20" s="1">
        <f>D$9/($K$9-$J$9-$I$9-$H$9-$G$9)*-$G$20</f>
        <v>497484.94380444812</v>
      </c>
      <c r="E20" s="1">
        <f>E$9/($K$9-$J$9-$I$9-$H$9-$G$9)*-$G$20</f>
        <v>34691.592112064114</v>
      </c>
      <c r="G20" s="1">
        <f>-G18</f>
        <v>-4688549.3717594678</v>
      </c>
      <c r="K20" s="1">
        <f>SUM(B20:J20)</f>
        <v>0</v>
      </c>
    </row>
    <row r="22" spans="1:11" x14ac:dyDescent="0.2">
      <c r="A22" t="s">
        <v>8</v>
      </c>
      <c r="B22" s="1">
        <f>+B20+B18</f>
        <v>20471841.968377542</v>
      </c>
      <c r="C22" s="1">
        <f t="shared" ref="C22:K22" si="3">+C20+C18</f>
        <v>0</v>
      </c>
      <c r="D22" s="1">
        <f t="shared" si="3"/>
        <v>2450317.5132377972</v>
      </c>
      <c r="E22" s="1">
        <f t="shared" si="3"/>
        <v>170870.32838466554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23093029.810000002</v>
      </c>
    </row>
    <row r="27" spans="1:11" x14ac:dyDescent="0.2">
      <c r="A27" t="s">
        <v>9</v>
      </c>
      <c r="B27" s="1">
        <f>+B9</f>
        <v>10113269.380000001</v>
      </c>
    </row>
    <row r="28" spans="1:11" x14ac:dyDescent="0.2">
      <c r="A28" t="s">
        <v>10</v>
      </c>
      <c r="B28" s="1">
        <f>+B22-B27</f>
        <v>10358572.588377541</v>
      </c>
    </row>
    <row r="29" spans="1:11" x14ac:dyDescent="0.2">
      <c r="A29" s="29" t="s">
        <v>121</v>
      </c>
      <c r="B29" s="1">
        <v>1998</v>
      </c>
    </row>
    <row r="30" spans="1:11" x14ac:dyDescent="0.2">
      <c r="A30" t="s">
        <v>11</v>
      </c>
      <c r="B30" s="1">
        <f>+B28/B29</f>
        <v>5184.470764953724</v>
      </c>
    </row>
  </sheetData>
  <phoneticPr fontId="0" type="noConversion"/>
  <pageMargins left="0.51" right="0.55000000000000004" top="1" bottom="0.56000000000000005" header="0.5" footer="0.5"/>
  <pageSetup scale="96" orientation="landscape" horizontalDpi="4294967294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57031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Table'!B42</f>
        <v>19248964.710000001</v>
      </c>
      <c r="C9" s="1">
        <f>'Master Expend Table'!C42</f>
        <v>0</v>
      </c>
      <c r="D9" s="1">
        <f>'Master Expend Table'!D42</f>
        <v>931348.68</v>
      </c>
      <c r="E9" s="1">
        <f>'Master Expend Table'!E42</f>
        <v>157070.10999999999</v>
      </c>
      <c r="G9" s="1">
        <f>'Master Expend Table'!G42</f>
        <v>6409143.8399999999</v>
      </c>
      <c r="H9" s="1">
        <f>'Master Expend Table'!H42</f>
        <v>3229970.64</v>
      </c>
      <c r="I9" s="1">
        <f>'Master Expend Table'!I42</f>
        <v>5819009.1699999999</v>
      </c>
      <c r="J9" s="1">
        <f>'Master Expend Table'!J42</f>
        <v>4779854.8099999996</v>
      </c>
      <c r="K9" s="1">
        <f>SUM(B9:J9)</f>
        <v>40575361.960000001</v>
      </c>
    </row>
    <row r="11" spans="1:11" x14ac:dyDescent="0.2">
      <c r="A11" t="s">
        <v>3</v>
      </c>
      <c r="B11" s="1">
        <f>(B9/($K9-$J9))*-$J$11</f>
        <v>2570357.6756451614</v>
      </c>
      <c r="C11" s="1">
        <f t="shared" ref="C11:I11" si="0">(C9/($K9-$J9))*-$J$11</f>
        <v>0</v>
      </c>
      <c r="D11" s="1">
        <f t="shared" si="0"/>
        <v>124365.0899882599</v>
      </c>
      <c r="E11" s="1">
        <f t="shared" si="0"/>
        <v>20973.926075265259</v>
      </c>
      <c r="G11" s="1">
        <f t="shared" si="0"/>
        <v>855827.43340474973</v>
      </c>
      <c r="H11" s="1">
        <f t="shared" si="0"/>
        <v>431305.26507326716</v>
      </c>
      <c r="I11" s="1">
        <f t="shared" si="0"/>
        <v>777025.41981329652</v>
      </c>
      <c r="J11" s="1">
        <f>-J9</f>
        <v>-4779854.8099999996</v>
      </c>
      <c r="K11" s="1">
        <v>0</v>
      </c>
    </row>
    <row r="12" spans="1:11" x14ac:dyDescent="0.2">
      <c r="A12" t="s">
        <v>4</v>
      </c>
      <c r="B12" s="1">
        <f>+B9+B11</f>
        <v>21819322.385645162</v>
      </c>
      <c r="C12" s="1">
        <f t="shared" ref="C12:J12" si="1">+C9+C11</f>
        <v>0</v>
      </c>
      <c r="D12" s="1">
        <f t="shared" si="1"/>
        <v>1055713.76998826</v>
      </c>
      <c r="E12" s="1">
        <f t="shared" si="1"/>
        <v>178044.03607526523</v>
      </c>
      <c r="G12" s="1">
        <f t="shared" si="1"/>
        <v>7264971.2734047491</v>
      </c>
      <c r="H12" s="1">
        <f t="shared" si="1"/>
        <v>3661275.9050732674</v>
      </c>
      <c r="I12" s="1">
        <f t="shared" si="1"/>
        <v>6596034.5898132967</v>
      </c>
      <c r="J12" s="1">
        <f t="shared" si="1"/>
        <v>0</v>
      </c>
      <c r="K12" s="1">
        <f>SUM(B12:J12)</f>
        <v>40575361.960000008</v>
      </c>
    </row>
    <row r="14" spans="1:11" x14ac:dyDescent="0.2">
      <c r="A14" t="s">
        <v>5</v>
      </c>
      <c r="B14" s="1">
        <f>B$9/($K$9-$J$9-$I$9)*-I14</f>
        <v>4235546.0310929716</v>
      </c>
      <c r="C14" s="1">
        <f t="shared" ref="C14:H14" si="2">C$9/($K$9-$J$9-$I$9)*-$I$14</f>
        <v>0</v>
      </c>
      <c r="D14" s="1">
        <f t="shared" si="2"/>
        <v>204934.14916430996</v>
      </c>
      <c r="E14" s="1">
        <f t="shared" si="2"/>
        <v>34561.738308357904</v>
      </c>
      <c r="G14" s="1">
        <f t="shared" si="2"/>
        <v>1410269.2878912741</v>
      </c>
      <c r="H14" s="1">
        <f t="shared" si="2"/>
        <v>710723.38335638354</v>
      </c>
      <c r="I14" s="1">
        <f>-I12</f>
        <v>-6596034.5898132967</v>
      </c>
      <c r="K14" s="1">
        <v>0</v>
      </c>
    </row>
    <row r="15" spans="1:11" x14ac:dyDescent="0.2">
      <c r="A15" t="s">
        <v>4</v>
      </c>
      <c r="B15" s="1">
        <f>+B12+B14</f>
        <v>26054868.416738134</v>
      </c>
      <c r="C15" s="1">
        <f>+C12+C14</f>
        <v>0</v>
      </c>
      <c r="D15" s="1">
        <f>+D12+D14</f>
        <v>1260647.91915257</v>
      </c>
      <c r="E15" s="1">
        <f>+E12+E14</f>
        <v>212605.77438362315</v>
      </c>
      <c r="G15" s="1">
        <f>+G12+G14</f>
        <v>8675240.5612960234</v>
      </c>
      <c r="H15" s="1">
        <f>+H12+H14</f>
        <v>4371999.2884296514</v>
      </c>
      <c r="I15" s="1">
        <f>+I12+I14</f>
        <v>0</v>
      </c>
      <c r="J15" s="1">
        <f>+J12+J14</f>
        <v>0</v>
      </c>
      <c r="K15" s="1">
        <f>SUM(B15:J15)</f>
        <v>40575361.959999993</v>
      </c>
    </row>
    <row r="17" spans="1:11" x14ac:dyDescent="0.2">
      <c r="A17" t="s">
        <v>6</v>
      </c>
      <c r="B17" s="1">
        <f>B$9/($K$9-$J$9-$I$9-$H$9)*-$H$17</f>
        <v>3146444.3568817894</v>
      </c>
      <c r="C17" s="1">
        <f>C$9/($K$9-$J$9-$I$9-$H$9)*-$H$17</f>
        <v>0</v>
      </c>
      <c r="D17" s="1">
        <f>D$9/($K$9-$J$9-$I$9-$H$9)*-$H$17</f>
        <v>152238.67063109719</v>
      </c>
      <c r="E17" s="1">
        <f>E$9/($K$9-$J$9-$I$9-$H$9)*-$H$17</f>
        <v>25674.750236699965</v>
      </c>
      <c r="G17" s="1">
        <f>G$9/($K$9-$J$9-$I$9-$H$9)*-$H$17</f>
        <v>1047641.510680066</v>
      </c>
      <c r="H17" s="1">
        <f>-H15</f>
        <v>-4371999.2884296514</v>
      </c>
      <c r="K17" s="1">
        <v>0</v>
      </c>
    </row>
    <row r="18" spans="1:11" x14ac:dyDescent="0.2">
      <c r="A18" t="s">
        <v>4</v>
      </c>
      <c r="B18" s="1">
        <f>+B15+B17</f>
        <v>29201312.773619924</v>
      </c>
      <c r="C18" s="1">
        <f>+C15+C17</f>
        <v>0</v>
      </c>
      <c r="D18" s="1">
        <f>+D15+D17</f>
        <v>1412886.5897836671</v>
      </c>
      <c r="E18" s="1">
        <f>+E15+E17</f>
        <v>238280.52462032312</v>
      </c>
      <c r="G18" s="1">
        <f>+G15+G17</f>
        <v>9722882.0719760899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40575361.960000008</v>
      </c>
    </row>
    <row r="20" spans="1:11" x14ac:dyDescent="0.2">
      <c r="A20" t="s">
        <v>7</v>
      </c>
      <c r="B20" s="1">
        <f>B$9/($K$9-$J$9-$I$9-$H$9-$G$9)*-$G$20</f>
        <v>9202531.5785071105</v>
      </c>
      <c r="C20" s="1">
        <f>C$9/($K$9-$J$9-$I$9-$H$9-$G$9)*-$G$20</f>
        <v>0</v>
      </c>
      <c r="D20" s="1">
        <f>D$9/($K$9-$J$9-$I$9-$H$9-$G$9)*-$G$20</f>
        <v>445258.52519477729</v>
      </c>
      <c r="E20" s="1">
        <f>E$9/($K$9-$J$9-$I$9-$H$9-$G$9)*-$G$20</f>
        <v>75091.968274203638</v>
      </c>
      <c r="G20" s="1">
        <f>-G18</f>
        <v>-9722882.0719760899</v>
      </c>
      <c r="K20" s="1">
        <f>SUM(B20:J20)</f>
        <v>0</v>
      </c>
    </row>
    <row r="22" spans="1:11" x14ac:dyDescent="0.2">
      <c r="A22" t="s">
        <v>8</v>
      </c>
      <c r="B22" s="1">
        <f>+B20+B18</f>
        <v>38403844.35212703</v>
      </c>
      <c r="C22" s="1">
        <f t="shared" ref="C22:K22" si="3">+C20+C18</f>
        <v>0</v>
      </c>
      <c r="D22" s="1">
        <f t="shared" si="3"/>
        <v>1858145.1149784443</v>
      </c>
      <c r="E22" s="1">
        <f t="shared" si="3"/>
        <v>313372.49289452675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40575361.960000008</v>
      </c>
    </row>
    <row r="27" spans="1:11" x14ac:dyDescent="0.2">
      <c r="A27" t="s">
        <v>9</v>
      </c>
      <c r="B27" s="1">
        <f>+B9</f>
        <v>19248964.710000001</v>
      </c>
    </row>
    <row r="28" spans="1:11" x14ac:dyDescent="0.2">
      <c r="A28" t="s">
        <v>10</v>
      </c>
      <c r="B28" s="1">
        <f>+B22-B27</f>
        <v>19154879.64212703</v>
      </c>
    </row>
    <row r="29" spans="1:11" x14ac:dyDescent="0.2">
      <c r="A29" s="29" t="s">
        <v>121</v>
      </c>
      <c r="B29" s="1">
        <v>3948</v>
      </c>
    </row>
    <row r="30" spans="1:11" x14ac:dyDescent="0.2">
      <c r="A30" t="s">
        <v>11</v>
      </c>
      <c r="B30" s="1">
        <f>+B28/B29</f>
        <v>4851.79322242326</v>
      </c>
    </row>
  </sheetData>
  <phoneticPr fontId="0" type="noConversion"/>
  <pageMargins left="0.63" right="0.55000000000000004" top="1" bottom="0.53" header="0.5" footer="0.5"/>
  <pageSetup scale="96" orientation="landscape" horizontalDpi="4294967294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285156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Table'!B43</f>
        <v>19598875.629999999</v>
      </c>
      <c r="C9" s="1">
        <f>'Master Expend Table'!C43</f>
        <v>116577.53</v>
      </c>
      <c r="D9" s="1">
        <f>'Master Expend Table'!D43</f>
        <v>551224.56000000006</v>
      </c>
      <c r="E9" s="1">
        <f>'Master Expend Table'!E43</f>
        <v>0</v>
      </c>
      <c r="G9" s="1">
        <f>'Master Expend Table'!G43</f>
        <v>4217437.75</v>
      </c>
      <c r="H9" s="1">
        <f>'Master Expend Table'!H43</f>
        <v>4092835.31</v>
      </c>
      <c r="I9" s="1">
        <f>'Master Expend Table'!I43</f>
        <v>5402281.4000000004</v>
      </c>
      <c r="J9" s="1">
        <f>'Master Expend Table'!J43</f>
        <v>4749987</v>
      </c>
      <c r="K9" s="1">
        <f>SUM(B9:J9)</f>
        <v>38729219.18</v>
      </c>
    </row>
    <row r="11" spans="1:11" x14ac:dyDescent="0.2">
      <c r="A11" t="s">
        <v>3</v>
      </c>
      <c r="B11" s="1">
        <f>(B9/($K9-$J9))*-$J$11</f>
        <v>2739744.2050474496</v>
      </c>
      <c r="C11" s="1">
        <f t="shared" ref="C11:I11" si="0">(C9/($K9-$J9))*-$J$11</f>
        <v>16296.476302311492</v>
      </c>
      <c r="D11" s="1">
        <f t="shared" si="0"/>
        <v>77056.170080907352</v>
      </c>
      <c r="E11" s="1">
        <f t="shared" si="0"/>
        <v>0</v>
      </c>
      <c r="G11" s="1">
        <f t="shared" si="0"/>
        <v>589559.3631924513</v>
      </c>
      <c r="H11" s="1">
        <f t="shared" si="0"/>
        <v>572141.0776045667</v>
      </c>
      <c r="I11" s="1">
        <f t="shared" si="0"/>
        <v>755189.70777231385</v>
      </c>
      <c r="J11" s="1">
        <f>-J9</f>
        <v>-4749987</v>
      </c>
      <c r="K11" s="1">
        <v>0</v>
      </c>
    </row>
    <row r="12" spans="1:11" x14ac:dyDescent="0.2">
      <c r="A12" t="s">
        <v>4</v>
      </c>
      <c r="B12" s="1">
        <f>+B9+B11</f>
        <v>22338619.83504745</v>
      </c>
      <c r="C12" s="1">
        <f t="shared" ref="C12:J12" si="1">+C9+C11</f>
        <v>132874.00630231149</v>
      </c>
      <c r="D12" s="1">
        <f t="shared" si="1"/>
        <v>628280.73008090747</v>
      </c>
      <c r="E12" s="1">
        <f t="shared" si="1"/>
        <v>0</v>
      </c>
      <c r="G12" s="1">
        <f t="shared" si="1"/>
        <v>4806997.1131924512</v>
      </c>
      <c r="H12" s="1">
        <f t="shared" si="1"/>
        <v>4664976.3876045663</v>
      </c>
      <c r="I12" s="1">
        <f t="shared" si="1"/>
        <v>6157471.107772314</v>
      </c>
      <c r="J12" s="1">
        <f t="shared" si="1"/>
        <v>0</v>
      </c>
      <c r="K12" s="1">
        <f>SUM(B12:J12)</f>
        <v>38729219.18</v>
      </c>
    </row>
    <row r="14" spans="1:11" x14ac:dyDescent="0.2">
      <c r="A14" t="s">
        <v>5</v>
      </c>
      <c r="B14" s="1">
        <f>B$9/($K$9-$J$9-$I$9)*-I14</f>
        <v>4222966.6616848158</v>
      </c>
      <c r="C14" s="1">
        <f t="shared" ref="C14:H14" si="2">C$9/($K$9-$J$9-$I$9)*-$I$14</f>
        <v>25118.942126353068</v>
      </c>
      <c r="D14" s="1">
        <f t="shared" si="2"/>
        <v>118772.26958972655</v>
      </c>
      <c r="E14" s="1">
        <f t="shared" si="2"/>
        <v>0</v>
      </c>
      <c r="G14" s="1">
        <f t="shared" si="2"/>
        <v>908730.65129915427</v>
      </c>
      <c r="H14" s="1">
        <f t="shared" si="2"/>
        <v>881882.58307226375</v>
      </c>
      <c r="I14" s="1">
        <f>-I12</f>
        <v>-6157471.107772314</v>
      </c>
      <c r="K14" s="1">
        <v>0</v>
      </c>
    </row>
    <row r="15" spans="1:11" x14ac:dyDescent="0.2">
      <c r="A15" t="s">
        <v>4</v>
      </c>
      <c r="B15" s="1">
        <f>+B12+B14</f>
        <v>26561586.496732265</v>
      </c>
      <c r="C15" s="1">
        <f>+C12+C14</f>
        <v>157992.94842866456</v>
      </c>
      <c r="D15" s="1">
        <f>+D12+D14</f>
        <v>747052.99967063405</v>
      </c>
      <c r="E15" s="1">
        <f>+E12+E14</f>
        <v>0</v>
      </c>
      <c r="G15" s="1">
        <f>+G12+G14</f>
        <v>5715727.7644916056</v>
      </c>
      <c r="H15" s="1">
        <f>+H12+H14</f>
        <v>5546858.97067683</v>
      </c>
      <c r="I15" s="1">
        <f>+I12+I14</f>
        <v>0</v>
      </c>
      <c r="J15" s="1">
        <f>+J12+J14</f>
        <v>0</v>
      </c>
      <c r="K15" s="1">
        <f>SUM(B15:J15)</f>
        <v>38729219.18</v>
      </c>
    </row>
    <row r="17" spans="1:11" x14ac:dyDescent="0.2">
      <c r="A17" t="s">
        <v>6</v>
      </c>
      <c r="B17" s="1">
        <f>B$9/($K$9-$J$9-$I$9-$H$9)*-$H$17</f>
        <v>4440111.3545085313</v>
      </c>
      <c r="C17" s="1">
        <f>C$9/($K$9-$J$9-$I$9-$H$9)*-$H$17</f>
        <v>26410.556626077174</v>
      </c>
      <c r="D17" s="1">
        <f>D$9/($K$9-$J$9-$I$9-$H$9)*-$H$17</f>
        <v>124879.53257857221</v>
      </c>
      <c r="E17" s="1">
        <f>E$9/($K$9-$J$9-$I$9-$H$9)*-$H$17</f>
        <v>0</v>
      </c>
      <c r="G17" s="1">
        <f>G$9/($K$9-$J$9-$I$9-$H$9)*-$H$17</f>
        <v>955457.52696364827</v>
      </c>
      <c r="H17" s="1">
        <f>-H15</f>
        <v>-5546858.97067683</v>
      </c>
      <c r="K17" s="1">
        <v>0</v>
      </c>
    </row>
    <row r="18" spans="1:11" x14ac:dyDescent="0.2">
      <c r="A18" t="s">
        <v>4</v>
      </c>
      <c r="B18" s="1">
        <f>+B15+B17</f>
        <v>31001697.851240795</v>
      </c>
      <c r="C18" s="1">
        <f>+C15+C17</f>
        <v>184403.50505474175</v>
      </c>
      <c r="D18" s="1">
        <f>+D15+D17</f>
        <v>871932.53224920621</v>
      </c>
      <c r="E18" s="1">
        <f>+E15+E17</f>
        <v>0</v>
      </c>
      <c r="G18" s="1">
        <f>+G15+G17</f>
        <v>6671185.291455254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38729219.179999992</v>
      </c>
    </row>
    <row r="20" spans="1:11" x14ac:dyDescent="0.2">
      <c r="A20" t="s">
        <v>7</v>
      </c>
      <c r="B20" s="1">
        <f>B$9/($K$9-$J$9-$I$9-$H$9-$G$9)*-$G$20</f>
        <v>6451364.7790870778</v>
      </c>
      <c r="C20" s="1">
        <f>C$9/($K$9-$J$9-$I$9-$H$9-$G$9)*-$G$20</f>
        <v>38373.842728189571</v>
      </c>
      <c r="D20" s="1">
        <f>D$9/($K$9-$J$9-$I$9-$H$9-$G$9)*-$G$20</f>
        <v>181446.66963998546</v>
      </c>
      <c r="E20" s="1">
        <f>E$9/($K$9-$J$9-$I$9-$H$9-$G$9)*-$G$20</f>
        <v>0</v>
      </c>
      <c r="G20" s="1">
        <f>-G18</f>
        <v>-6671185.291455254</v>
      </c>
      <c r="K20" s="1">
        <f>SUM(B20:J20)</f>
        <v>0</v>
      </c>
    </row>
    <row r="22" spans="1:11" x14ac:dyDescent="0.2">
      <c r="A22" t="s">
        <v>8</v>
      </c>
      <c r="B22" s="1">
        <f>+B20+B18</f>
        <v>37453062.630327873</v>
      </c>
      <c r="C22" s="1">
        <f t="shared" ref="C22:K22" si="3">+C20+C18</f>
        <v>222777.34778293132</v>
      </c>
      <c r="D22" s="1">
        <f t="shared" si="3"/>
        <v>1053379.2018891918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38729219.179999992</v>
      </c>
    </row>
    <row r="27" spans="1:11" x14ac:dyDescent="0.2">
      <c r="A27" t="s">
        <v>9</v>
      </c>
      <c r="B27" s="1">
        <f>+B9</f>
        <v>19598875.629999999</v>
      </c>
    </row>
    <row r="28" spans="1:11" x14ac:dyDescent="0.2">
      <c r="A28" t="s">
        <v>10</v>
      </c>
      <c r="B28" s="1">
        <f>+B22-B27</f>
        <v>17854187.000327874</v>
      </c>
    </row>
    <row r="29" spans="1:11" x14ac:dyDescent="0.2">
      <c r="A29" s="29" t="s">
        <v>121</v>
      </c>
      <c r="B29" s="1">
        <v>4546</v>
      </c>
    </row>
    <row r="30" spans="1:11" x14ac:dyDescent="0.2">
      <c r="A30" t="s">
        <v>11</v>
      </c>
      <c r="B30" s="1">
        <f>+B28/B29</f>
        <v>3927.4498460906016</v>
      </c>
    </row>
  </sheetData>
  <phoneticPr fontId="0" type="noConversion"/>
  <pageMargins left="0.56000000000000005" right="0.55000000000000004" top="1" bottom="0.53" header="0.5" footer="0.5"/>
  <pageSetup scale="97" orientation="landscape" horizontalDpi="4294967294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Table'!B44</f>
        <v>12655126.41</v>
      </c>
      <c r="C9" s="1">
        <f>'Master Expend Table'!C44</f>
        <v>0</v>
      </c>
      <c r="D9" s="1">
        <f>'Master Expend Table'!D44</f>
        <v>1699270.42</v>
      </c>
      <c r="E9" s="1">
        <f>'Master Expend Table'!E44</f>
        <v>0</v>
      </c>
      <c r="G9" s="1">
        <f>'Master Expend Table'!G44</f>
        <v>3113394.56</v>
      </c>
      <c r="H9" s="1">
        <f>'Master Expend Table'!H44</f>
        <v>2681745.09</v>
      </c>
      <c r="I9" s="1">
        <f>'Master Expend Table'!I44</f>
        <v>4013720.29</v>
      </c>
      <c r="J9" s="1">
        <f>'Master Expend Table'!J44</f>
        <v>2459560.71</v>
      </c>
      <c r="K9" s="1">
        <f>SUM(B9:J9)</f>
        <v>26622817.48</v>
      </c>
    </row>
    <row r="11" spans="1:11" x14ac:dyDescent="0.2">
      <c r="A11" t="s">
        <v>3</v>
      </c>
      <c r="B11" s="1">
        <f>(B9/($K9-$J9))*-$J$11</f>
        <v>1288156.310815024</v>
      </c>
      <c r="C11" s="1">
        <f t="shared" ref="C11:I11" si="0">(C9/($K9-$J9))*-$J$11</f>
        <v>0</v>
      </c>
      <c r="D11" s="1">
        <f t="shared" si="0"/>
        <v>172967.52670717071</v>
      </c>
      <c r="E11" s="1">
        <f t="shared" si="0"/>
        <v>0</v>
      </c>
      <c r="G11" s="1">
        <f t="shared" si="0"/>
        <v>316910.21650736436</v>
      </c>
      <c r="H11" s="1">
        <f t="shared" si="0"/>
        <v>272972.92415435496</v>
      </c>
      <c r="I11" s="1">
        <f t="shared" si="0"/>
        <v>408553.7318160861</v>
      </c>
      <c r="J11" s="1">
        <f>-J9</f>
        <v>-2459560.71</v>
      </c>
      <c r="K11" s="1">
        <v>0</v>
      </c>
    </row>
    <row r="12" spans="1:11" x14ac:dyDescent="0.2">
      <c r="A12" t="s">
        <v>4</v>
      </c>
      <c r="B12" s="1">
        <f>+B9+B11</f>
        <v>13943282.720815023</v>
      </c>
      <c r="C12" s="1">
        <f t="shared" ref="C12:J12" si="1">+C9+C11</f>
        <v>0</v>
      </c>
      <c r="D12" s="1">
        <f t="shared" si="1"/>
        <v>1872237.9467071707</v>
      </c>
      <c r="E12" s="1">
        <f t="shared" si="1"/>
        <v>0</v>
      </c>
      <c r="G12" s="1">
        <f t="shared" si="1"/>
        <v>3430304.7765073646</v>
      </c>
      <c r="H12" s="1">
        <f t="shared" si="1"/>
        <v>2954718.014154355</v>
      </c>
      <c r="I12" s="1">
        <f t="shared" si="1"/>
        <v>4422274.021816086</v>
      </c>
      <c r="J12" s="1">
        <f t="shared" si="1"/>
        <v>0</v>
      </c>
      <c r="K12" s="1">
        <f>SUM(B12:J12)</f>
        <v>26622817.48</v>
      </c>
    </row>
    <row r="14" spans="1:11" x14ac:dyDescent="0.2">
      <c r="A14" t="s">
        <v>5</v>
      </c>
      <c r="B14" s="1">
        <f>B$9/($K$9-$J$9-$I$9)*-I14</f>
        <v>2777455.2938868231</v>
      </c>
      <c r="C14" s="1">
        <f t="shared" ref="C14:H14" si="2">C$9/($K$9-$J$9-$I$9)*-$I$14</f>
        <v>0</v>
      </c>
      <c r="D14" s="1">
        <f t="shared" si="2"/>
        <v>372943.5385208677</v>
      </c>
      <c r="E14" s="1">
        <f t="shared" si="2"/>
        <v>0</v>
      </c>
      <c r="G14" s="1">
        <f t="shared" si="2"/>
        <v>683305.24109165627</v>
      </c>
      <c r="H14" s="1">
        <f t="shared" si="2"/>
        <v>588569.94831673859</v>
      </c>
      <c r="I14" s="1">
        <f>-I12</f>
        <v>-4422274.021816086</v>
      </c>
      <c r="K14" s="1">
        <v>0</v>
      </c>
    </row>
    <row r="15" spans="1:11" x14ac:dyDescent="0.2">
      <c r="A15" t="s">
        <v>4</v>
      </c>
      <c r="B15" s="1">
        <f>+B12+B14</f>
        <v>16720738.014701847</v>
      </c>
      <c r="C15" s="1">
        <f>+C12+C14</f>
        <v>0</v>
      </c>
      <c r="D15" s="1">
        <f>+D12+D14</f>
        <v>2245181.4852280384</v>
      </c>
      <c r="E15" s="1">
        <f>+E12+E14</f>
        <v>0</v>
      </c>
      <c r="G15" s="1">
        <f>+G12+G14</f>
        <v>4113610.0175990211</v>
      </c>
      <c r="H15" s="1">
        <f>+H12+H14</f>
        <v>3543287.9624710935</v>
      </c>
      <c r="I15" s="1">
        <f>+I12+I14</f>
        <v>0</v>
      </c>
      <c r="J15" s="1">
        <f>+J12+J14</f>
        <v>0</v>
      </c>
      <c r="K15" s="1">
        <f>SUM(B15:J15)</f>
        <v>26622817.48</v>
      </c>
    </row>
    <row r="17" spans="1:11" x14ac:dyDescent="0.2">
      <c r="A17" t="s">
        <v>6</v>
      </c>
      <c r="B17" s="1">
        <f>B$9/($K$9-$J$9-$I$9-$H$9)*-$H$17</f>
        <v>2567053.617194762</v>
      </c>
      <c r="C17" s="1">
        <f>C$9/($K$9-$J$9-$I$9-$H$9)*-$H$17</f>
        <v>0</v>
      </c>
      <c r="D17" s="1">
        <f>D$9/($K$9-$J$9-$I$9-$H$9)*-$H$17</f>
        <v>344691.79816379742</v>
      </c>
      <c r="E17" s="1">
        <f>E$9/($K$9-$J$9-$I$9-$H$9)*-$H$17</f>
        <v>0</v>
      </c>
      <c r="G17" s="1">
        <f>G$9/($K$9-$J$9-$I$9-$H$9)*-$H$17</f>
        <v>631542.54711253382</v>
      </c>
      <c r="H17" s="1">
        <f>-H15</f>
        <v>-3543287.9624710935</v>
      </c>
      <c r="K17" s="1">
        <v>0</v>
      </c>
    </row>
    <row r="18" spans="1:11" x14ac:dyDescent="0.2">
      <c r="A18" t="s">
        <v>4</v>
      </c>
      <c r="B18" s="1">
        <f>+B15+B17</f>
        <v>19287791.631896608</v>
      </c>
      <c r="C18" s="1">
        <f>+C15+C17</f>
        <v>0</v>
      </c>
      <c r="D18" s="1">
        <f>+D15+D17</f>
        <v>2589873.2833918356</v>
      </c>
      <c r="E18" s="1">
        <f>+E15+E17</f>
        <v>0</v>
      </c>
      <c r="G18" s="1">
        <f>+G15+G17</f>
        <v>4745152.5647115549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26622817.48</v>
      </c>
    </row>
    <row r="20" spans="1:11" x14ac:dyDescent="0.2">
      <c r="A20" t="s">
        <v>7</v>
      </c>
      <c r="B20" s="1">
        <f>B$9/($K$9-$J$9-$I$9-$H$9-$G$9)*-$G$20</f>
        <v>4183422.4211816243</v>
      </c>
      <c r="C20" s="1">
        <f>C$9/($K$9-$J$9-$I$9-$H$9-$G$9)*-$G$20</f>
        <v>0</v>
      </c>
      <c r="D20" s="1">
        <f>D$9/($K$9-$J$9-$I$9-$H$9-$G$9)*-$G$20</f>
        <v>561730.14352993062</v>
      </c>
      <c r="E20" s="1">
        <f>E$9/($K$9-$J$9-$I$9-$H$9-$G$9)*-$G$20</f>
        <v>0</v>
      </c>
      <c r="G20" s="1">
        <f>-G18</f>
        <v>-4745152.5647115549</v>
      </c>
      <c r="K20" s="1">
        <f>SUM(B20:J20)</f>
        <v>0</v>
      </c>
    </row>
    <row r="22" spans="1:11" x14ac:dyDescent="0.2">
      <c r="A22" t="s">
        <v>8</v>
      </c>
      <c r="B22" s="1">
        <f>+B20+B18</f>
        <v>23471214.05307823</v>
      </c>
      <c r="C22" s="1">
        <f t="shared" ref="C22:K22" si="3">+C20+C18</f>
        <v>0</v>
      </c>
      <c r="D22" s="1">
        <f t="shared" si="3"/>
        <v>3151603.4269217663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26622817.48</v>
      </c>
    </row>
    <row r="27" spans="1:11" x14ac:dyDescent="0.2">
      <c r="A27" t="s">
        <v>9</v>
      </c>
      <c r="B27" s="1">
        <f>+B9</f>
        <v>12655126.41</v>
      </c>
    </row>
    <row r="28" spans="1:11" x14ac:dyDescent="0.2">
      <c r="A28" t="s">
        <v>10</v>
      </c>
      <c r="B28" s="1">
        <f>+B22-B27</f>
        <v>10816087.64307823</v>
      </c>
    </row>
    <row r="29" spans="1:11" x14ac:dyDescent="0.2">
      <c r="A29" s="29" t="s">
        <v>121</v>
      </c>
      <c r="B29" s="1">
        <v>2212</v>
      </c>
    </row>
    <row r="30" spans="1:11" x14ac:dyDescent="0.2">
      <c r="A30" t="s">
        <v>11</v>
      </c>
      <c r="B30" s="1">
        <f>+B28/B29</f>
        <v>4889.732207539887</v>
      </c>
    </row>
  </sheetData>
  <phoneticPr fontId="0" type="noConversion"/>
  <pageMargins left="0.61" right="0.55000000000000004" top="1" bottom="0.56000000000000005" header="0.5" footer="0.5"/>
  <pageSetup scale="97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B29" sqref="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3" customWidth="1"/>
    <col min="7" max="7" width="11.28515625" style="1" bestFit="1" customWidth="1"/>
    <col min="8" max="8" width="10.28515625" style="1" customWidth="1"/>
    <col min="9" max="9" width="11.28515625" style="1" bestFit="1" customWidth="1"/>
    <col min="10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Table'!B7</f>
        <v>28221629.950000003</v>
      </c>
      <c r="C9" s="1">
        <f>'Master Expend Table'!C7</f>
        <v>0</v>
      </c>
      <c r="D9" s="1">
        <f>'Master Expend Table'!D7</f>
        <v>1708893.06</v>
      </c>
      <c r="E9" s="1">
        <f>'Master Expend Table'!E7</f>
        <v>8390.17</v>
      </c>
      <c r="G9" s="1">
        <f>'Master Expend Table'!G7</f>
        <v>8836327.1799999997</v>
      </c>
      <c r="H9" s="1">
        <f>'Master Expend Table'!H7</f>
        <v>5388490.6600000001</v>
      </c>
      <c r="I9" s="1">
        <f>'Master Expend Table'!I7</f>
        <v>11561679.58</v>
      </c>
      <c r="J9" s="1">
        <f>'Master Expend Table'!J7</f>
        <v>5680640.0999999996</v>
      </c>
      <c r="K9" s="1">
        <f>SUM(B9:J9)</f>
        <v>61406050.699999996</v>
      </c>
    </row>
    <row r="11" spans="1:11" x14ac:dyDescent="0.2">
      <c r="A11" t="s">
        <v>3</v>
      </c>
      <c r="B11" s="1">
        <f>(B9/($K9-$J9))*-$J$11</f>
        <v>2876908.7756408746</v>
      </c>
      <c r="C11" s="1">
        <f t="shared" ref="C11:I11" si="0">(C9/($K9-$J9))*-$J$11</f>
        <v>0</v>
      </c>
      <c r="D11" s="1">
        <f t="shared" si="0"/>
        <v>174204.30533799794</v>
      </c>
      <c r="E11" s="1">
        <f t="shared" si="0"/>
        <v>855.29268666917642</v>
      </c>
      <c r="G11" s="1">
        <f t="shared" si="0"/>
        <v>900773.88349342952</v>
      </c>
      <c r="H11" s="1">
        <f t="shared" si="0"/>
        <v>549301.93949385581</v>
      </c>
      <c r="I11" s="1">
        <f t="shared" si="0"/>
        <v>1178595.9033471735</v>
      </c>
      <c r="J11" s="1">
        <f>-J9</f>
        <v>-5680640.0999999996</v>
      </c>
      <c r="K11" s="1">
        <v>0</v>
      </c>
    </row>
    <row r="12" spans="1:11" x14ac:dyDescent="0.2">
      <c r="A12" t="s">
        <v>4</v>
      </c>
      <c r="B12" s="1">
        <f>+B9+B11</f>
        <v>31098538.725640878</v>
      </c>
      <c r="C12" s="1">
        <f t="shared" ref="C12:J12" si="1">+C9+C11</f>
        <v>0</v>
      </c>
      <c r="D12" s="1">
        <f t="shared" si="1"/>
        <v>1883097.3653379979</v>
      </c>
      <c r="E12" s="1">
        <f t="shared" si="1"/>
        <v>9245.462686669176</v>
      </c>
      <c r="G12" s="1">
        <f t="shared" si="1"/>
        <v>9737101.0634934288</v>
      </c>
      <c r="H12" s="1">
        <f t="shared" si="1"/>
        <v>5937792.5994938556</v>
      </c>
      <c r="I12" s="1">
        <f t="shared" si="1"/>
        <v>12740275.483347174</v>
      </c>
      <c r="J12" s="1">
        <f t="shared" si="1"/>
        <v>0</v>
      </c>
      <c r="K12" s="1">
        <f>SUM(B12:J12)</f>
        <v>61406050.700000003</v>
      </c>
    </row>
    <row r="14" spans="1:11" x14ac:dyDescent="0.2">
      <c r="A14" t="s">
        <v>5</v>
      </c>
      <c r="B14" s="1">
        <f>B$9/($K$9-$J$9-$I$9)*-I14</f>
        <v>8141326.1934154714</v>
      </c>
      <c r="C14" s="1">
        <f t="shared" ref="C14:H14" si="2">C$9/($K$9-$J$9-$I$9)*-$I$14</f>
        <v>0</v>
      </c>
      <c r="D14" s="1">
        <f t="shared" si="2"/>
        <v>492978.46565817919</v>
      </c>
      <c r="E14" s="1">
        <f t="shared" si="2"/>
        <v>2420.3814914031459</v>
      </c>
      <c r="G14" s="1">
        <f t="shared" si="2"/>
        <v>2549088.1303304406</v>
      </c>
      <c r="H14" s="1">
        <f t="shared" si="2"/>
        <v>1554462.3124516811</v>
      </c>
      <c r="I14" s="1">
        <f>-I12</f>
        <v>-12740275.483347174</v>
      </c>
      <c r="K14" s="1">
        <v>0</v>
      </c>
    </row>
    <row r="15" spans="1:11" x14ac:dyDescent="0.2">
      <c r="A15" t="s">
        <v>4</v>
      </c>
      <c r="B15" s="1">
        <f>+B12+B14</f>
        <v>39239864.919056349</v>
      </c>
      <c r="C15" s="1">
        <f>+C12+C14</f>
        <v>0</v>
      </c>
      <c r="D15" s="1">
        <f>+D12+D14</f>
        <v>2376075.8309961772</v>
      </c>
      <c r="E15" s="1">
        <f>+E12+E14</f>
        <v>11665.844178072322</v>
      </c>
      <c r="G15" s="1">
        <f>+G12+G14</f>
        <v>12286189.19382387</v>
      </c>
      <c r="H15" s="1">
        <f>+H12+H14</f>
        <v>7492254.9119455367</v>
      </c>
      <c r="I15" s="1">
        <f>+I12+I14</f>
        <v>0</v>
      </c>
      <c r="J15" s="1">
        <f>+J12+J14</f>
        <v>0</v>
      </c>
      <c r="K15" s="1">
        <f>SUM(B15:J15)</f>
        <v>61406050.700000003</v>
      </c>
    </row>
    <row r="17" spans="1:11" x14ac:dyDescent="0.2">
      <c r="A17" t="s">
        <v>6</v>
      </c>
      <c r="B17" s="1">
        <f>B$9/($K$9-$J$9-$I$9-$H$9)*-$H$17</f>
        <v>5453058.2828860842</v>
      </c>
      <c r="C17" s="1">
        <f>C$9/($K$9-$J$9-$I$9-$H$9)*-$H$17</f>
        <v>0</v>
      </c>
      <c r="D17" s="1">
        <f>D$9/($K$9-$J$9-$I$9-$H$9)*-$H$17</f>
        <v>330196.85510402441</v>
      </c>
      <c r="E17" s="1">
        <f>E$9/($K$9-$J$9-$I$9-$H$9)*-$H$17</f>
        <v>1621.1709279152508</v>
      </c>
      <c r="G17" s="1">
        <f>G$9/($K$9-$J$9-$I$9-$H$9)*-$H$17</f>
        <v>1707378.6030275133</v>
      </c>
      <c r="H17" s="1">
        <f>-H15</f>
        <v>-7492254.9119455367</v>
      </c>
      <c r="K17" s="1">
        <v>0</v>
      </c>
    </row>
    <row r="18" spans="1:11" x14ac:dyDescent="0.2">
      <c r="A18" t="s">
        <v>4</v>
      </c>
      <c r="B18" s="1">
        <f>+B15+B17</f>
        <v>44692923.201942429</v>
      </c>
      <c r="C18" s="1">
        <f>+C15+C17</f>
        <v>0</v>
      </c>
      <c r="D18" s="1">
        <f>+D15+D17</f>
        <v>2706272.6861002017</v>
      </c>
      <c r="E18" s="1">
        <f>+E15+E17</f>
        <v>13287.015105987573</v>
      </c>
      <c r="G18" s="1">
        <f>+G15+G17</f>
        <v>13993567.796851384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61406050.699999996</v>
      </c>
    </row>
    <row r="20" spans="1:11" x14ac:dyDescent="0.2">
      <c r="A20" t="s">
        <v>7</v>
      </c>
      <c r="B20" s="1">
        <f>B$9/($K$9-$J$9-$I$9-$H$9-$G$9)*-$G$20</f>
        <v>13190902.744819563</v>
      </c>
      <c r="C20" s="1">
        <f>C$9/($K$9-$J$9-$I$9-$H$9-$G$9)*-$G$20</f>
        <v>0</v>
      </c>
      <c r="D20" s="1">
        <f>D$9/($K$9-$J$9-$I$9-$H$9-$G$9)*-$G$20</f>
        <v>798743.45300729515</v>
      </c>
      <c r="E20" s="1">
        <f>E$9/($K$9-$J$9-$I$9-$H$9-$G$9)*-$G$20</f>
        <v>3921.5990245277358</v>
      </c>
      <c r="G20" s="1">
        <f>-G18</f>
        <v>-13993567.796851384</v>
      </c>
      <c r="K20" s="1">
        <f>SUM(B20:J20)</f>
        <v>0</v>
      </c>
    </row>
    <row r="22" spans="1:11" x14ac:dyDescent="0.2">
      <c r="A22" t="s">
        <v>8</v>
      </c>
      <c r="B22" s="1">
        <f>+B20+B18</f>
        <v>57883825.946761996</v>
      </c>
      <c r="C22" s="1">
        <f t="shared" ref="C22:K22" si="3">+C20+C18</f>
        <v>0</v>
      </c>
      <c r="D22" s="1">
        <f t="shared" si="3"/>
        <v>3505016.1391074969</v>
      </c>
      <c r="E22" s="1">
        <f t="shared" si="3"/>
        <v>17208.614130515311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61406050.699999996</v>
      </c>
    </row>
    <row r="27" spans="1:11" x14ac:dyDescent="0.2">
      <c r="A27" t="s">
        <v>9</v>
      </c>
      <c r="B27" s="1">
        <f>+B9</f>
        <v>28221629.950000003</v>
      </c>
    </row>
    <row r="28" spans="1:11" x14ac:dyDescent="0.2">
      <c r="A28" t="s">
        <v>10</v>
      </c>
      <c r="B28" s="1">
        <f>+B22-B27</f>
        <v>29662195.996761993</v>
      </c>
    </row>
    <row r="29" spans="1:11" x14ac:dyDescent="0.2">
      <c r="A29" s="29" t="s">
        <v>121</v>
      </c>
      <c r="B29" s="1">
        <f>'ANOKARAM CC'!B29+'ANOKA TC'!B29</f>
        <v>7070</v>
      </c>
    </row>
    <row r="30" spans="1:11" x14ac:dyDescent="0.2">
      <c r="A30" t="s">
        <v>11</v>
      </c>
      <c r="B30" s="1">
        <f>+B28/B29</f>
        <v>4195.50155541188</v>
      </c>
    </row>
  </sheetData>
  <pageMargins left="0.7" right="0.7" top="0.75" bottom="0.75" header="0.3" footer="0.3"/>
  <pageSetup scale="98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Table'!B45</f>
        <v>15524346.58</v>
      </c>
      <c r="C9" s="1">
        <f>'Master Expend Table'!C45</f>
        <v>1983.19</v>
      </c>
      <c r="D9" s="1">
        <f>'Master Expend Table'!D45</f>
        <v>365584.17</v>
      </c>
      <c r="E9" s="1">
        <f>'Master Expend Table'!E45</f>
        <v>2578589.69</v>
      </c>
      <c r="G9" s="1">
        <f>'Master Expend Table'!G45</f>
        <v>5039681.46</v>
      </c>
      <c r="H9" s="1">
        <f>'Master Expend Table'!H45</f>
        <v>4886499.45</v>
      </c>
      <c r="I9" s="1">
        <f>'Master Expend Table'!I45</f>
        <v>6249275.46</v>
      </c>
      <c r="J9" s="1">
        <f>'Master Expend Table'!J45</f>
        <v>4106850.34</v>
      </c>
      <c r="K9" s="1">
        <f>SUM(B9:J9)</f>
        <v>38752810.340000004</v>
      </c>
    </row>
    <row r="11" spans="1:11" x14ac:dyDescent="0.2">
      <c r="A11" t="s">
        <v>3</v>
      </c>
      <c r="B11" s="1">
        <f>(B9/($K9-$J9))*-$J$11</f>
        <v>1840219.4088531774</v>
      </c>
      <c r="C11" s="1">
        <f t="shared" ref="C11:I11" si="0">(C9/($K9-$J9))*-$J$11</f>
        <v>235.08266261880462</v>
      </c>
      <c r="D11" s="1">
        <f t="shared" si="0"/>
        <v>43335.484797163001</v>
      </c>
      <c r="E11" s="1">
        <f t="shared" si="0"/>
        <v>305659.93683237507</v>
      </c>
      <c r="G11" s="1">
        <f t="shared" si="0"/>
        <v>597391.94750247058</v>
      </c>
      <c r="H11" s="1">
        <f t="shared" si="0"/>
        <v>579234.11351979605</v>
      </c>
      <c r="I11" s="1">
        <f t="shared" si="0"/>
        <v>740774.36583239876</v>
      </c>
      <c r="J11" s="1">
        <f>-J9</f>
        <v>-4106850.34</v>
      </c>
      <c r="K11" s="1">
        <v>0</v>
      </c>
    </row>
    <row r="12" spans="1:11" x14ac:dyDescent="0.2">
      <c r="A12" t="s">
        <v>4</v>
      </c>
      <c r="B12" s="1">
        <f>+B9+B11</f>
        <v>17364565.988853179</v>
      </c>
      <c r="C12" s="1">
        <f t="shared" ref="C12:J12" si="1">+C9+C11</f>
        <v>2218.2726626188046</v>
      </c>
      <c r="D12" s="1">
        <f t="shared" si="1"/>
        <v>408919.65479716298</v>
      </c>
      <c r="E12" s="1">
        <f t="shared" si="1"/>
        <v>2884249.6268323748</v>
      </c>
      <c r="G12" s="1">
        <f t="shared" si="1"/>
        <v>5637073.4075024705</v>
      </c>
      <c r="H12" s="1">
        <f t="shared" si="1"/>
        <v>5465733.5635197964</v>
      </c>
      <c r="I12" s="1">
        <f t="shared" si="1"/>
        <v>6990049.8258323986</v>
      </c>
      <c r="J12" s="1">
        <f t="shared" si="1"/>
        <v>0</v>
      </c>
      <c r="K12" s="1">
        <f>SUM(B12:J12)</f>
        <v>38752810.339999996</v>
      </c>
    </row>
    <row r="14" spans="1:11" x14ac:dyDescent="0.2">
      <c r="A14" t="s">
        <v>5</v>
      </c>
      <c r="B14" s="1">
        <f>B$9/($K$9-$J$9-$I$9)*-I14</f>
        <v>3821430.4897050066</v>
      </c>
      <c r="C14" s="1">
        <f t="shared" ref="C14:H14" si="2">C$9/($K$9-$J$9-$I$9)*-$I$14</f>
        <v>488.17660014377702</v>
      </c>
      <c r="D14" s="1">
        <f t="shared" si="2"/>
        <v>89991.194578928189</v>
      </c>
      <c r="E14" s="1">
        <f t="shared" si="2"/>
        <v>634738.55154069746</v>
      </c>
      <c r="G14" s="1">
        <f t="shared" si="2"/>
        <v>1240554.1380051465</v>
      </c>
      <c r="H14" s="1">
        <f t="shared" si="2"/>
        <v>1202847.2754024761</v>
      </c>
      <c r="I14" s="1">
        <f>-I12</f>
        <v>-6990049.8258323986</v>
      </c>
      <c r="K14" s="1">
        <v>0</v>
      </c>
    </row>
    <row r="15" spans="1:11" x14ac:dyDescent="0.2">
      <c r="A15" t="s">
        <v>4</v>
      </c>
      <c r="B15" s="1">
        <f>+B12+B14</f>
        <v>21185996.478558186</v>
      </c>
      <c r="C15" s="1">
        <f>+C12+C14</f>
        <v>2706.4492627625814</v>
      </c>
      <c r="D15" s="1">
        <f>+D12+D14</f>
        <v>498910.84937609115</v>
      </c>
      <c r="E15" s="1">
        <f>+E12+E14</f>
        <v>3518988.1783730723</v>
      </c>
      <c r="G15" s="1">
        <f>+G12+G14</f>
        <v>6877627.5455076173</v>
      </c>
      <c r="H15" s="1">
        <f>+H12+H14</f>
        <v>6668580.8389222724</v>
      </c>
      <c r="I15" s="1">
        <f>+I12+I14</f>
        <v>0</v>
      </c>
      <c r="J15" s="1">
        <f>+J12+J14</f>
        <v>0</v>
      </c>
      <c r="K15" s="1">
        <f>SUM(B15:J15)</f>
        <v>38752810.340000004</v>
      </c>
    </row>
    <row r="17" spans="1:11" x14ac:dyDescent="0.2">
      <c r="A17" t="s">
        <v>6</v>
      </c>
      <c r="B17" s="1">
        <f>B$9/($K$9-$J$9-$I$9-$H$9)*-$H$17</f>
        <v>4403425.9936222611</v>
      </c>
      <c r="C17" s="1">
        <f>C$9/($K$9-$J$9-$I$9-$H$9)*-$H$17</f>
        <v>562.52482842287407</v>
      </c>
      <c r="D17" s="1">
        <f>D$9/($K$9-$J$9-$I$9-$H$9)*-$H$17</f>
        <v>103696.65665083466</v>
      </c>
      <c r="E17" s="1">
        <f>E$9/($K$9-$J$9-$I$9-$H$9)*-$H$17</f>
        <v>731407.84440232255</v>
      </c>
      <c r="G17" s="1">
        <f>G$9/($K$9-$J$9-$I$9-$H$9)*-$H$17</f>
        <v>1429487.8194184315</v>
      </c>
      <c r="H17" s="1">
        <f>-H15</f>
        <v>-6668580.8389222724</v>
      </c>
      <c r="K17" s="1">
        <v>0</v>
      </c>
    </row>
    <row r="18" spans="1:11" x14ac:dyDescent="0.2">
      <c r="A18" t="s">
        <v>4</v>
      </c>
      <c r="B18" s="1">
        <f>+B15+B17</f>
        <v>25589422.472180448</v>
      </c>
      <c r="C18" s="1">
        <f>+C15+C17</f>
        <v>3268.9740911854556</v>
      </c>
      <c r="D18" s="1">
        <f>+D15+D17</f>
        <v>602607.50602692575</v>
      </c>
      <c r="E18" s="1">
        <f>+E15+E17</f>
        <v>4250396.0227753948</v>
      </c>
      <c r="G18" s="1">
        <f>+G15+G17</f>
        <v>8307115.3649260486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38752810.340000004</v>
      </c>
    </row>
    <row r="20" spans="1:11" x14ac:dyDescent="0.2">
      <c r="A20" t="s">
        <v>7</v>
      </c>
      <c r="B20" s="1">
        <f>B$9/($K$9-$J$9-$I$9-$H$9-$G$9)*-$G$20</f>
        <v>6982080.2176553942</v>
      </c>
      <c r="C20" s="1">
        <f>C$9/($K$9-$J$9-$I$9-$H$9-$G$9)*-$G$20</f>
        <v>891.94038509104212</v>
      </c>
      <c r="D20" s="1">
        <f>D$9/($K$9-$J$9-$I$9-$H$9-$G$9)*-$G$20</f>
        <v>164421.60628733959</v>
      </c>
      <c r="E20" s="1">
        <f>E$9/($K$9-$J$9-$I$9-$H$9-$G$9)*-$G$20</f>
        <v>1159721.6005982235</v>
      </c>
      <c r="G20" s="1">
        <f>-G18</f>
        <v>-8307115.3649260486</v>
      </c>
      <c r="K20" s="1">
        <f>SUM(B20:J20)</f>
        <v>0</v>
      </c>
    </row>
    <row r="22" spans="1:11" x14ac:dyDescent="0.2">
      <c r="A22" t="s">
        <v>8</v>
      </c>
      <c r="B22" s="1">
        <f>+B20+B18</f>
        <v>32571502.689835843</v>
      </c>
      <c r="C22" s="1">
        <f t="shared" ref="C22:K22" si="3">+C20+C18</f>
        <v>4160.9144762764972</v>
      </c>
      <c r="D22" s="1">
        <f t="shared" si="3"/>
        <v>767029.11231426534</v>
      </c>
      <c r="E22" s="1">
        <f t="shared" si="3"/>
        <v>5410117.6233736183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38752810.340000004</v>
      </c>
    </row>
    <row r="27" spans="1:11" x14ac:dyDescent="0.2">
      <c r="A27" t="s">
        <v>9</v>
      </c>
      <c r="B27" s="1">
        <f>+B9</f>
        <v>15524346.58</v>
      </c>
    </row>
    <row r="28" spans="1:11" x14ac:dyDescent="0.2">
      <c r="A28" t="s">
        <v>10</v>
      </c>
      <c r="B28" s="1">
        <f>+B22-B27</f>
        <v>17047156.109835841</v>
      </c>
    </row>
    <row r="29" spans="1:11" x14ac:dyDescent="0.2">
      <c r="A29" s="29" t="s">
        <v>121</v>
      </c>
      <c r="B29" s="1">
        <v>3712</v>
      </c>
    </row>
    <row r="30" spans="1:11" x14ac:dyDescent="0.2">
      <c r="A30" t="s">
        <v>11</v>
      </c>
      <c r="B30" s="1">
        <f>+B28/B29</f>
        <v>4592.4450726928453</v>
      </c>
    </row>
  </sheetData>
  <phoneticPr fontId="0" type="noConversion"/>
  <pageMargins left="0.64" right="0.55000000000000004" top="1" bottom="0.51" header="0.5" footer="0.5"/>
  <pageSetup scale="96" orientation="landscape" horizontalDpi="4294967294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30"/>
  <sheetViews>
    <sheetView zoomScale="90" zoomScaleNormal="9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8" width="12.140625" style="1" customWidth="1"/>
    <col min="9" max="10" width="11" style="1" customWidth="1"/>
    <col min="11" max="11" width="14.425781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Table'!B46</f>
        <v>71782633.579999998</v>
      </c>
      <c r="C9" s="1">
        <f>'Master Expend Table'!C46</f>
        <v>1030517.85</v>
      </c>
      <c r="D9" s="1">
        <f>'Master Expend Table'!D46</f>
        <v>3196731.98</v>
      </c>
      <c r="E9" s="1">
        <f>'Master Expend Table'!E46</f>
        <v>4678332.17</v>
      </c>
      <c r="G9" s="1">
        <f>'Master Expend Table'!G46</f>
        <v>20980435.449999999</v>
      </c>
      <c r="H9" s="1">
        <f>'Master Expend Table'!H46</f>
        <v>10972400.66</v>
      </c>
      <c r="I9" s="1">
        <f>'Master Expend Table'!I46</f>
        <v>22812765.73</v>
      </c>
      <c r="J9" s="1">
        <f>'Master Expend Table'!J46</f>
        <v>13645802.1</v>
      </c>
      <c r="K9" s="1">
        <f>SUM(B9:J9)</f>
        <v>149099619.51999998</v>
      </c>
    </row>
    <row r="11" spans="1:11" x14ac:dyDescent="0.2">
      <c r="A11" t="s">
        <v>3</v>
      </c>
      <c r="B11" s="1">
        <f>(B9/($K9-$J9))*-$J$11</f>
        <v>7231480.2986487476</v>
      </c>
      <c r="C11" s="1">
        <f t="shared" ref="C11:I11" si="0">(C9/($K9-$J9))*-$J$11</f>
        <v>103815.77211674192</v>
      </c>
      <c r="D11" s="1">
        <f t="shared" si="0"/>
        <v>322043.13467639708</v>
      </c>
      <c r="E11" s="1">
        <f t="shared" si="0"/>
        <v>471301.55624877597</v>
      </c>
      <c r="G11" s="1">
        <f t="shared" si="0"/>
        <v>2113597.6495576603</v>
      </c>
      <c r="H11" s="1">
        <f t="shared" si="0"/>
        <v>1105374.590544112</v>
      </c>
      <c r="I11" s="1">
        <f t="shared" si="0"/>
        <v>2298189.098207566</v>
      </c>
      <c r="J11" s="1">
        <f>-J9</f>
        <v>-13645802.1</v>
      </c>
      <c r="K11" s="1">
        <v>0</v>
      </c>
    </row>
    <row r="12" spans="1:11" x14ac:dyDescent="0.2">
      <c r="A12" t="s">
        <v>4</v>
      </c>
      <c r="B12" s="1">
        <f>+B9+B11</f>
        <v>79014113.878648743</v>
      </c>
      <c r="C12" s="1">
        <f t="shared" ref="C12:J12" si="1">+C9+C11</f>
        <v>1134333.622116742</v>
      </c>
      <c r="D12" s="1">
        <f t="shared" si="1"/>
        <v>3518775.1146763973</v>
      </c>
      <c r="E12" s="1">
        <f t="shared" si="1"/>
        <v>5149633.7262487756</v>
      </c>
      <c r="G12" s="1">
        <f t="shared" si="1"/>
        <v>23094033.099557661</v>
      </c>
      <c r="H12" s="1">
        <f t="shared" si="1"/>
        <v>12077775.250544112</v>
      </c>
      <c r="I12" s="1">
        <f t="shared" si="1"/>
        <v>25110954.828207567</v>
      </c>
      <c r="J12" s="1">
        <f t="shared" si="1"/>
        <v>0</v>
      </c>
      <c r="K12" s="1">
        <f>SUM(B12:J12)</f>
        <v>149099619.52000001</v>
      </c>
    </row>
    <row r="14" spans="1:11" x14ac:dyDescent="0.2">
      <c r="A14" t="s">
        <v>5</v>
      </c>
      <c r="B14" s="1">
        <f>B$9/($K$9-$J$9-$I$9)*-I14</f>
        <v>16002429.329565467</v>
      </c>
      <c r="C14" s="1">
        <f t="shared" ref="C14:H14" si="2">C$9/($K$9-$J$9-$I$9)*-$I$14</f>
        <v>229732.29380198434</v>
      </c>
      <c r="D14" s="1">
        <f t="shared" si="2"/>
        <v>712644.20158812311</v>
      </c>
      <c r="E14" s="1">
        <f t="shared" si="2"/>
        <v>1042935.8216179515</v>
      </c>
      <c r="G14" s="1">
        <f t="shared" si="2"/>
        <v>4677147.0876443023</v>
      </c>
      <c r="H14" s="1">
        <f t="shared" si="2"/>
        <v>2446066.0939897425</v>
      </c>
      <c r="I14" s="1">
        <f>-I12</f>
        <v>-25110954.828207567</v>
      </c>
      <c r="K14" s="1">
        <v>0</v>
      </c>
    </row>
    <row r="15" spans="1:11" x14ac:dyDescent="0.2">
      <c r="A15" t="s">
        <v>4</v>
      </c>
      <c r="B15" s="1">
        <f>+B12+B14</f>
        <v>95016543.208214208</v>
      </c>
      <c r="C15" s="1">
        <f>+C12+C14</f>
        <v>1364065.9159187262</v>
      </c>
      <c r="D15" s="1">
        <f>+D12+D14</f>
        <v>4231419.3162645204</v>
      </c>
      <c r="E15" s="1">
        <f>+E12+E14</f>
        <v>6192569.5478667272</v>
      </c>
      <c r="G15" s="1">
        <f>+G12+G14</f>
        <v>27771180.187201962</v>
      </c>
      <c r="H15" s="1">
        <f>+H12+H14</f>
        <v>14523841.344533855</v>
      </c>
      <c r="I15" s="1">
        <f>+I12+I14</f>
        <v>0</v>
      </c>
      <c r="J15" s="1">
        <f>+J12+J14</f>
        <v>0</v>
      </c>
      <c r="K15" s="1">
        <f>SUM(B15:J15)</f>
        <v>149099619.52000001</v>
      </c>
    </row>
    <row r="17" spans="1:11" x14ac:dyDescent="0.2">
      <c r="A17" t="s">
        <v>6</v>
      </c>
      <c r="B17" s="1">
        <f>B$9/($K$9-$J$9-$I$9-$H$9)*-$H$17</f>
        <v>10254484.256913114</v>
      </c>
      <c r="C17" s="1">
        <f>C$9/($K$9-$J$9-$I$9-$H$9)*-$H$17</f>
        <v>147214.28488014179</v>
      </c>
      <c r="D17" s="1">
        <f>D$9/($K$9-$J$9-$I$9-$H$9)*-$H$17</f>
        <v>456668.08429294033</v>
      </c>
      <c r="E17" s="1">
        <f>E$9/($K$9-$J$9-$I$9-$H$9)*-$H$17</f>
        <v>668321.58689760871</v>
      </c>
      <c r="G17" s="1">
        <f>G$9/($K$9-$J$9-$I$9-$H$9)*-$H$17</f>
        <v>2997153.1315500508</v>
      </c>
      <c r="H17" s="1">
        <f>-H15</f>
        <v>-14523841.344533855</v>
      </c>
      <c r="K17" s="1">
        <v>0</v>
      </c>
    </row>
    <row r="18" spans="1:11" x14ac:dyDescent="0.2">
      <c r="A18" t="s">
        <v>4</v>
      </c>
      <c r="B18" s="1">
        <f>+B15+B17</f>
        <v>105271027.46512732</v>
      </c>
      <c r="C18" s="1">
        <f>+C15+C17</f>
        <v>1511280.200798868</v>
      </c>
      <c r="D18" s="1">
        <f>+D15+D17</f>
        <v>4688087.4005574603</v>
      </c>
      <c r="E18" s="1">
        <f>+E15+E17</f>
        <v>6860891.134764336</v>
      </c>
      <c r="G18" s="1">
        <f>+G15+G17</f>
        <v>30768333.318752013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149099619.52000001</v>
      </c>
    </row>
    <row r="20" spans="1:11" x14ac:dyDescent="0.2">
      <c r="A20" t="s">
        <v>7</v>
      </c>
      <c r="B20" s="1">
        <f>B$9/($K$9-$J$9-$I$9-$H$9-$G$9)*-$G$20</f>
        <v>27372423.353413828</v>
      </c>
      <c r="C20" s="1">
        <f>C$9/($K$9-$J$9-$I$9-$H$9-$G$9)*-$G$20</f>
        <v>392960.93576746434</v>
      </c>
      <c r="D20" s="1">
        <f>D$9/($K$9-$J$9-$I$9-$H$9-$G$9)*-$G$20</f>
        <v>1218989.8411352886</v>
      </c>
      <c r="E20" s="1">
        <f>E$9/($K$9-$J$9-$I$9-$H$9-$G$9)*-$G$20</f>
        <v>1783959.1884354376</v>
      </c>
      <c r="G20" s="1">
        <f>-G18</f>
        <v>-30768333.318752013</v>
      </c>
      <c r="K20" s="1">
        <f>SUM(B20:J20)</f>
        <v>0</v>
      </c>
    </row>
    <row r="22" spans="1:11" x14ac:dyDescent="0.2">
      <c r="A22" t="s">
        <v>8</v>
      </c>
      <c r="B22" s="1">
        <f>+B20+B18</f>
        <v>132643450.81854114</v>
      </c>
      <c r="C22" s="1">
        <f t="shared" ref="C22:K22" si="3">+C20+C18</f>
        <v>1904241.1365663323</v>
      </c>
      <c r="D22" s="1">
        <f t="shared" si="3"/>
        <v>5907077.2416927489</v>
      </c>
      <c r="E22" s="1">
        <f t="shared" si="3"/>
        <v>8644850.3231997732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149099619.52000001</v>
      </c>
    </row>
    <row r="27" spans="1:11" x14ac:dyDescent="0.2">
      <c r="A27" t="s">
        <v>9</v>
      </c>
      <c r="B27" s="1">
        <f>+B9</f>
        <v>71782633.579999998</v>
      </c>
    </row>
    <row r="28" spans="1:11" x14ac:dyDescent="0.2">
      <c r="A28" t="s">
        <v>10</v>
      </c>
      <c r="B28" s="1">
        <f>+B22-B27</f>
        <v>60860817.238541141</v>
      </c>
    </row>
    <row r="29" spans="1:11" x14ac:dyDescent="0.2">
      <c r="A29" s="29" t="s">
        <v>121</v>
      </c>
      <c r="B29" s="1">
        <v>11837</v>
      </c>
    </row>
    <row r="30" spans="1:11" x14ac:dyDescent="0.2">
      <c r="A30" t="s">
        <v>11</v>
      </c>
      <c r="B30" s="1">
        <f>+B28/B29</f>
        <v>5141.5744900347336</v>
      </c>
    </row>
  </sheetData>
  <phoneticPr fontId="0" type="noConversion"/>
  <pageMargins left="0.59" right="0.55000000000000004" top="1" bottom="0.56000000000000005" header="0.5" footer="0.5"/>
  <pageSetup scale="96" orientation="landscape" horizontalDpi="4294967294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Table'!B47</f>
        <v>16100698.18</v>
      </c>
      <c r="C9" s="1">
        <f>'Master Expend Table'!C47</f>
        <v>108334.18</v>
      </c>
      <c r="D9" s="1">
        <f>'Master Expend Table'!D47</f>
        <v>1576075.15</v>
      </c>
      <c r="E9" s="1">
        <f>'Master Expend Table'!E47</f>
        <v>0</v>
      </c>
      <c r="G9" s="1">
        <f>'Master Expend Table'!G47</f>
        <v>3507982.2</v>
      </c>
      <c r="H9" s="1">
        <f>'Master Expend Table'!H47</f>
        <v>3232583.33</v>
      </c>
      <c r="I9" s="1">
        <f>'Master Expend Table'!I47</f>
        <v>3502007.35</v>
      </c>
      <c r="J9" s="1">
        <f>'Master Expend Table'!J47</f>
        <v>3643242.96</v>
      </c>
      <c r="K9" s="1">
        <f>SUM(B9:J9)</f>
        <v>31670923.350000001</v>
      </c>
    </row>
    <row r="11" spans="1:11" x14ac:dyDescent="0.2">
      <c r="A11" t="s">
        <v>3</v>
      </c>
      <c r="B11" s="1">
        <f>(B9/($K9-$J9))*-$J$11</f>
        <v>2092886.5492664413</v>
      </c>
      <c r="C11" s="1">
        <f t="shared" ref="C11:I11" si="0">(C9/($K9-$J9))*-$J$11</f>
        <v>14082.069337182589</v>
      </c>
      <c r="D11" s="1">
        <f t="shared" si="0"/>
        <v>204869.77925997548</v>
      </c>
      <c r="E11" s="1">
        <f t="shared" si="0"/>
        <v>0</v>
      </c>
      <c r="G11" s="1">
        <f t="shared" si="0"/>
        <v>455993.19230553391</v>
      </c>
      <c r="H11" s="1">
        <f t="shared" si="0"/>
        <v>420194.8322429781</v>
      </c>
      <c r="I11" s="1">
        <f t="shared" si="0"/>
        <v>455216.53758788836</v>
      </c>
      <c r="J11" s="1">
        <f>-J9</f>
        <v>-3643242.96</v>
      </c>
      <c r="K11" s="1">
        <v>0</v>
      </c>
    </row>
    <row r="12" spans="1:11" x14ac:dyDescent="0.2">
      <c r="A12" t="s">
        <v>4</v>
      </c>
      <c r="B12" s="1">
        <f>+B9+B11</f>
        <v>18193584.729266442</v>
      </c>
      <c r="C12" s="1">
        <f t="shared" ref="C12:J12" si="1">+C9+C11</f>
        <v>122416.24933718258</v>
      </c>
      <c r="D12" s="1">
        <f t="shared" si="1"/>
        <v>1780944.9292599754</v>
      </c>
      <c r="E12" s="1">
        <f t="shared" si="1"/>
        <v>0</v>
      </c>
      <c r="G12" s="1">
        <f t="shared" si="1"/>
        <v>3963975.3923055343</v>
      </c>
      <c r="H12" s="1">
        <f t="shared" si="1"/>
        <v>3652778.1622429783</v>
      </c>
      <c r="I12" s="1">
        <f t="shared" si="1"/>
        <v>3957223.8875878886</v>
      </c>
      <c r="J12" s="1">
        <f t="shared" si="1"/>
        <v>0</v>
      </c>
      <c r="K12" s="1">
        <f>SUM(B12:J12)</f>
        <v>31670923.350000001</v>
      </c>
    </row>
    <row r="14" spans="1:11" x14ac:dyDescent="0.2">
      <c r="A14" t="s">
        <v>5</v>
      </c>
      <c r="B14" s="1">
        <f>B$9/($K$9-$J$9-$I$9)*-I14</f>
        <v>2597851.946440971</v>
      </c>
      <c r="C14" s="1">
        <f t="shared" ref="C14:H14" si="2">C$9/($K$9-$J$9-$I$9)*-$I$14</f>
        <v>17479.748842735371</v>
      </c>
      <c r="D14" s="1">
        <f t="shared" si="2"/>
        <v>254300.14589371954</v>
      </c>
      <c r="E14" s="1">
        <f t="shared" si="2"/>
        <v>0</v>
      </c>
      <c r="G14" s="1">
        <f t="shared" si="2"/>
        <v>566013.86377583037</v>
      </c>
      <c r="H14" s="1">
        <f t="shared" si="2"/>
        <v>521578.18263463251</v>
      </c>
      <c r="I14" s="1">
        <f>-I12</f>
        <v>-3957223.8875878886</v>
      </c>
      <c r="K14" s="1">
        <v>0</v>
      </c>
    </row>
    <row r="15" spans="1:11" x14ac:dyDescent="0.2">
      <c r="A15" t="s">
        <v>4</v>
      </c>
      <c r="B15" s="1">
        <f>+B12+B14</f>
        <v>20791436.675707415</v>
      </c>
      <c r="C15" s="1">
        <f>+C12+C14</f>
        <v>139895.99817991795</v>
      </c>
      <c r="D15" s="1">
        <f>+D12+D14</f>
        <v>2035245.075153695</v>
      </c>
      <c r="E15" s="1">
        <f>+E12+E14</f>
        <v>0</v>
      </c>
      <c r="G15" s="1">
        <f>+G12+G14</f>
        <v>4529989.256081365</v>
      </c>
      <c r="H15" s="1">
        <f>+H12+H14</f>
        <v>4174356.3448776109</v>
      </c>
      <c r="I15" s="1">
        <f>+I12+I14</f>
        <v>0</v>
      </c>
      <c r="J15" s="1">
        <f>+J12+J14</f>
        <v>0</v>
      </c>
      <c r="K15" s="1">
        <f>SUM(B15:J15)</f>
        <v>31670923.350000001</v>
      </c>
    </row>
    <row r="17" spans="1:11" x14ac:dyDescent="0.2">
      <c r="A17" t="s">
        <v>6</v>
      </c>
      <c r="B17" s="1">
        <f>B$9/($K$9-$J$9-$I$9-$H$9)*-$H$17</f>
        <v>3156425.5126900696</v>
      </c>
      <c r="C17" s="1">
        <f>C$9/($K$9-$J$9-$I$9-$H$9)*-$H$17</f>
        <v>21238.133019170618</v>
      </c>
      <c r="D17" s="1">
        <f>D$9/($K$9-$J$9-$I$9-$H$9)*-$H$17</f>
        <v>308978.14229921973</v>
      </c>
      <c r="E17" s="1">
        <f>E$9/($K$9-$J$9-$I$9-$H$9)*-$H$17</f>
        <v>0</v>
      </c>
      <c r="G17" s="1">
        <f>G$9/($K$9-$J$9-$I$9-$H$9)*-$H$17</f>
        <v>687714.55686915049</v>
      </c>
      <c r="H17" s="1">
        <f>-H15</f>
        <v>-4174356.3448776109</v>
      </c>
      <c r="K17" s="1">
        <v>0</v>
      </c>
    </row>
    <row r="18" spans="1:11" x14ac:dyDescent="0.2">
      <c r="A18" t="s">
        <v>4</v>
      </c>
      <c r="B18" s="1">
        <f>+B15+B17</f>
        <v>23947862.188397486</v>
      </c>
      <c r="C18" s="1">
        <f>+C15+C17</f>
        <v>161134.13119908856</v>
      </c>
      <c r="D18" s="1">
        <f>+D15+D17</f>
        <v>2344223.2174529145</v>
      </c>
      <c r="E18" s="1">
        <f>+E15+E17</f>
        <v>0</v>
      </c>
      <c r="G18" s="1">
        <f>+G15+G17</f>
        <v>5217703.8129505152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31670923.350000001</v>
      </c>
    </row>
    <row r="20" spans="1:11" x14ac:dyDescent="0.2">
      <c r="A20" t="s">
        <v>7</v>
      </c>
      <c r="B20" s="1">
        <f>B$9/($K$9-$J$9-$I$9-$H$9-$G$9)*-$G$20</f>
        <v>4723540.4249153966</v>
      </c>
      <c r="C20" s="1">
        <f>C$9/($K$9-$J$9-$I$9-$H$9-$G$9)*-$G$20</f>
        <v>31782.527248769344</v>
      </c>
      <c r="D20" s="1">
        <f>D$9/($K$9-$J$9-$I$9-$H$9-$G$9)*-$G$20</f>
        <v>462380.8607863487</v>
      </c>
      <c r="E20" s="1">
        <f>E$9/($K$9-$J$9-$I$9-$H$9-$G$9)*-$G$20</f>
        <v>0</v>
      </c>
      <c r="G20" s="1">
        <f>-G18</f>
        <v>-5217703.8129505152</v>
      </c>
      <c r="K20" s="1">
        <f>SUM(B20:J20)</f>
        <v>0</v>
      </c>
    </row>
    <row r="22" spans="1:11" x14ac:dyDescent="0.2">
      <c r="A22" t="s">
        <v>8</v>
      </c>
      <c r="B22" s="1">
        <f>+B20+B18</f>
        <v>28671402.613312881</v>
      </c>
      <c r="C22" s="1">
        <f t="shared" ref="C22:K22" si="3">+C20+C18</f>
        <v>192916.65844785789</v>
      </c>
      <c r="D22" s="1">
        <f t="shared" si="3"/>
        <v>2806604.078239263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31670923.350000001</v>
      </c>
    </row>
    <row r="27" spans="1:11" x14ac:dyDescent="0.2">
      <c r="A27" t="s">
        <v>9</v>
      </c>
      <c r="B27" s="1">
        <f>+B9</f>
        <v>16100698.18</v>
      </c>
    </row>
    <row r="28" spans="1:11" x14ac:dyDescent="0.2">
      <c r="A28" t="s">
        <v>10</v>
      </c>
      <c r="B28" s="1">
        <f>+B22-B27</f>
        <v>12570704.433312882</v>
      </c>
    </row>
    <row r="29" spans="1:11" x14ac:dyDescent="0.2">
      <c r="A29" s="29" t="s">
        <v>121</v>
      </c>
      <c r="B29" s="1">
        <v>3373</v>
      </c>
    </row>
    <row r="30" spans="1:11" x14ac:dyDescent="0.2">
      <c r="A30" t="s">
        <v>11</v>
      </c>
      <c r="B30" s="1">
        <f>+B28/B29</f>
        <v>3726.8616760488826</v>
      </c>
    </row>
  </sheetData>
  <phoneticPr fontId="0" type="noConversion"/>
  <pageMargins left="0.57999999999999996" right="0.55000000000000004" top="1" bottom="0.5" header="0.5" footer="0.5"/>
  <pageSetup scale="97" orientation="landscape" horizontalDpi="4294967294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K30"/>
  <sheetViews>
    <sheetView zoomScale="75" workbookViewId="0">
      <selection activeCell="B30" sqref="B30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42578125" style="1" customWidth="1"/>
    <col min="8" max="8" width="10.5703125" style="1" customWidth="1"/>
    <col min="9" max="9" width="11" style="1" customWidth="1"/>
    <col min="10" max="10" width="10.28515625" style="1" customWidth="1"/>
    <col min="11" max="11" width="13.570312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Table'!B48</f>
        <v>47921384.890000001</v>
      </c>
      <c r="C9" s="1">
        <f>'Master Expend Table'!C48</f>
        <v>75180.350000000006</v>
      </c>
      <c r="D9" s="1">
        <f>'Master Expend Table'!D48</f>
        <v>161145.89000000001</v>
      </c>
      <c r="E9" s="1">
        <f>'Master Expend Table'!E48</f>
        <v>2942667.89</v>
      </c>
      <c r="G9" s="1">
        <f>'Master Expend Table'!G48</f>
        <v>14298972.16</v>
      </c>
      <c r="H9" s="1">
        <f>'Master Expend Table'!H48</f>
        <v>6950728.0800000001</v>
      </c>
      <c r="I9" s="1">
        <f>'Master Expend Table'!I48</f>
        <v>15856162.83</v>
      </c>
      <c r="J9" s="1">
        <f>'Master Expend Table'!J48</f>
        <v>9137524.4700000007</v>
      </c>
      <c r="K9" s="1">
        <f>SUM(B9:J9)</f>
        <v>97343766.560000002</v>
      </c>
    </row>
    <row r="11" spans="1:11" x14ac:dyDescent="0.2">
      <c r="A11" t="s">
        <v>3</v>
      </c>
      <c r="B11" s="1">
        <f>(B9/($K9-$J9))*-$J$11</f>
        <v>4964306.569390811</v>
      </c>
      <c r="C11" s="1">
        <f t="shared" ref="C11:I11" si="0">(C9/($K9-$J9))*-$J$11</f>
        <v>7788.1368881720664</v>
      </c>
      <c r="D11" s="1">
        <f t="shared" si="0"/>
        <v>16693.540935714162</v>
      </c>
      <c r="E11" s="1">
        <f t="shared" si="0"/>
        <v>304838.96847711486</v>
      </c>
      <c r="G11" s="1">
        <f t="shared" si="0"/>
        <v>1481269.4080599705</v>
      </c>
      <c r="H11" s="1">
        <f t="shared" si="0"/>
        <v>720044.82234388916</v>
      </c>
      <c r="I11" s="1">
        <f t="shared" si="0"/>
        <v>1642583.0239043285</v>
      </c>
      <c r="J11" s="1">
        <f>-J9</f>
        <v>-9137524.4700000007</v>
      </c>
      <c r="K11" s="1">
        <v>0</v>
      </c>
    </row>
    <row r="12" spans="1:11" x14ac:dyDescent="0.2">
      <c r="A12" t="s">
        <v>4</v>
      </c>
      <c r="B12" s="1">
        <f>+B9+B11</f>
        <v>52885691.459390812</v>
      </c>
      <c r="C12" s="1">
        <f t="shared" ref="C12:J12" si="1">+C9+C11</f>
        <v>82968.486888172076</v>
      </c>
      <c r="D12" s="1">
        <f t="shared" si="1"/>
        <v>177839.43093571416</v>
      </c>
      <c r="E12" s="1">
        <f t="shared" si="1"/>
        <v>3247506.8584771152</v>
      </c>
      <c r="G12" s="1">
        <f t="shared" si="1"/>
        <v>15780241.56805997</v>
      </c>
      <c r="H12" s="1">
        <f t="shared" si="1"/>
        <v>7670772.9023438897</v>
      </c>
      <c r="I12" s="1">
        <f t="shared" si="1"/>
        <v>17498745.853904329</v>
      </c>
      <c r="J12" s="1">
        <f t="shared" si="1"/>
        <v>0</v>
      </c>
      <c r="K12" s="1">
        <f>SUM(B12:J12)</f>
        <v>97343766.560000002</v>
      </c>
    </row>
    <row r="14" spans="1:11" x14ac:dyDescent="0.2">
      <c r="A14" t="s">
        <v>5</v>
      </c>
      <c r="B14" s="1">
        <f>B$9/($K$9-$J$9-$I$9)*-I14</f>
        <v>11590369.267513102</v>
      </c>
      <c r="C14" s="1">
        <f t="shared" ref="C14:H14" si="2">C$9/($K$9-$J$9-$I$9)*-$I$14</f>
        <v>18183.281225303475</v>
      </c>
      <c r="D14" s="1">
        <f t="shared" si="2"/>
        <v>38975.091711754721</v>
      </c>
      <c r="E14" s="1">
        <f t="shared" si="2"/>
        <v>711719.98795616662</v>
      </c>
      <c r="G14" s="1">
        <f t="shared" si="2"/>
        <v>3458380.1753791389</v>
      </c>
      <c r="H14" s="1">
        <f t="shared" si="2"/>
        <v>1681118.0501188631</v>
      </c>
      <c r="I14" s="1">
        <f>-I12</f>
        <v>-17498745.853904329</v>
      </c>
      <c r="K14" s="1">
        <v>0</v>
      </c>
    </row>
    <row r="15" spans="1:11" x14ac:dyDescent="0.2">
      <c r="A15" t="s">
        <v>4</v>
      </c>
      <c r="B15" s="1">
        <f>+B12+B14</f>
        <v>64476060.726903915</v>
      </c>
      <c r="C15" s="1">
        <f>+C12+C14</f>
        <v>101151.76811347555</v>
      </c>
      <c r="D15" s="1">
        <f>+D12+D14</f>
        <v>216814.5226474689</v>
      </c>
      <c r="E15" s="1">
        <f>+E12+E14</f>
        <v>3959226.8464332819</v>
      </c>
      <c r="G15" s="1">
        <f>+G12+G14</f>
        <v>19238621.743439108</v>
      </c>
      <c r="H15" s="1">
        <f>+H12+H14</f>
        <v>9351890.9524627533</v>
      </c>
      <c r="I15" s="1">
        <f>+I12+I14</f>
        <v>0</v>
      </c>
      <c r="J15" s="1">
        <f>+J12+J14</f>
        <v>0</v>
      </c>
      <c r="K15" s="1">
        <f>SUM(B15:J15)</f>
        <v>97343766.560000002</v>
      </c>
    </row>
    <row r="17" spans="1:11" x14ac:dyDescent="0.2">
      <c r="A17" t="s">
        <v>6</v>
      </c>
      <c r="B17" s="1">
        <f>B$9/($K$9-$J$9-$I$9-$H$9)*-$H$17</f>
        <v>6852599.5701212436</v>
      </c>
      <c r="C17" s="1">
        <f>C$9/($K$9-$J$9-$I$9-$H$9)*-$H$17</f>
        <v>10750.541439362076</v>
      </c>
      <c r="D17" s="1">
        <f>D$9/($K$9-$J$9-$I$9-$H$9)*-$H$17</f>
        <v>23043.329383647229</v>
      </c>
      <c r="E17" s="1">
        <f>E$9/($K$9-$J$9-$I$9-$H$9)*-$H$17</f>
        <v>420791.77728921408</v>
      </c>
      <c r="G17" s="1">
        <f>G$9/($K$9-$J$9-$I$9-$H$9)*-$H$17</f>
        <v>2044705.7342292855</v>
      </c>
      <c r="H17" s="1">
        <f>-H15</f>
        <v>-9351890.9524627533</v>
      </c>
      <c r="K17" s="1">
        <v>0</v>
      </c>
    </row>
    <row r="18" spans="1:11" x14ac:dyDescent="0.2">
      <c r="A18" t="s">
        <v>4</v>
      </c>
      <c r="B18" s="1">
        <f>+B15+B17</f>
        <v>71328660.297025159</v>
      </c>
      <c r="C18" s="1">
        <f>+C15+C17</f>
        <v>111902.30955283763</v>
      </c>
      <c r="D18" s="1">
        <f>+D15+D17</f>
        <v>239857.85203111614</v>
      </c>
      <c r="E18" s="1">
        <f>+E15+E17</f>
        <v>4380018.6237224955</v>
      </c>
      <c r="G18" s="1">
        <f>+G15+G17</f>
        <v>21283327.477668393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97343766.559999987</v>
      </c>
    </row>
    <row r="20" spans="1:11" x14ac:dyDescent="0.2">
      <c r="A20" t="s">
        <v>7</v>
      </c>
      <c r="B20" s="1">
        <f>B$9/($K$9-$J$9-$I$9-$H$9-$G$9)*-$G$20</f>
        <v>19959275.202206902</v>
      </c>
      <c r="C20" s="1">
        <f>C$9/($K$9-$J$9-$I$9-$H$9-$G$9)*-$G$20</f>
        <v>31312.644634386645</v>
      </c>
      <c r="D20" s="1">
        <f>D$9/($K$9-$J$9-$I$9-$H$9-$G$9)*-$G$20</f>
        <v>67117.325043870645</v>
      </c>
      <c r="E20" s="1">
        <f>E$9/($K$9-$J$9-$I$9-$H$9-$G$9)*-$G$20</f>
        <v>1225622.3057832313</v>
      </c>
      <c r="G20" s="1">
        <f>-G18</f>
        <v>-21283327.477668393</v>
      </c>
      <c r="K20" s="1">
        <f>SUM(B20:J20)</f>
        <v>0</v>
      </c>
    </row>
    <row r="22" spans="1:11" x14ac:dyDescent="0.2">
      <c r="A22" t="s">
        <v>8</v>
      </c>
      <c r="B22" s="1">
        <f>+B20+B18</f>
        <v>91287935.499232054</v>
      </c>
      <c r="C22" s="1">
        <f t="shared" ref="C22:K22" si="3">+C20+C18</f>
        <v>143214.95418722427</v>
      </c>
      <c r="D22" s="1">
        <f t="shared" si="3"/>
        <v>306975.1770749868</v>
      </c>
      <c r="E22" s="1">
        <f t="shared" si="3"/>
        <v>5605640.9295057263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97343766.559999987</v>
      </c>
    </row>
    <row r="27" spans="1:11" x14ac:dyDescent="0.2">
      <c r="A27" t="s">
        <v>9</v>
      </c>
      <c r="B27" s="1">
        <f>+B9</f>
        <v>47921384.890000001</v>
      </c>
    </row>
    <row r="28" spans="1:11" x14ac:dyDescent="0.2">
      <c r="A28" t="s">
        <v>10</v>
      </c>
      <c r="B28" s="1">
        <f>+B22-B27</f>
        <v>43366550.609232053</v>
      </c>
    </row>
    <row r="29" spans="1:11" x14ac:dyDescent="0.2">
      <c r="A29" s="29" t="s">
        <v>121</v>
      </c>
      <c r="B29" s="1">
        <v>7890</v>
      </c>
    </row>
    <row r="30" spans="1:11" x14ac:dyDescent="0.2">
      <c r="A30" t="s">
        <v>11</v>
      </c>
      <c r="B30" s="1">
        <f>+B28/B29</f>
        <v>5496.3942470509573</v>
      </c>
    </row>
  </sheetData>
  <phoneticPr fontId="0" type="noConversion"/>
  <pageMargins left="0.61" right="0.55000000000000004" top="1" bottom="0.57999999999999996" header="0.5" footer="0.5"/>
  <pageSetup scale="96" orientation="landscape" horizontalDpi="4294967294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sqref="A1:XFD1048576"/>
    </sheetView>
  </sheetViews>
  <sheetFormatPr defaultRowHeight="12" x14ac:dyDescent="0.2"/>
  <cols>
    <col min="1" max="1" width="34.140625" style="12" customWidth="1"/>
    <col min="2" max="2" width="10.5703125" style="28" bestFit="1" customWidth="1"/>
    <col min="3" max="16384" width="9.140625" style="12"/>
  </cols>
  <sheetData>
    <row r="1" spans="1:3" x14ac:dyDescent="0.2">
      <c r="A1" s="14" t="s">
        <v>69</v>
      </c>
    </row>
    <row r="2" spans="1:3" x14ac:dyDescent="0.2">
      <c r="A2" s="14" t="s">
        <v>122</v>
      </c>
    </row>
    <row r="5" spans="1:3" x14ac:dyDescent="0.2">
      <c r="A5" s="13" t="s">
        <v>35</v>
      </c>
      <c r="B5" s="32" t="s">
        <v>10</v>
      </c>
      <c r="C5" s="33" t="s">
        <v>11</v>
      </c>
    </row>
    <row r="6" spans="1:3" x14ac:dyDescent="0.2">
      <c r="A6" s="34" t="s">
        <v>112</v>
      </c>
      <c r="B6" s="32">
        <f>'ALEX TC'!B28</f>
        <v>9234094.2172786016</v>
      </c>
      <c r="C6" s="32">
        <f>'ALEX TC'!B30</f>
        <v>4633.2635309977932</v>
      </c>
    </row>
    <row r="7" spans="1:3" x14ac:dyDescent="0.2">
      <c r="A7" s="15" t="s">
        <v>113</v>
      </c>
      <c r="B7" s="32">
        <f>ARCCATC!B28</f>
        <v>29662195.996761993</v>
      </c>
      <c r="C7" s="32">
        <f>ARCCATC!B30</f>
        <v>4195.50155541188</v>
      </c>
    </row>
    <row r="8" spans="1:3" x14ac:dyDescent="0.2">
      <c r="A8" s="34" t="s">
        <v>73</v>
      </c>
      <c r="B8" s="32">
        <f>'ANOKARAM CC'!B28</f>
        <v>22602490.1657544</v>
      </c>
      <c r="C8" s="32">
        <f>'ANOKARAM CC'!B30</f>
        <v>3977.2110092828434</v>
      </c>
    </row>
    <row r="9" spans="1:3" x14ac:dyDescent="0.2">
      <c r="A9" s="34" t="s">
        <v>74</v>
      </c>
      <c r="B9" s="35">
        <f>'ANOKA TC'!B28</f>
        <v>6974580.7131903265</v>
      </c>
      <c r="C9" s="35">
        <f>'ANOKA TC'!B30</f>
        <v>5028.5369237132854</v>
      </c>
    </row>
    <row r="10" spans="1:3" ht="24" x14ac:dyDescent="0.2">
      <c r="A10" s="36" t="s">
        <v>79</v>
      </c>
      <c r="B10" s="32">
        <f>B11+B12</f>
        <v>27873138.549568135</v>
      </c>
      <c r="C10" s="35">
        <f>'BSU &amp; TC'!B30</f>
        <v>5651.4196061608136</v>
      </c>
    </row>
    <row r="11" spans="1:3" x14ac:dyDescent="0.2">
      <c r="A11" s="36" t="s">
        <v>77</v>
      </c>
      <c r="B11" s="35">
        <f>'BEMIDJI SU'!B28</f>
        <v>23903303.61430005</v>
      </c>
      <c r="C11" s="35">
        <f>'BEMIDJI SU'!B30</f>
        <v>5565.3791884284165</v>
      </c>
    </row>
    <row r="12" spans="1:3" x14ac:dyDescent="0.2">
      <c r="A12" s="36" t="s">
        <v>78</v>
      </c>
      <c r="B12" s="35">
        <f>'NTC-Bemidji'!B28</f>
        <v>3969834.9352680854</v>
      </c>
      <c r="C12" s="35">
        <f>'NTC-Bemidji'!B30</f>
        <v>6126.2884803519837</v>
      </c>
    </row>
    <row r="13" spans="1:3" x14ac:dyDescent="0.2">
      <c r="A13" s="34" t="s">
        <v>39</v>
      </c>
      <c r="B13" s="35">
        <f>'CENTRAL LAKES'!B28</f>
        <v>13430332.2950279</v>
      </c>
      <c r="C13" s="35">
        <f>'CENTRAL LAKES'!B30</f>
        <v>4955.8421752870481</v>
      </c>
    </row>
    <row r="14" spans="1:3" x14ac:dyDescent="0.2">
      <c r="A14" s="34" t="s">
        <v>40</v>
      </c>
      <c r="B14" s="35">
        <f>CENTURY!B28</f>
        <v>25484276.859492518</v>
      </c>
      <c r="C14" s="35">
        <f>CENTURY!B30</f>
        <v>4107.7170953405093</v>
      </c>
    </row>
    <row r="15" spans="1:3" x14ac:dyDescent="0.2">
      <c r="A15" s="36" t="s">
        <v>80</v>
      </c>
      <c r="B15" s="35">
        <f>'DAKCTY TC'!B28</f>
        <v>8868860.5959285293</v>
      </c>
      <c r="C15" s="35">
        <f>'DAKCTY TC'!B30</f>
        <v>4425.5791396848945</v>
      </c>
    </row>
    <row r="16" spans="1:3" x14ac:dyDescent="0.2">
      <c r="A16" s="36" t="s">
        <v>81</v>
      </c>
      <c r="B16" s="35">
        <f>'FDL CC'!B28</f>
        <v>5148716.8993655806</v>
      </c>
      <c r="C16" s="35">
        <f>'FDL CC'!B30</f>
        <v>4333.9367839777615</v>
      </c>
    </row>
    <row r="17" spans="1:3" x14ac:dyDescent="0.2">
      <c r="A17" s="36" t="s">
        <v>82</v>
      </c>
      <c r="B17" s="35">
        <f>'HENN TC'!B28</f>
        <v>18262161.918530062</v>
      </c>
      <c r="C17" s="35">
        <f>'HENN TC'!B30</f>
        <v>4884.236939965248</v>
      </c>
    </row>
    <row r="18" spans="1:3" x14ac:dyDescent="0.2">
      <c r="A18" s="36" t="s">
        <v>83</v>
      </c>
      <c r="B18" s="35">
        <f>'INVER HILLS'!B28</f>
        <v>15823436.949272998</v>
      </c>
      <c r="C18" s="35">
        <f>'INVER HILLS'!B30</f>
        <v>4457.3061828938025</v>
      </c>
    </row>
    <row r="19" spans="1:3" x14ac:dyDescent="0.2">
      <c r="A19" s="34" t="s">
        <v>41</v>
      </c>
      <c r="B19" s="35">
        <f>'LAKE SUPERIOR'!B28</f>
        <v>12387900.752716731</v>
      </c>
      <c r="C19" s="35">
        <f>'LAKE SUPERIOR'!B30</f>
        <v>3763.0318203878282</v>
      </c>
    </row>
    <row r="20" spans="1:3" x14ac:dyDescent="0.2">
      <c r="A20" s="37" t="s">
        <v>84</v>
      </c>
      <c r="B20" s="35">
        <f>'METRO SU'!B28</f>
        <v>49047476.399246901</v>
      </c>
      <c r="C20" s="35">
        <f>'METRO SU'!B30</f>
        <v>8037.9345131509181</v>
      </c>
    </row>
    <row r="21" spans="1:3" x14ac:dyDescent="0.2">
      <c r="A21" s="37" t="s">
        <v>85</v>
      </c>
      <c r="B21" s="35">
        <f>'MPLS COLLEGE'!B28</f>
        <v>24764520.416039459</v>
      </c>
      <c r="C21" s="35">
        <f>'MPLS COLLEGE'!B30</f>
        <v>4376.9035730009646</v>
      </c>
    </row>
    <row r="22" spans="1:3" x14ac:dyDescent="0.2">
      <c r="A22" s="37" t="s">
        <v>86</v>
      </c>
      <c r="B22" s="35">
        <f>'MN SC-SOUTHEAST'!B28</f>
        <v>8098664.6344086314</v>
      </c>
      <c r="C22" s="35">
        <f>'MN SC-SOUTHEAST'!B30</f>
        <v>6154.0004820734284</v>
      </c>
    </row>
    <row r="23" spans="1:3" x14ac:dyDescent="0.2">
      <c r="A23" s="37" t="s">
        <v>87</v>
      </c>
      <c r="B23" s="35">
        <f>'MINNESOTA STATE COLLEGE'!B28</f>
        <v>18613287.798938539</v>
      </c>
      <c r="C23" s="35">
        <f>'MINNESOTA STATE COLLEGE'!B30</f>
        <v>4309.629034252961</v>
      </c>
    </row>
    <row r="24" spans="1:3" x14ac:dyDescent="0.2">
      <c r="A24" s="37" t="s">
        <v>114</v>
      </c>
      <c r="B24" s="35">
        <f>'MSU MOORHEAD'!B28</f>
        <v>33852187.014896289</v>
      </c>
      <c r="C24" s="35">
        <f>'MSU MOORHEAD'!B30</f>
        <v>6367.981003554607</v>
      </c>
    </row>
    <row r="25" spans="1:3" x14ac:dyDescent="0.2">
      <c r="A25" s="37" t="s">
        <v>115</v>
      </c>
      <c r="B25" s="35">
        <f>'MSU MANKATO'!B28</f>
        <v>67308292.801784396</v>
      </c>
      <c r="C25" s="35">
        <f>'MSU MANKATO'!B30</f>
        <v>4894.4366493444149</v>
      </c>
    </row>
    <row r="26" spans="1:3" x14ac:dyDescent="0.2">
      <c r="A26" s="37" t="s">
        <v>116</v>
      </c>
      <c r="B26" s="35">
        <f>'MN WEST'!B28</f>
        <v>9540601.3856483214</v>
      </c>
      <c r="C26" s="35">
        <f>'MN WEST'!B30</f>
        <v>5134.876956753671</v>
      </c>
    </row>
    <row r="27" spans="1:3" x14ac:dyDescent="0.2">
      <c r="A27" s="37" t="s">
        <v>88</v>
      </c>
      <c r="B27" s="35">
        <f>NORMANDALE!B28</f>
        <v>27966720.089521643</v>
      </c>
      <c r="C27" s="35">
        <f>NORMANDALE!B30</f>
        <v>4090.4958445987486</v>
      </c>
    </row>
    <row r="28" spans="1:3" x14ac:dyDescent="0.2">
      <c r="A28" s="37" t="s">
        <v>89</v>
      </c>
      <c r="B28" s="35">
        <f>'NO HENN CC'!B28</f>
        <v>20658223.689773846</v>
      </c>
      <c r="C28" s="35">
        <f>'NO HENN CC'!B30</f>
        <v>4646.4740642766183</v>
      </c>
    </row>
    <row r="29" spans="1:3" x14ac:dyDescent="0.2">
      <c r="A29" s="34" t="s">
        <v>45</v>
      </c>
      <c r="B29" s="32">
        <f>SUM(B30:B34)</f>
        <v>18958047.204380296</v>
      </c>
      <c r="C29" s="35">
        <f>NHED!B30</f>
        <v>5260.8356015264289</v>
      </c>
    </row>
    <row r="30" spans="1:3" x14ac:dyDescent="0.2">
      <c r="A30" s="36" t="s">
        <v>90</v>
      </c>
      <c r="B30" s="35">
        <f>HIBBING!B28</f>
        <v>5514081.8957288079</v>
      </c>
      <c r="C30" s="35">
        <f>HIBBING!B30</f>
        <v>5437.9505875037557</v>
      </c>
    </row>
    <row r="31" spans="1:3" x14ac:dyDescent="0.2">
      <c r="A31" s="36" t="s">
        <v>91</v>
      </c>
      <c r="B31" s="35">
        <f>'ITASCA CC'!B28</f>
        <v>4112847.6999566904</v>
      </c>
      <c r="C31" s="35">
        <f>'ITASCA CC'!B30</f>
        <v>4417.6667024239423</v>
      </c>
    </row>
    <row r="32" spans="1:3" x14ac:dyDescent="0.2">
      <c r="A32" s="36" t="s">
        <v>46</v>
      </c>
      <c r="B32" s="35">
        <f>'MESABI RANGE'!B28</f>
        <v>4641872.8703706861</v>
      </c>
      <c r="C32" s="35">
        <f>'MESABI RANGE'!B30</f>
        <v>5317.1510542619544</v>
      </c>
    </row>
    <row r="33" spans="1:3" x14ac:dyDescent="0.2">
      <c r="A33" s="36" t="s">
        <v>92</v>
      </c>
      <c r="B33" s="35">
        <f>'RAINY RIVER'!B28</f>
        <v>1687454.9945155154</v>
      </c>
      <c r="C33" s="35">
        <f>'RAINY RIVER'!B30</f>
        <v>6249.8333130204273</v>
      </c>
    </row>
    <row r="34" spans="1:3" x14ac:dyDescent="0.2">
      <c r="A34" s="36" t="s">
        <v>93</v>
      </c>
      <c r="B34" s="35">
        <f>VERMILION!B28</f>
        <v>3001789.7438085969</v>
      </c>
      <c r="C34" s="35">
        <f>VERMILION!B30</f>
        <v>5991.5962950271396</v>
      </c>
    </row>
    <row r="35" spans="1:3" x14ac:dyDescent="0.2">
      <c r="A35" s="37" t="s">
        <v>94</v>
      </c>
      <c r="B35" s="35">
        <f>NORTHLAND!B28</f>
        <v>11642819.999401432</v>
      </c>
      <c r="C35" s="35">
        <f>NORTHLAND!B30</f>
        <v>5244.5135132438882</v>
      </c>
    </row>
    <row r="36" spans="1:3" x14ac:dyDescent="0.2">
      <c r="A36" s="37" t="s">
        <v>95</v>
      </c>
      <c r="B36" s="35">
        <f>'PINE TC'!B28</f>
        <v>3312159.7143842713</v>
      </c>
      <c r="C36" s="35">
        <f>'PINE TC'!B30</f>
        <v>4549.669937341032</v>
      </c>
    </row>
    <row r="37" spans="1:3" x14ac:dyDescent="0.2">
      <c r="A37" s="37" t="s">
        <v>48</v>
      </c>
      <c r="B37" s="35">
        <f>RIDGEWATER!B28</f>
        <v>12156555.509909449</v>
      </c>
      <c r="C37" s="35">
        <f>RIDGEWATER!B30</f>
        <v>4441.5621154217934</v>
      </c>
    </row>
    <row r="38" spans="1:3" x14ac:dyDescent="0.2">
      <c r="A38" s="37" t="s">
        <v>96</v>
      </c>
      <c r="B38" s="35">
        <f>RIVERLAND!B28</f>
        <v>10358572.588377541</v>
      </c>
      <c r="C38" s="35">
        <f>RIVERLAND!B30</f>
        <v>5184.470764953724</v>
      </c>
    </row>
    <row r="39" spans="1:3" x14ac:dyDescent="0.2">
      <c r="A39" s="37" t="s">
        <v>97</v>
      </c>
      <c r="B39" s="35">
        <f>ROCHESTER!B28</f>
        <v>19154879.64212703</v>
      </c>
      <c r="C39" s="35">
        <f>ROCHESTER!B30</f>
        <v>4851.79322242326</v>
      </c>
    </row>
    <row r="40" spans="1:3" x14ac:dyDescent="0.2">
      <c r="A40" s="37" t="s">
        <v>51</v>
      </c>
      <c r="B40" s="35">
        <f>'SAINT PAUL'!B28</f>
        <v>17854187.000327874</v>
      </c>
      <c r="C40" s="35">
        <f>'SAINT PAUL'!B30</f>
        <v>3927.4498460906016</v>
      </c>
    </row>
    <row r="41" spans="1:3" x14ac:dyDescent="0.2">
      <c r="A41" s="37" t="s">
        <v>65</v>
      </c>
      <c r="B41" s="35">
        <f>'SOUTH CENTRAL'!B28</f>
        <v>10816087.64307823</v>
      </c>
      <c r="C41" s="35">
        <f>'SOUTH CENTRAL'!B30</f>
        <v>4889.732207539887</v>
      </c>
    </row>
    <row r="42" spans="1:3" x14ac:dyDescent="0.2">
      <c r="A42" s="37" t="s">
        <v>98</v>
      </c>
      <c r="B42" s="35">
        <f>'SOUTHWEST MN SU'!B28</f>
        <v>17047156.109835841</v>
      </c>
      <c r="C42" s="35">
        <f>'SOUTHWEST MN SU'!B30</f>
        <v>4592.4450726928453</v>
      </c>
    </row>
    <row r="43" spans="1:3" x14ac:dyDescent="0.2">
      <c r="A43" s="37" t="s">
        <v>99</v>
      </c>
      <c r="B43" s="35">
        <f>'ST CLOUD SU'!B28</f>
        <v>60860817.238541141</v>
      </c>
      <c r="C43" s="35">
        <f>'ST CLOUD SU'!B30</f>
        <v>5141.5744900347336</v>
      </c>
    </row>
    <row r="44" spans="1:3" x14ac:dyDescent="0.2">
      <c r="A44" s="37" t="s">
        <v>100</v>
      </c>
      <c r="B44" s="35">
        <f>'ST CLOUD TCC'!B28</f>
        <v>12570704.433312882</v>
      </c>
      <c r="C44" s="35">
        <f>'ST CLOUD TCC'!B30</f>
        <v>3726.8616760488826</v>
      </c>
    </row>
    <row r="45" spans="1:3" x14ac:dyDescent="0.2">
      <c r="A45" s="37" t="s">
        <v>101</v>
      </c>
      <c r="B45" s="35">
        <f>'WINONA SU'!B28</f>
        <v>43366550.609232053</v>
      </c>
      <c r="C45" s="35">
        <f>'WINONA SU'!B30</f>
        <v>5496.3942470509573</v>
      </c>
    </row>
    <row r="47" spans="1:3" x14ac:dyDescent="0.2">
      <c r="C47" s="28"/>
    </row>
    <row r="49" spans="1:2" x14ac:dyDescent="0.2">
      <c r="A49" s="27" t="s">
        <v>50</v>
      </c>
      <c r="B49" s="12"/>
    </row>
    <row r="50" spans="1:2" x14ac:dyDescent="0.2">
      <c r="A50" s="27" t="s">
        <v>70</v>
      </c>
      <c r="B50" s="12"/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1" style="1" bestFit="1" customWidth="1"/>
    <col min="5" max="5" width="9.28515625" style="1" customWidth="1"/>
    <col min="6" max="6" width="2.7109375" style="3" customWidth="1"/>
    <col min="7" max="7" width="11.140625" style="1" bestFit="1" customWidth="1"/>
    <col min="8" max="8" width="11.5703125" style="1" bestFit="1" customWidth="1"/>
    <col min="9" max="9" width="11.140625" style="1" bestFit="1" customWidth="1"/>
    <col min="10" max="10" width="13.7109375" style="1" bestFit="1" customWidth="1"/>
    <col min="11" max="11" width="11.7109375" style="1" bestFit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Table'!B8</f>
        <v>20520442.600000001</v>
      </c>
      <c r="C9" s="1">
        <f>'Master Expend Table'!C8</f>
        <v>0</v>
      </c>
      <c r="D9" s="1">
        <f>'Master Expend Table'!D8</f>
        <v>1701458.47</v>
      </c>
      <c r="E9" s="1">
        <f>'Master Expend Table'!E8</f>
        <v>8390.17</v>
      </c>
      <c r="G9" s="1">
        <f>'Master Expend Table'!G8</f>
        <v>7371647.4199999999</v>
      </c>
      <c r="H9" s="1">
        <f>'Master Expend Table'!H8</f>
        <v>4141276.19</v>
      </c>
      <c r="I9" s="1">
        <f>'Master Expend Table'!I8</f>
        <v>8747472.3499999996</v>
      </c>
      <c r="J9" s="1">
        <f>'Master Expend Table'!J8</f>
        <v>4225427.71</v>
      </c>
      <c r="K9" s="1">
        <f>SUM(B9:J9)</f>
        <v>46716114.910000004</v>
      </c>
    </row>
    <row r="11" spans="1:11" x14ac:dyDescent="0.2">
      <c r="A11" t="s">
        <v>3</v>
      </c>
      <c r="B11" s="1">
        <f>(B9/($K9-$J9))*-$J$11</f>
        <v>2040627.0761256232</v>
      </c>
      <c r="C11" s="1">
        <f t="shared" ref="C11:I11" si="0">(C9/($K9-$J9))*-$J$11</f>
        <v>0</v>
      </c>
      <c r="D11" s="1">
        <f t="shared" si="0"/>
        <v>169199.18787644844</v>
      </c>
      <c r="E11" s="1">
        <f t="shared" si="0"/>
        <v>834.34886902960466</v>
      </c>
      <c r="G11" s="1">
        <f t="shared" si="0"/>
        <v>733063.29761637759</v>
      </c>
      <c r="H11" s="1">
        <f t="shared" si="0"/>
        <v>411823.4917130082</v>
      </c>
      <c r="I11" s="1">
        <f t="shared" si="0"/>
        <v>869880.30779951275</v>
      </c>
      <c r="J11" s="1">
        <f>-J9</f>
        <v>-4225427.71</v>
      </c>
      <c r="K11" s="1">
        <v>0</v>
      </c>
    </row>
    <row r="12" spans="1:11" x14ac:dyDescent="0.2">
      <c r="A12" t="s">
        <v>4</v>
      </c>
      <c r="B12" s="1">
        <f>+B9+B11</f>
        <v>22561069.676125623</v>
      </c>
      <c r="C12" s="1">
        <f t="shared" ref="C12:J12" si="1">+C9+C11</f>
        <v>0</v>
      </c>
      <c r="D12" s="1">
        <f t="shared" si="1"/>
        <v>1870657.6578764485</v>
      </c>
      <c r="E12" s="1">
        <f t="shared" si="1"/>
        <v>9224.5188690296054</v>
      </c>
      <c r="G12" s="1">
        <f t="shared" si="1"/>
        <v>8104710.7176163774</v>
      </c>
      <c r="H12" s="1">
        <f t="shared" si="1"/>
        <v>4553099.6817130083</v>
      </c>
      <c r="I12" s="1">
        <f t="shared" si="1"/>
        <v>9617352.6577995121</v>
      </c>
      <c r="J12" s="1">
        <f t="shared" si="1"/>
        <v>0</v>
      </c>
      <c r="K12" s="1">
        <f>SUM(B12:J12)</f>
        <v>46716114.909999996</v>
      </c>
    </row>
    <row r="14" spans="1:11" x14ac:dyDescent="0.2">
      <c r="A14" t="s">
        <v>5</v>
      </c>
      <c r="B14" s="1">
        <f>B$9/($K$9-$J$9-$I$9)*-I14</f>
        <v>5848652.3603524491</v>
      </c>
      <c r="C14" s="1">
        <f t="shared" ref="C14:H14" si="2">C$9/($K$9-$J$9-$I$9)*-$I$14</f>
        <v>0</v>
      </c>
      <c r="D14" s="1">
        <f t="shared" si="2"/>
        <v>484942.71252254408</v>
      </c>
      <c r="E14" s="1">
        <f t="shared" si="2"/>
        <v>2391.3318309351826</v>
      </c>
      <c r="G14" s="1">
        <f t="shared" si="2"/>
        <v>2101036.7038900536</v>
      </c>
      <c r="H14" s="1">
        <f t="shared" si="2"/>
        <v>1180329.5492035293</v>
      </c>
      <c r="I14" s="1">
        <f>-I12</f>
        <v>-9617352.6577995121</v>
      </c>
      <c r="K14" s="1">
        <v>0</v>
      </c>
    </row>
    <row r="15" spans="1:11" x14ac:dyDescent="0.2">
      <c r="A15" t="s">
        <v>4</v>
      </c>
      <c r="B15" s="1">
        <f>+B12+B14</f>
        <v>28409722.036478072</v>
      </c>
      <c r="C15" s="1">
        <f>+C12+C14</f>
        <v>0</v>
      </c>
      <c r="D15" s="1">
        <f>+D12+D14</f>
        <v>2355600.3703989927</v>
      </c>
      <c r="E15" s="1">
        <f>+E12+E14</f>
        <v>11615.850699964787</v>
      </c>
      <c r="G15" s="1">
        <f>+G12+G14</f>
        <v>10205747.421506431</v>
      </c>
      <c r="H15" s="1">
        <f>+H12+H14</f>
        <v>5733429.2309165373</v>
      </c>
      <c r="I15" s="1">
        <f>+I12+I14</f>
        <v>0</v>
      </c>
      <c r="J15" s="1">
        <f>+J12+J14</f>
        <v>0</v>
      </c>
      <c r="K15" s="1">
        <f>SUM(B15:J15)</f>
        <v>46716114.909999996</v>
      </c>
    </row>
    <row r="17" spans="1:11" x14ac:dyDescent="0.2">
      <c r="A17" t="s">
        <v>6</v>
      </c>
      <c r="B17" s="1">
        <f>B$9/($K$9-$J$9-$I$9-$H$9)*-$H$17</f>
        <v>3974486.4951417665</v>
      </c>
      <c r="C17" s="1">
        <f>C$9/($K$9-$J$9-$I$9-$H$9)*-$H$17</f>
        <v>0</v>
      </c>
      <c r="D17" s="1">
        <f>D$9/($K$9-$J$9-$I$9-$H$9)*-$H$17</f>
        <v>329545.70439233957</v>
      </c>
      <c r="E17" s="1">
        <f>E$9/($K$9-$J$9-$I$9-$H$9)*-$H$17</f>
        <v>1625.043767669202</v>
      </c>
      <c r="G17" s="1">
        <f>G$9/($K$9-$J$9-$I$9-$H$9)*-$H$17</f>
        <v>1427771.9876147623</v>
      </c>
      <c r="H17" s="1">
        <f>-H15</f>
        <v>-5733429.2309165373</v>
      </c>
      <c r="K17" s="1">
        <v>0</v>
      </c>
    </row>
    <row r="18" spans="1:11" x14ac:dyDescent="0.2">
      <c r="A18" t="s">
        <v>4</v>
      </c>
      <c r="B18" s="1">
        <f>+B15+B17</f>
        <v>32384208.531619839</v>
      </c>
      <c r="C18" s="1">
        <f>+C15+C17</f>
        <v>0</v>
      </c>
      <c r="D18" s="1">
        <f>+D15+D17</f>
        <v>2685146.0747913322</v>
      </c>
      <c r="E18" s="1">
        <f>+E15+E17</f>
        <v>13240.894467633989</v>
      </c>
      <c r="G18" s="1">
        <f>+G15+G17</f>
        <v>11633519.409121193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46716114.910000004</v>
      </c>
    </row>
    <row r="20" spans="1:11" x14ac:dyDescent="0.2">
      <c r="A20" t="s">
        <v>7</v>
      </c>
      <c r="B20" s="1">
        <f>B$9/($K$9-$J$9-$I$9-$H$9-$G$9)*-$G$20</f>
        <v>10738724.234134566</v>
      </c>
      <c r="C20" s="1">
        <f>C$9/($K$9-$J$9-$I$9-$H$9-$G$9)*-$G$20</f>
        <v>0</v>
      </c>
      <c r="D20" s="1">
        <f>D$9/($K$9-$J$9-$I$9-$H$9-$G$9)*-$G$20</f>
        <v>890404.44503680046</v>
      </c>
      <c r="E20" s="1">
        <f>E$9/($K$9-$J$9-$I$9-$H$9-$G$9)*-$G$20</f>
        <v>4390.72994982617</v>
      </c>
      <c r="G20" s="1">
        <f>-G18</f>
        <v>-11633519.409121193</v>
      </c>
      <c r="K20" s="1">
        <f>SUM(B20:J20)</f>
        <v>0</v>
      </c>
    </row>
    <row r="22" spans="1:11" x14ac:dyDescent="0.2">
      <c r="A22" t="s">
        <v>8</v>
      </c>
      <c r="B22" s="1">
        <f>+B20+B18</f>
        <v>43122932.765754402</v>
      </c>
      <c r="C22" s="1">
        <f t="shared" ref="C22:K22" si="3">+C20+C18</f>
        <v>0</v>
      </c>
      <c r="D22" s="1">
        <f t="shared" si="3"/>
        <v>3575550.5198281328</v>
      </c>
      <c r="E22" s="1">
        <f t="shared" si="3"/>
        <v>17631.62441746016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46716114.910000004</v>
      </c>
    </row>
    <row r="27" spans="1:11" x14ac:dyDescent="0.2">
      <c r="A27" t="s">
        <v>9</v>
      </c>
      <c r="B27" s="1">
        <f>+B9</f>
        <v>20520442.600000001</v>
      </c>
    </row>
    <row r="28" spans="1:11" x14ac:dyDescent="0.2">
      <c r="A28" t="s">
        <v>10</v>
      </c>
      <c r="B28" s="1">
        <f>+B22-B27</f>
        <v>22602490.1657544</v>
      </c>
    </row>
    <row r="29" spans="1:11" x14ac:dyDescent="0.2">
      <c r="A29" s="29" t="s">
        <v>121</v>
      </c>
      <c r="B29" s="1">
        <v>5683</v>
      </c>
    </row>
    <row r="30" spans="1:11" x14ac:dyDescent="0.2">
      <c r="A30" t="s">
        <v>11</v>
      </c>
      <c r="B30" s="1">
        <f>+B28/B29</f>
        <v>3977.2110092828434</v>
      </c>
    </row>
  </sheetData>
  <phoneticPr fontId="0" type="noConversion"/>
  <pageMargins left="0.57999999999999996" right="0.55000000000000004" top="0.75" bottom="0.56000000000000005" header="0.5" footer="0.5"/>
  <pageSetup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Table'!B9</f>
        <v>7701187.3499999996</v>
      </c>
      <c r="C9" s="1">
        <f>'Master Expend Table'!C9</f>
        <v>0</v>
      </c>
      <c r="D9" s="1">
        <f>'Master Expend Table'!D9</f>
        <v>7434.59</v>
      </c>
      <c r="E9" s="1">
        <f>'Master Expend Table'!E9</f>
        <v>0</v>
      </c>
      <c r="G9" s="1">
        <f>'Master Expend Table'!G9</f>
        <v>1464679.76</v>
      </c>
      <c r="H9" s="1">
        <f>'Master Expend Table'!H9</f>
        <v>1247214.47</v>
      </c>
      <c r="I9" s="1">
        <f>'Master Expend Table'!I9</f>
        <v>2814207.23</v>
      </c>
      <c r="J9" s="1">
        <f>'Master Expend Table'!J9</f>
        <v>1455212.39</v>
      </c>
      <c r="K9" s="1">
        <f>SUM(B9:J9)</f>
        <v>14689935.790000001</v>
      </c>
    </row>
    <row r="11" spans="1:11" x14ac:dyDescent="0.2">
      <c r="A11" t="s">
        <v>3</v>
      </c>
      <c r="B11" s="1">
        <f>(B9/($K9-$J9))*-$J$11</f>
        <v>846777.29263546725</v>
      </c>
      <c r="C11" s="1">
        <f t="shared" ref="C11:I11" si="0">(C9/($K9-$J9))*-$J$11</f>
        <v>0</v>
      </c>
      <c r="D11" s="1">
        <f t="shared" si="0"/>
        <v>817.4638151160832</v>
      </c>
      <c r="E11" s="1">
        <f t="shared" si="0"/>
        <v>0</v>
      </c>
      <c r="G11" s="1">
        <f t="shared" si="0"/>
        <v>161047.57687147631</v>
      </c>
      <c r="H11" s="1">
        <f t="shared" si="0"/>
        <v>137136.37186639526</v>
      </c>
      <c r="I11" s="1">
        <f t="shared" si="0"/>
        <v>309433.68481154501</v>
      </c>
      <c r="J11" s="1">
        <f>-J9</f>
        <v>-1455212.39</v>
      </c>
      <c r="K11" s="1">
        <v>0</v>
      </c>
    </row>
    <row r="12" spans="1:11" x14ac:dyDescent="0.2">
      <c r="A12" t="s">
        <v>4</v>
      </c>
      <c r="B12" s="1">
        <f>+B9+B11</f>
        <v>8547964.6426354665</v>
      </c>
      <c r="C12" s="1">
        <f t="shared" ref="C12:J12" si="1">+C9+C11</f>
        <v>0</v>
      </c>
      <c r="D12" s="1">
        <f t="shared" si="1"/>
        <v>8252.0538151160836</v>
      </c>
      <c r="E12" s="1">
        <f t="shared" si="1"/>
        <v>0</v>
      </c>
      <c r="G12" s="1">
        <f t="shared" si="1"/>
        <v>1625727.3368714764</v>
      </c>
      <c r="H12" s="1">
        <f t="shared" si="1"/>
        <v>1384350.8418663952</v>
      </c>
      <c r="I12" s="1">
        <f t="shared" si="1"/>
        <v>3123640.9148115451</v>
      </c>
      <c r="J12" s="1">
        <f t="shared" si="1"/>
        <v>0</v>
      </c>
      <c r="K12" s="1">
        <f>SUM(B12:J12)</f>
        <v>14689935.789999999</v>
      </c>
    </row>
    <row r="14" spans="1:11" x14ac:dyDescent="0.2">
      <c r="A14" t="s">
        <v>5</v>
      </c>
      <c r="B14" s="1">
        <f>B$9/($K$9-$J$9-$I$9)*-I14</f>
        <v>2308498.3034088123</v>
      </c>
      <c r="C14" s="1">
        <f t="shared" ref="C14:H14" si="2">C$9/($K$9-$J$9-$I$9)*-$I$14</f>
        <v>0</v>
      </c>
      <c r="D14" s="1">
        <f t="shared" si="2"/>
        <v>2228.5834146782736</v>
      </c>
      <c r="E14" s="1">
        <f t="shared" si="2"/>
        <v>0</v>
      </c>
      <c r="G14" s="1">
        <f t="shared" si="2"/>
        <v>439050.57588259125</v>
      </c>
      <c r="H14" s="1">
        <f t="shared" si="2"/>
        <v>373863.45210546284</v>
      </c>
      <c r="I14" s="1">
        <f>-I12</f>
        <v>-3123640.9148115451</v>
      </c>
      <c r="K14" s="1">
        <v>0</v>
      </c>
    </row>
    <row r="15" spans="1:11" x14ac:dyDescent="0.2">
      <c r="A15" t="s">
        <v>4</v>
      </c>
      <c r="B15" s="1">
        <f>+B12+B14</f>
        <v>10856462.946044279</v>
      </c>
      <c r="C15" s="1">
        <f>+C12+C14</f>
        <v>0</v>
      </c>
      <c r="D15" s="1">
        <f>+D12+D14</f>
        <v>10480.637229794356</v>
      </c>
      <c r="E15" s="1">
        <f>+E12+E14</f>
        <v>0</v>
      </c>
      <c r="G15" s="1">
        <f>+G12+G14</f>
        <v>2064777.9127540677</v>
      </c>
      <c r="H15" s="1">
        <f>+H12+H14</f>
        <v>1758214.293971858</v>
      </c>
      <c r="I15" s="1">
        <f>+I12+I14</f>
        <v>0</v>
      </c>
      <c r="J15" s="1">
        <f>+J12+J14</f>
        <v>0</v>
      </c>
      <c r="K15" s="1">
        <f>SUM(B15:J15)</f>
        <v>14689935.789999999</v>
      </c>
    </row>
    <row r="17" spans="1:11" x14ac:dyDescent="0.2">
      <c r="A17" t="s">
        <v>6</v>
      </c>
      <c r="B17" s="1">
        <f>B$9/($K$9-$J$9-$I$9-$H$9)*-$H$17</f>
        <v>1476059.3428781761</v>
      </c>
      <c r="C17" s="1">
        <f>C$9/($K$9-$J$9-$I$9-$H$9)*-$H$17</f>
        <v>0</v>
      </c>
      <c r="D17" s="1">
        <f>D$9/($K$9-$J$9-$I$9-$H$9)*-$H$17</f>
        <v>1424.9615716683818</v>
      </c>
      <c r="E17" s="1">
        <f>E$9/($K$9-$J$9-$I$9-$H$9)*-$H$17</f>
        <v>0</v>
      </c>
      <c r="G17" s="1">
        <f>G$9/($K$9-$J$9-$I$9-$H$9)*-$H$17</f>
        <v>280729.9895220137</v>
      </c>
      <c r="H17" s="1">
        <f>-H15</f>
        <v>-1758214.293971858</v>
      </c>
      <c r="K17" s="1">
        <v>0</v>
      </c>
    </row>
    <row r="18" spans="1:11" x14ac:dyDescent="0.2">
      <c r="A18" t="s">
        <v>4</v>
      </c>
      <c r="B18" s="1">
        <f>+B15+B17</f>
        <v>12332522.288922455</v>
      </c>
      <c r="C18" s="1">
        <f>+C15+C17</f>
        <v>0</v>
      </c>
      <c r="D18" s="1">
        <f>+D15+D17</f>
        <v>11905.598801462738</v>
      </c>
      <c r="E18" s="1">
        <f>+E15+E17</f>
        <v>0</v>
      </c>
      <c r="G18" s="1">
        <f>+G15+G17</f>
        <v>2345507.9022760815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14689935.789999999</v>
      </c>
    </row>
    <row r="20" spans="1:11" x14ac:dyDescent="0.2">
      <c r="A20" t="s">
        <v>7</v>
      </c>
      <c r="B20" s="1">
        <f>B$9/($K$9-$J$9-$I$9-$H$9-$G$9)*-$G$20</f>
        <v>2343245.7742678709</v>
      </c>
      <c r="C20" s="1">
        <f>C$9/($K$9-$J$9-$I$9-$H$9-$G$9)*-$G$20</f>
        <v>0</v>
      </c>
      <c r="D20" s="1">
        <f>D$9/($K$9-$J$9-$I$9-$H$9-$G$9)*-$G$20</f>
        <v>2262.1280082108601</v>
      </c>
      <c r="E20" s="1">
        <f>E$9/($K$9-$J$9-$I$9-$H$9-$G$9)*-$G$20</f>
        <v>0</v>
      </c>
      <c r="G20" s="1">
        <f>-G18</f>
        <v>-2345507.9022760815</v>
      </c>
      <c r="K20" s="1">
        <f>SUM(B20:J20)</f>
        <v>0</v>
      </c>
    </row>
    <row r="22" spans="1:11" x14ac:dyDescent="0.2">
      <c r="A22" t="s">
        <v>8</v>
      </c>
      <c r="B22" s="1">
        <f>+B20+B18</f>
        <v>14675768.063190326</v>
      </c>
      <c r="C22" s="1">
        <f t="shared" ref="C22:K22" si="3">+C20+C18</f>
        <v>0</v>
      </c>
      <c r="D22" s="1">
        <f t="shared" si="3"/>
        <v>14167.726809673599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14689935.789999999</v>
      </c>
    </row>
    <row r="27" spans="1:11" x14ac:dyDescent="0.2">
      <c r="A27" t="s">
        <v>9</v>
      </c>
      <c r="B27" s="1">
        <f>+B9</f>
        <v>7701187.3499999996</v>
      </c>
    </row>
    <row r="28" spans="1:11" x14ac:dyDescent="0.2">
      <c r="A28" t="s">
        <v>10</v>
      </c>
      <c r="B28" s="1">
        <f>+B22-B27</f>
        <v>6974580.7131903265</v>
      </c>
    </row>
    <row r="29" spans="1:11" x14ac:dyDescent="0.2">
      <c r="A29" s="29" t="s">
        <v>121</v>
      </c>
      <c r="B29" s="1">
        <v>1387</v>
      </c>
    </row>
    <row r="30" spans="1:11" x14ac:dyDescent="0.2">
      <c r="A30" t="s">
        <v>11</v>
      </c>
      <c r="B30" s="1">
        <f>+B28/B29</f>
        <v>5028.5369237132854</v>
      </c>
    </row>
  </sheetData>
  <phoneticPr fontId="0" type="noConversion"/>
  <pageMargins left="0.46" right="0.55000000000000004" top="0.59" bottom="0.57999999999999996" header="0.5" footer="0.5"/>
  <pageSetup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0"/>
  <sheetViews>
    <sheetView zoomScale="90" zoomScaleNormal="9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Table'!B10</f>
        <v>26745680.539999999</v>
      </c>
      <c r="C9" s="1">
        <f>'Master Expend Table'!C10</f>
        <v>303060.77999999997</v>
      </c>
      <c r="D9" s="1">
        <f>'Master Expend Table'!D10</f>
        <v>380075.56</v>
      </c>
      <c r="E9" s="1">
        <f>'Master Expend Table'!E10</f>
        <v>4433153.47</v>
      </c>
      <c r="G9" s="1">
        <f>'Master Expend Table'!G10</f>
        <v>8054196.54</v>
      </c>
      <c r="H9" s="1">
        <f>'Master Expend Table'!H10</f>
        <v>5826967.5099999998</v>
      </c>
      <c r="I9" s="1">
        <f>'Master Expend Table'!I10</f>
        <v>11579822.58</v>
      </c>
      <c r="J9" s="1">
        <f>'Master Expend Table'!J10</f>
        <v>7817773.75</v>
      </c>
      <c r="K9" s="1">
        <f>SUM(B9:J9)</f>
        <v>65140730.729999997</v>
      </c>
    </row>
    <row r="11" spans="1:11" x14ac:dyDescent="0.2">
      <c r="A11" t="s">
        <v>3</v>
      </c>
      <c r="B11" s="1">
        <f>(B9/($K9-$J9))*-$J$11</f>
        <v>3647608.0486296266</v>
      </c>
      <c r="C11" s="1">
        <f t="shared" ref="C11:I11" si="0">(C9/($K9-$J9))*-$J$11</f>
        <v>41331.793322615245</v>
      </c>
      <c r="D11" s="1">
        <f t="shared" si="0"/>
        <v>51835.161557022489</v>
      </c>
      <c r="E11" s="1">
        <f t="shared" si="0"/>
        <v>604598.79694586212</v>
      </c>
      <c r="G11" s="1">
        <f t="shared" si="0"/>
        <v>1098441.0017390004</v>
      </c>
      <c r="H11" s="1">
        <f t="shared" si="0"/>
        <v>794688.83047457994</v>
      </c>
      <c r="I11" s="1">
        <f t="shared" si="0"/>
        <v>1579270.1173312932</v>
      </c>
      <c r="J11" s="1">
        <f>-J9</f>
        <v>-7817773.75</v>
      </c>
      <c r="K11" s="1">
        <v>0</v>
      </c>
    </row>
    <row r="12" spans="1:11" x14ac:dyDescent="0.2">
      <c r="A12" t="s">
        <v>4</v>
      </c>
      <c r="B12" s="1">
        <f>+B9+B11</f>
        <v>30393288.588629626</v>
      </c>
      <c r="C12" s="1">
        <f t="shared" ref="C12:J12" si="1">+C9+C11</f>
        <v>344392.57332261524</v>
      </c>
      <c r="D12" s="1">
        <f t="shared" si="1"/>
        <v>431910.72155702248</v>
      </c>
      <c r="E12" s="1">
        <f t="shared" si="1"/>
        <v>5037752.2669458622</v>
      </c>
      <c r="G12" s="1">
        <f t="shared" si="1"/>
        <v>9152637.541739</v>
      </c>
      <c r="H12" s="1">
        <f t="shared" si="1"/>
        <v>6621656.3404745795</v>
      </c>
      <c r="I12" s="1">
        <f t="shared" si="1"/>
        <v>13159092.697331293</v>
      </c>
      <c r="J12" s="1">
        <f t="shared" si="1"/>
        <v>0</v>
      </c>
      <c r="K12" s="1">
        <f>SUM(B12:J12)</f>
        <v>65140730.730000004</v>
      </c>
    </row>
    <row r="14" spans="1:11" x14ac:dyDescent="0.2">
      <c r="A14" t="s">
        <v>5</v>
      </c>
      <c r="B14" s="1">
        <f>B$9/($K$9-$J$9-$I$9)*-I14</f>
        <v>7694026.5265047001</v>
      </c>
      <c r="C14" s="1">
        <f t="shared" ref="C14:H14" si="2">C$9/($K$9-$J$9-$I$9)*-$I$14</f>
        <v>87182.589240004614</v>
      </c>
      <c r="D14" s="1">
        <f t="shared" si="2"/>
        <v>109337.7091804645</v>
      </c>
      <c r="E14" s="1">
        <f t="shared" si="2"/>
        <v>1275301.2712925479</v>
      </c>
      <c r="G14" s="1">
        <f t="shared" si="2"/>
        <v>2316979.8104693275</v>
      </c>
      <c r="H14" s="1">
        <f t="shared" si="2"/>
        <v>1676264.7906442482</v>
      </c>
      <c r="I14" s="1">
        <f>-I12</f>
        <v>-13159092.697331293</v>
      </c>
      <c r="K14" s="1">
        <v>0</v>
      </c>
    </row>
    <row r="15" spans="1:11" x14ac:dyDescent="0.2">
      <c r="A15" t="s">
        <v>4</v>
      </c>
      <c r="B15" s="1">
        <f>+B12+B14</f>
        <v>38087315.115134329</v>
      </c>
      <c r="C15" s="1">
        <f>+C12+C14</f>
        <v>431575.16256261984</v>
      </c>
      <c r="D15" s="1">
        <f>+D12+D14</f>
        <v>541248.43073748704</v>
      </c>
      <c r="E15" s="1">
        <f>+E12+E14</f>
        <v>6313053.5382384099</v>
      </c>
      <c r="G15" s="1">
        <f>+G12+G14</f>
        <v>11469617.352208328</v>
      </c>
      <c r="H15" s="1">
        <f>+H12+H14</f>
        <v>8297921.1311188275</v>
      </c>
      <c r="I15" s="1">
        <f>+I12+I14</f>
        <v>0</v>
      </c>
      <c r="J15" s="1">
        <f>+J12+J14</f>
        <v>0</v>
      </c>
      <c r="K15" s="1">
        <f>SUM(B15:J15)</f>
        <v>65140730.729999997</v>
      </c>
    </row>
    <row r="17" spans="1:11" x14ac:dyDescent="0.2">
      <c r="A17" t="s">
        <v>6</v>
      </c>
      <c r="B17" s="1">
        <f>B$9/($K$9-$J$9-$I$9-$H$9)*-$H$17</f>
        <v>5559991.477403596</v>
      </c>
      <c r="C17" s="1">
        <f>C$9/($K$9-$J$9-$I$9-$H$9)*-$H$17</f>
        <v>63001.401344610771</v>
      </c>
      <c r="D17" s="1">
        <f>D$9/($K$9-$J$9-$I$9-$H$9)*-$H$17</f>
        <v>79011.520054946392</v>
      </c>
      <c r="E17" s="1">
        <f>E$9/($K$9-$J$9-$I$9-$H$9)*-$H$17</f>
        <v>921580.42022370524</v>
      </c>
      <c r="G17" s="1">
        <f>G$9/($K$9-$J$9-$I$9-$H$9)*-$H$17</f>
        <v>1674336.3120919687</v>
      </c>
      <c r="H17" s="1">
        <f>-H15</f>
        <v>-8297921.1311188275</v>
      </c>
      <c r="K17" s="1">
        <v>0</v>
      </c>
    </row>
    <row r="18" spans="1:11" x14ac:dyDescent="0.2">
      <c r="A18" t="s">
        <v>4</v>
      </c>
      <c r="B18" s="1">
        <f>+B15+B17</f>
        <v>43647306.592537925</v>
      </c>
      <c r="C18" s="1">
        <f>+C15+C17</f>
        <v>494576.56390723062</v>
      </c>
      <c r="D18" s="1">
        <f>+D15+D17</f>
        <v>620259.95079243346</v>
      </c>
      <c r="E18" s="1">
        <f>+E15+E17</f>
        <v>7234633.9584621154</v>
      </c>
      <c r="G18" s="1">
        <f>+G15+G17</f>
        <v>13143953.664300296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65140730.729999989</v>
      </c>
    </row>
    <row r="20" spans="1:11" x14ac:dyDescent="0.2">
      <c r="A20" t="s">
        <v>7</v>
      </c>
      <c r="B20" s="1">
        <f>B$9/($K$9-$J$9-$I$9-$H$9-$G$9)*-$G$20</f>
        <v>11033341.060714975</v>
      </c>
      <c r="C20" s="1">
        <f>C$9/($K$9-$J$9-$I$9-$H$9-$G$9)*-$G$20</f>
        <v>125021.04565503448</v>
      </c>
      <c r="D20" s="1">
        <f>D$9/($K$9-$J$9-$I$9-$H$9-$G$9)*-$G$20</f>
        <v>156791.79582103234</v>
      </c>
      <c r="E20" s="1">
        <f>E$9/($K$9-$J$9-$I$9-$H$9-$G$9)*-$G$20</f>
        <v>1828799.7621092529</v>
      </c>
      <c r="G20" s="1">
        <f>-G18</f>
        <v>-13143953.664300296</v>
      </c>
      <c r="K20" s="1">
        <f>SUM(B20:J20)</f>
        <v>0</v>
      </c>
    </row>
    <row r="22" spans="1:11" x14ac:dyDescent="0.2">
      <c r="A22" t="s">
        <v>8</v>
      </c>
      <c r="B22" s="1">
        <f>+B20+B18</f>
        <v>54680647.6532529</v>
      </c>
      <c r="C22" s="1">
        <f t="shared" ref="C22:K22" si="3">+C20+C18</f>
        <v>619597.6095622651</v>
      </c>
      <c r="D22" s="1">
        <f t="shared" si="3"/>
        <v>777051.74661346583</v>
      </c>
      <c r="E22" s="1">
        <f t="shared" si="3"/>
        <v>9063433.7205713689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65140730.729999989</v>
      </c>
    </row>
    <row r="27" spans="1:11" x14ac:dyDescent="0.2">
      <c r="A27" t="s">
        <v>9</v>
      </c>
      <c r="B27" s="1">
        <f>+B9</f>
        <v>26745680.539999999</v>
      </c>
    </row>
    <row r="28" spans="1:11" x14ac:dyDescent="0.2">
      <c r="A28" t="s">
        <v>10</v>
      </c>
      <c r="B28" s="1">
        <f>+B22-B27</f>
        <v>27934967.113252901</v>
      </c>
    </row>
    <row r="29" spans="1:11" x14ac:dyDescent="0.2">
      <c r="A29" s="29" t="s">
        <v>121</v>
      </c>
      <c r="B29" s="1">
        <f>'BEMIDJI SU'!B29+'NTC-Bemidji'!B29</f>
        <v>4943</v>
      </c>
    </row>
    <row r="30" spans="1:11" x14ac:dyDescent="0.2">
      <c r="A30" t="s">
        <v>11</v>
      </c>
      <c r="B30" s="1">
        <f>+B28/B29</f>
        <v>5651.4196061608136</v>
      </c>
    </row>
  </sheetData>
  <phoneticPr fontId="11" type="noConversion"/>
  <pageMargins left="0.66" right="0.35" top="0.89" bottom="0.69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0"/>
  <sheetViews>
    <sheetView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Table'!B11</f>
        <v>22368844.969999999</v>
      </c>
      <c r="C9" s="1">
        <f>'Master Expend Table'!C11</f>
        <v>191959.27</v>
      </c>
      <c r="D9" s="1">
        <f>'Master Expend Table'!D11</f>
        <v>109741.12</v>
      </c>
      <c r="E9" s="1">
        <f>'Master Expend Table'!E11</f>
        <v>4433153.47</v>
      </c>
      <c r="G9" s="1">
        <f>'Master Expend Table'!G11</f>
        <v>7224030.6299999999</v>
      </c>
      <c r="H9" s="1">
        <f>'Master Expend Table'!H11</f>
        <v>4587745.05</v>
      </c>
      <c r="I9" s="1">
        <f>'Master Expend Table'!I11</f>
        <v>10072199</v>
      </c>
      <c r="J9" s="1">
        <f>'Master Expend Table'!J11</f>
        <v>7078984.4299999997</v>
      </c>
      <c r="K9" s="1">
        <f>SUM(B9:J9)</f>
        <v>56066657.939999998</v>
      </c>
    </row>
    <row r="11" spans="1:11" x14ac:dyDescent="0.2">
      <c r="A11" t="s">
        <v>3</v>
      </c>
      <c r="B11" s="1">
        <f>(B9/($K9-$J9))*-$J$11</f>
        <v>3232419.3805078254</v>
      </c>
      <c r="C11" s="1">
        <f t="shared" ref="C11:I11" si="0">(C9/($K9-$J9))*-$J$11</f>
        <v>27739.155304992681</v>
      </c>
      <c r="D11" s="1">
        <f t="shared" si="0"/>
        <v>15858.186848823912</v>
      </c>
      <c r="E11" s="1">
        <f t="shared" si="0"/>
        <v>640614.71266898036</v>
      </c>
      <c r="G11" s="1">
        <f t="shared" si="0"/>
        <v>1043911.5942334753</v>
      </c>
      <c r="H11" s="1">
        <f t="shared" si="0"/>
        <v>662954.03416392149</v>
      </c>
      <c r="I11" s="1">
        <f t="shared" si="0"/>
        <v>1455487.3662719806</v>
      </c>
      <c r="J11" s="1">
        <f>-J9</f>
        <v>-7078984.4299999997</v>
      </c>
      <c r="K11" s="1">
        <v>0</v>
      </c>
    </row>
    <row r="12" spans="1:11" x14ac:dyDescent="0.2">
      <c r="A12" t="s">
        <v>4</v>
      </c>
      <c r="B12" s="1">
        <f>+B9+B11</f>
        <v>25601264.350507826</v>
      </c>
      <c r="C12" s="1">
        <f t="shared" ref="C12:J12" si="1">+C9+C11</f>
        <v>219698.42530499268</v>
      </c>
      <c r="D12" s="1">
        <f t="shared" si="1"/>
        <v>125599.30684882391</v>
      </c>
      <c r="E12" s="1">
        <f t="shared" si="1"/>
        <v>5073768.1826689802</v>
      </c>
      <c r="G12" s="1">
        <f t="shared" si="1"/>
        <v>8267942.2242334755</v>
      </c>
      <c r="H12" s="1">
        <f t="shared" si="1"/>
        <v>5250699.084163921</v>
      </c>
      <c r="I12" s="1">
        <f t="shared" si="1"/>
        <v>11527686.36627198</v>
      </c>
      <c r="J12" s="1">
        <f t="shared" si="1"/>
        <v>0</v>
      </c>
      <c r="K12" s="1">
        <f>SUM(B12:J12)</f>
        <v>56066657.939999998</v>
      </c>
    </row>
    <row r="14" spans="1:11" x14ac:dyDescent="0.2">
      <c r="A14" t="s">
        <v>5</v>
      </c>
      <c r="B14" s="1">
        <f>B$9/($K$9-$J$9-$I$9)*-I14</f>
        <v>6626182.3204457834</v>
      </c>
      <c r="C14" s="1">
        <f t="shared" ref="C14:H14" si="2">C$9/($K$9-$J$9-$I$9)*-$I$14</f>
        <v>56862.887772058202</v>
      </c>
      <c r="D14" s="1">
        <f t="shared" si="2"/>
        <v>32507.922073989826</v>
      </c>
      <c r="E14" s="1">
        <f t="shared" si="2"/>
        <v>1313205.1827500721</v>
      </c>
      <c r="G14" s="1">
        <f t="shared" si="2"/>
        <v>2139929.1785991946</v>
      </c>
      <c r="H14" s="1">
        <f t="shared" si="2"/>
        <v>1358998.8746308817</v>
      </c>
      <c r="I14" s="1">
        <f>-I12</f>
        <v>-11527686.36627198</v>
      </c>
      <c r="K14" s="1">
        <v>0</v>
      </c>
    </row>
    <row r="15" spans="1:11" x14ac:dyDescent="0.2">
      <c r="A15" t="s">
        <v>4</v>
      </c>
      <c r="B15" s="1">
        <f>+B12+B14</f>
        <v>32227446.670953609</v>
      </c>
      <c r="C15" s="1">
        <f>+C12+C14</f>
        <v>276561.3130770509</v>
      </c>
      <c r="D15" s="1">
        <f>+D12+D14</f>
        <v>158107.22892281372</v>
      </c>
      <c r="E15" s="1">
        <f>+E12+E14</f>
        <v>6386973.3654190525</v>
      </c>
      <c r="G15" s="1">
        <f>+G12+G14</f>
        <v>10407871.40283267</v>
      </c>
      <c r="H15" s="1">
        <f>+H12+H14</f>
        <v>6609697.9587948024</v>
      </c>
      <c r="I15" s="1">
        <f>+I12+I14</f>
        <v>0</v>
      </c>
      <c r="J15" s="1">
        <f>+J12+J14</f>
        <v>0</v>
      </c>
      <c r="K15" s="1">
        <f>SUM(B15:J15)</f>
        <v>56066657.939999998</v>
      </c>
    </row>
    <row r="17" spans="1:11" x14ac:dyDescent="0.2">
      <c r="A17" t="s">
        <v>6</v>
      </c>
      <c r="B17" s="1">
        <f>B$9/($K$9-$J$9-$I$9-$H$9)*-$H$17</f>
        <v>4307051.7993649552</v>
      </c>
      <c r="C17" s="1">
        <f>C$9/($K$9-$J$9-$I$9-$H$9)*-$H$17</f>
        <v>36961.162740727923</v>
      </c>
      <c r="D17" s="1">
        <f>D$9/($K$9-$J$9-$I$9-$H$9)*-$H$17</f>
        <v>21130.312673463239</v>
      </c>
      <c r="E17" s="1">
        <f>E$9/($K$9-$J$9-$I$9-$H$9)*-$H$17</f>
        <v>853589.96655536711</v>
      </c>
      <c r="G17" s="1">
        <f>G$9/($K$9-$J$9-$I$9-$H$9)*-$H$17</f>
        <v>1390964.7174602887</v>
      </c>
      <c r="H17" s="1">
        <f>-H15</f>
        <v>-6609697.9587948024</v>
      </c>
      <c r="K17" s="1">
        <v>0</v>
      </c>
    </row>
    <row r="18" spans="1:11" x14ac:dyDescent="0.2">
      <c r="A18" t="s">
        <v>4</v>
      </c>
      <c r="B18" s="1">
        <f>+B15+B17</f>
        <v>36534498.470318563</v>
      </c>
      <c r="C18" s="1">
        <f>+C15+C17</f>
        <v>313522.47581777885</v>
      </c>
      <c r="D18" s="1">
        <f>+D15+D17</f>
        <v>179237.54159627698</v>
      </c>
      <c r="E18" s="1">
        <f>+E15+E17</f>
        <v>7240563.3319744198</v>
      </c>
      <c r="G18" s="1">
        <f>+G15+G17</f>
        <v>11798836.120292958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56066657.939999998</v>
      </c>
    </row>
    <row r="20" spans="1:11" x14ac:dyDescent="0.2">
      <c r="A20" t="s">
        <v>7</v>
      </c>
      <c r="B20" s="1">
        <f>B$9/($K$9-$J$9-$I$9-$H$9-$G$9)*-$G$20</f>
        <v>9737650.1139814872</v>
      </c>
      <c r="C20" s="1">
        <f>C$9/($K$9-$J$9-$I$9-$H$9-$G$9)*-$G$20</f>
        <v>83564.091480906849</v>
      </c>
      <c r="D20" s="1">
        <f>D$9/($K$9-$J$9-$I$9-$H$9-$G$9)*-$G$20</f>
        <v>47772.722780708515</v>
      </c>
      <c r="E20" s="1">
        <f>E$9/($K$9-$J$9-$I$9-$H$9-$G$9)*-$G$20</f>
        <v>1929849.1920498535</v>
      </c>
      <c r="G20" s="1">
        <f>-G18</f>
        <v>-11798836.120292958</v>
      </c>
      <c r="K20" s="1">
        <f>SUM(B20:J20)</f>
        <v>0</v>
      </c>
    </row>
    <row r="22" spans="1:11" x14ac:dyDescent="0.2">
      <c r="A22" t="s">
        <v>8</v>
      </c>
      <c r="B22" s="1">
        <f>+B20+B18</f>
        <v>46272148.584300049</v>
      </c>
      <c r="C22" s="1">
        <f t="shared" ref="C22:K22" si="3">+C20+C18</f>
        <v>397086.56729868567</v>
      </c>
      <c r="D22" s="1">
        <f t="shared" si="3"/>
        <v>227010.26437698549</v>
      </c>
      <c r="E22" s="1">
        <f t="shared" si="3"/>
        <v>9170412.5240242742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56066657.939999998</v>
      </c>
    </row>
    <row r="27" spans="1:11" x14ac:dyDescent="0.2">
      <c r="A27" t="s">
        <v>9</v>
      </c>
      <c r="B27" s="1">
        <f>+B9</f>
        <v>22368844.969999999</v>
      </c>
    </row>
    <row r="28" spans="1:11" x14ac:dyDescent="0.2">
      <c r="A28" t="s">
        <v>10</v>
      </c>
      <c r="B28" s="1">
        <f>+B22-B27</f>
        <v>23903303.61430005</v>
      </c>
    </row>
    <row r="29" spans="1:11" x14ac:dyDescent="0.2">
      <c r="A29" s="29" t="s">
        <v>121</v>
      </c>
      <c r="B29" s="1">
        <v>4295</v>
      </c>
    </row>
    <row r="30" spans="1:11" x14ac:dyDescent="0.2">
      <c r="A30" t="s">
        <v>11</v>
      </c>
      <c r="B30" s="1">
        <f>+B28/B29</f>
        <v>5565.3791884284165</v>
      </c>
    </row>
  </sheetData>
  <phoneticPr fontId="0" type="noConversion"/>
  <pageMargins left="0.52" right="0.55000000000000004" top="1" bottom="0.55000000000000004" header="0.5" footer="0.5"/>
  <pageSetup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85546875" style="1" customWidth="1"/>
    <col min="8" max="8" width="11.42578125" style="1" customWidth="1"/>
    <col min="9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2016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Table'!B12</f>
        <v>4376835.57</v>
      </c>
      <c r="C9" s="1">
        <f>'Master Expend Table'!C12</f>
        <v>111101.51</v>
      </c>
      <c r="D9" s="1">
        <f>'Master Expend Table'!D12</f>
        <v>270334.44</v>
      </c>
      <c r="E9" s="1">
        <f>'Master Expend Table'!E12</f>
        <v>0</v>
      </c>
      <c r="G9" s="1">
        <f>'Master Expend Table'!G12</f>
        <v>830165.91</v>
      </c>
      <c r="H9" s="1">
        <f>'Master Expend Table'!H12</f>
        <v>1239222.46</v>
      </c>
      <c r="I9" s="1">
        <f>'Master Expend Table'!I12</f>
        <v>1507623.58</v>
      </c>
      <c r="J9" s="1">
        <f>'Master Expend Table'!J12</f>
        <v>738789.32</v>
      </c>
      <c r="K9" s="1">
        <f>SUM(B9:J9)</f>
        <v>9074072.790000001</v>
      </c>
    </row>
    <row r="11" spans="1:11" x14ac:dyDescent="0.2">
      <c r="A11" t="s">
        <v>3</v>
      </c>
      <c r="B11" s="1">
        <f>(B9/($K9-$J9))*-$J$11</f>
        <v>387936.34147539223</v>
      </c>
      <c r="C11" s="1">
        <f t="shared" ref="C11:I11" si="0">(C9/($K9-$J9))*-$J$11</f>
        <v>9847.3686371068525</v>
      </c>
      <c r="D11" s="1">
        <f t="shared" si="0"/>
        <v>23960.816428020145</v>
      </c>
      <c r="E11" s="1">
        <f t="shared" si="0"/>
        <v>0</v>
      </c>
      <c r="G11" s="1">
        <f t="shared" si="0"/>
        <v>73580.905837636863</v>
      </c>
      <c r="H11" s="1">
        <f t="shared" si="0"/>
        <v>109837.21451672801</v>
      </c>
      <c r="I11" s="1">
        <f t="shared" si="0"/>
        <v>133626.67310511583</v>
      </c>
      <c r="J11" s="1">
        <f>-J9</f>
        <v>-738789.32</v>
      </c>
      <c r="K11" s="1">
        <v>0</v>
      </c>
    </row>
    <row r="12" spans="1:11" x14ac:dyDescent="0.2">
      <c r="A12" t="s">
        <v>4</v>
      </c>
      <c r="B12" s="1">
        <f>+B9+B11</f>
        <v>4764771.9114753921</v>
      </c>
      <c r="C12" s="1">
        <f t="shared" ref="C12:J12" si="1">+C9+C11</f>
        <v>120948.87863710684</v>
      </c>
      <c r="D12" s="1">
        <f t="shared" si="1"/>
        <v>294295.25642802013</v>
      </c>
      <c r="E12" s="1">
        <f t="shared" si="1"/>
        <v>0</v>
      </c>
      <c r="G12" s="1">
        <f t="shared" si="1"/>
        <v>903746.81583763694</v>
      </c>
      <c r="H12" s="1">
        <f t="shared" si="1"/>
        <v>1349059.6745167279</v>
      </c>
      <c r="I12" s="1">
        <f t="shared" si="1"/>
        <v>1641250.2531051158</v>
      </c>
      <c r="J12" s="1">
        <f t="shared" si="1"/>
        <v>0</v>
      </c>
      <c r="K12" s="1">
        <f>SUM(B12:J12)</f>
        <v>9074072.7899999991</v>
      </c>
    </row>
    <row r="14" spans="1:11" x14ac:dyDescent="0.2">
      <c r="A14" t="s">
        <v>5</v>
      </c>
      <c r="B14" s="1">
        <f>B$9/($K$9-$J$9-$I$9)*-I14</f>
        <v>1052114.8684607332</v>
      </c>
      <c r="C14" s="1">
        <f t="shared" ref="C14:H14" si="2">C$9/($K$9-$J$9-$I$9)*-$I$14</f>
        <v>26706.863602700709</v>
      </c>
      <c r="D14" s="1">
        <f t="shared" si="2"/>
        <v>64983.680385554428</v>
      </c>
      <c r="E14" s="1">
        <f t="shared" si="2"/>
        <v>0</v>
      </c>
      <c r="G14" s="1">
        <f t="shared" si="2"/>
        <v>199557.39328819126</v>
      </c>
      <c r="H14" s="1">
        <f t="shared" si="2"/>
        <v>297887.4473679362</v>
      </c>
      <c r="I14" s="1">
        <f>-I12</f>
        <v>-1641250.2531051158</v>
      </c>
      <c r="K14" s="1">
        <v>0</v>
      </c>
    </row>
    <row r="15" spans="1:11" x14ac:dyDescent="0.2">
      <c r="A15" t="s">
        <v>4</v>
      </c>
      <c r="B15" s="1">
        <f>+B12+B14</f>
        <v>5816886.7799361255</v>
      </c>
      <c r="C15" s="1">
        <f>+C12+C14</f>
        <v>147655.74223980756</v>
      </c>
      <c r="D15" s="1">
        <f>+D12+D14</f>
        <v>359278.93681357458</v>
      </c>
      <c r="E15" s="1">
        <f>+E12+E14</f>
        <v>0</v>
      </c>
      <c r="G15" s="1">
        <f>+G12+G14</f>
        <v>1103304.2091258282</v>
      </c>
      <c r="H15" s="1">
        <f>+H12+H14</f>
        <v>1646947.1218846641</v>
      </c>
      <c r="I15" s="1">
        <f>+I12+I14</f>
        <v>0</v>
      </c>
      <c r="J15" s="1">
        <f>+J12+J14</f>
        <v>0</v>
      </c>
      <c r="K15" s="1">
        <f>SUM(B15:J15)</f>
        <v>9074072.7899999991</v>
      </c>
    </row>
    <row r="17" spans="1:11" x14ac:dyDescent="0.2">
      <c r="A17" t="s">
        <v>6</v>
      </c>
      <c r="B17" s="1">
        <f>B$9/($K$9-$J$9-$I$9-$H$9)*-$H$17</f>
        <v>1289880.5498434154</v>
      </c>
      <c r="C17" s="1">
        <f>C$9/($K$9-$J$9-$I$9-$H$9)*-$H$17</f>
        <v>32742.303089817397</v>
      </c>
      <c r="D17" s="1">
        <f>D$9/($K$9-$J$9-$I$9-$H$9)*-$H$17</f>
        <v>79669.233749352788</v>
      </c>
      <c r="E17" s="1">
        <f>E$9/($K$9-$J$9-$I$9-$H$9)*-$H$17</f>
        <v>0</v>
      </c>
      <c r="G17" s="1">
        <f>G$9/($K$9-$J$9-$I$9-$H$9)*-$H$17</f>
        <v>244655.03520207849</v>
      </c>
      <c r="H17" s="1">
        <f>-H15</f>
        <v>-1646947.1218846641</v>
      </c>
      <c r="K17" s="1">
        <v>0</v>
      </c>
    </row>
    <row r="18" spans="1:11" x14ac:dyDescent="0.2">
      <c r="A18" t="s">
        <v>4</v>
      </c>
      <c r="B18" s="1">
        <f>+B15+B17</f>
        <v>7106767.3297795411</v>
      </c>
      <c r="C18" s="1">
        <f>+C15+C17</f>
        <v>180398.04532962496</v>
      </c>
      <c r="D18" s="1">
        <f>+D15+D17</f>
        <v>438948.17056292738</v>
      </c>
      <c r="E18" s="1">
        <f>+E15+E17</f>
        <v>0</v>
      </c>
      <c r="G18" s="1">
        <f>+G15+G17</f>
        <v>1347959.2443279068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9074072.790000001</v>
      </c>
    </row>
    <row r="20" spans="1:11" x14ac:dyDescent="0.2">
      <c r="A20" t="s">
        <v>7</v>
      </c>
      <c r="B20" s="1">
        <f>B$9/($K$9-$J$9-$I$9-$H$9-$G$9)*-$G$20</f>
        <v>1239903.1754885444</v>
      </c>
      <c r="C20" s="1">
        <f>C$9/($K$9-$J$9-$I$9-$H$9-$G$9)*-$G$20</f>
        <v>31473.678379599773</v>
      </c>
      <c r="D20" s="1">
        <f>D$9/($K$9-$J$9-$I$9-$H$9-$G$9)*-$G$20</f>
        <v>76582.390459762537</v>
      </c>
      <c r="E20" s="1">
        <f>E$9/($K$9-$J$9-$I$9-$H$9-$G$9)*-$G$20</f>
        <v>0</v>
      </c>
      <c r="G20" s="1">
        <f>-G18</f>
        <v>-1347959.2443279068</v>
      </c>
      <c r="K20" s="1">
        <f>SUM(B20:J20)</f>
        <v>0</v>
      </c>
    </row>
    <row r="22" spans="1:11" x14ac:dyDescent="0.2">
      <c r="A22" t="s">
        <v>8</v>
      </c>
      <c r="B22" s="1">
        <f>+B20+B18</f>
        <v>8346670.5052680857</v>
      </c>
      <c r="C22" s="1">
        <f t="shared" ref="C22:K22" si="3">+C20+C18</f>
        <v>211871.72370922472</v>
      </c>
      <c r="D22" s="1">
        <f t="shared" si="3"/>
        <v>515530.56102268992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9074072.790000001</v>
      </c>
    </row>
    <row r="27" spans="1:11" x14ac:dyDescent="0.2">
      <c r="A27" t="s">
        <v>9</v>
      </c>
      <c r="B27" s="1">
        <f>+B9</f>
        <v>4376835.57</v>
      </c>
    </row>
    <row r="28" spans="1:11" x14ac:dyDescent="0.2">
      <c r="A28" t="s">
        <v>10</v>
      </c>
      <c r="B28" s="1">
        <f>+B22-B27</f>
        <v>3969834.9352680854</v>
      </c>
    </row>
    <row r="29" spans="1:11" x14ac:dyDescent="0.2">
      <c r="A29" s="29" t="s">
        <v>121</v>
      </c>
      <c r="B29" s="1">
        <v>648</v>
      </c>
    </row>
    <row r="30" spans="1:11" x14ac:dyDescent="0.2">
      <c r="A30" t="s">
        <v>11</v>
      </c>
      <c r="B30" s="1">
        <f>+B28/B29</f>
        <v>6126.2884803519837</v>
      </c>
    </row>
  </sheetData>
  <phoneticPr fontId="11" type="noConversion"/>
  <pageMargins left="0.75" right="0.75" top="1" bottom="1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F6F27C931F384B99A051B55B84B537" ma:contentTypeVersion="6" ma:contentTypeDescription="Create a new document." ma:contentTypeScope="" ma:versionID="d933ee059f6c79647d699dfc27346ad2">
  <xsd:schema xmlns:xsd="http://www.w3.org/2001/XMLSchema" xmlns:xs="http://www.w3.org/2001/XMLSchema" xmlns:p="http://schemas.microsoft.com/office/2006/metadata/properties" xmlns:ns2="aa5e197e-bee5-437e-9882-da1c1f2d97f8" targetNamespace="http://schemas.microsoft.com/office/2006/metadata/properties" ma:root="true" ma:fieldsID="a978ea119e0e873870cb029d8551ad99" ns2:_="">
    <xsd:import namespace="aa5e197e-bee5-437e-9882-da1c1f2d9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e197e-bee5-437e-9882-da1c1f2d9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909AAC-F485-4726-BFA5-01D6586300BD}"/>
</file>

<file path=customXml/itemProps2.xml><?xml version="1.0" encoding="utf-8"?>
<ds:datastoreItem xmlns:ds="http://schemas.openxmlformats.org/officeDocument/2006/customXml" ds:itemID="{D0E4B2E9-45E6-494E-A6E8-2F2639CE5C20}"/>
</file>

<file path=customXml/itemProps3.xml><?xml version="1.0" encoding="utf-8"?>
<ds:datastoreItem xmlns:ds="http://schemas.openxmlformats.org/officeDocument/2006/customXml" ds:itemID="{928A896F-BE93-498B-BB84-42D801E680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Master Expend Table</vt:lpstr>
      <vt:lpstr>System</vt:lpstr>
      <vt:lpstr>ALEX TC</vt:lpstr>
      <vt:lpstr>ARCCATC</vt:lpstr>
      <vt:lpstr>ANOKARAM CC</vt:lpstr>
      <vt:lpstr>ANOKA TC</vt:lpstr>
      <vt:lpstr>BSU &amp; TC</vt:lpstr>
      <vt:lpstr>BEMIDJI SU</vt:lpstr>
      <vt:lpstr>NTC-Bemidji</vt:lpstr>
      <vt:lpstr>CENTRAL LAKES</vt:lpstr>
      <vt:lpstr>CENTURY</vt:lpstr>
      <vt:lpstr>Sheet2</vt:lpstr>
      <vt:lpstr>DAKCTY TC</vt:lpstr>
      <vt:lpstr>INVER HILLS</vt:lpstr>
      <vt:lpstr>FDL CC</vt:lpstr>
      <vt:lpstr>HENN TC</vt:lpstr>
      <vt:lpstr>LAKE SUPERIOR</vt:lpstr>
      <vt:lpstr>METRO SU</vt:lpstr>
      <vt:lpstr>MPLS COLLEGE</vt:lpstr>
      <vt:lpstr>MN SC-SOUTHEAST</vt:lpstr>
      <vt:lpstr>MINNESOTA STATE COLLEGE</vt:lpstr>
      <vt:lpstr>MSU MOORHEAD</vt:lpstr>
      <vt:lpstr>MSU MANKATO</vt:lpstr>
      <vt:lpstr>MN WEST</vt:lpstr>
      <vt:lpstr>NORMANDALE</vt:lpstr>
      <vt:lpstr>NO HENN CC</vt:lpstr>
      <vt:lpstr>NHED</vt:lpstr>
      <vt:lpstr>HIBBING</vt:lpstr>
      <vt:lpstr>ITASCA CC</vt:lpstr>
      <vt:lpstr>MESABI RANGE</vt:lpstr>
      <vt:lpstr>RAINY RIVER</vt:lpstr>
      <vt:lpstr>VERMILION</vt:lpstr>
      <vt:lpstr>NORTHLAND</vt:lpstr>
      <vt:lpstr>PINE TC</vt:lpstr>
      <vt:lpstr>RIDGEWATER</vt:lpstr>
      <vt:lpstr>RIVERLAND</vt:lpstr>
      <vt:lpstr>ROCHESTER</vt:lpstr>
      <vt:lpstr>SAINT PAUL</vt:lpstr>
      <vt:lpstr>SOUTH CENTRAL</vt:lpstr>
      <vt:lpstr>SOUTHWEST MN SU</vt:lpstr>
      <vt:lpstr>ST CLOUD SU</vt:lpstr>
      <vt:lpstr>ST CLOUD TCC</vt:lpstr>
      <vt:lpstr>WINONA SU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Susan Anderson</cp:lastModifiedBy>
  <cp:lastPrinted>2014-04-15T15:36:16Z</cp:lastPrinted>
  <dcterms:created xsi:type="dcterms:W3CDTF">2000-03-31T14:58:40Z</dcterms:created>
  <dcterms:modified xsi:type="dcterms:W3CDTF">2017-04-10T13:29:31Z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0x010100D4F6F27C931F384B99A051B55B84B537</vt:lpwstr>
  </property>
</Properties>
</file>