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nscu-my.sharepoint.com/personal/sv5527fe_minnstate_edu/Documents/Desktop/Offsite files/Enrollment/"/>
    </mc:Choice>
  </mc:AlternateContent>
  <xr:revisionPtr revIDLastSave="3" documentId="14_{6FE99227-7F75-40E2-9363-1379FE838C58}" xr6:coauthVersionLast="47" xr6:coauthVersionMax="47" xr10:uidLastSave="{232E77EF-2B52-44A6-9723-A9BCCF84C799}"/>
  <bookViews>
    <workbookView xWindow="28680" yWindow="-120" windowWidth="29040" windowHeight="15720" xr2:uid="{6085B2C8-5CCD-4CEC-9844-101DF062A81F}"/>
  </bookViews>
  <sheets>
    <sheet name="MASTER FYE DOCUMENT" sheetId="1" r:id="rId1"/>
    <sheet name="SPC FYE Comparison" sheetId="2" state="hidden" r:id="rId2"/>
  </sheets>
  <definedNames>
    <definedName name="_xlnm.Print_Area" localSheetId="0">'MASTER FYE DOCUMENT'!$A$1:$R$54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9" i="1" l="1"/>
  <c r="Q49" i="1"/>
  <c r="P49" i="1"/>
  <c r="B5" i="2"/>
  <c r="G5" i="2" s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D27" i="2" s="1"/>
  <c r="B28" i="2"/>
  <c r="G14" i="2" l="1"/>
  <c r="G28" i="2"/>
  <c r="D8" i="2"/>
  <c r="G10" i="2"/>
  <c r="D23" i="2"/>
  <c r="G23" i="2"/>
  <c r="D7" i="2"/>
  <c r="D17" i="2"/>
  <c r="G7" i="2"/>
  <c r="G17" i="2"/>
  <c r="G9" i="2"/>
  <c r="D22" i="2"/>
  <c r="G20" i="2"/>
  <c r="G19" i="2"/>
  <c r="D18" i="2"/>
  <c r="G21" i="2"/>
  <c r="D6" i="2"/>
  <c r="D15" i="2"/>
  <c r="G6" i="2"/>
  <c r="G16" i="2"/>
  <c r="D26" i="2"/>
  <c r="E33" i="2"/>
  <c r="G22" i="2"/>
  <c r="G13" i="2"/>
  <c r="D12" i="2"/>
  <c r="D13" i="2"/>
  <c r="G11" i="2"/>
  <c r="G12" i="2"/>
  <c r="D20" i="2"/>
  <c r="D28" i="2"/>
  <c r="G27" i="2"/>
  <c r="G26" i="2"/>
  <c r="D19" i="2"/>
  <c r="G25" i="2"/>
  <c r="G18" i="2"/>
  <c r="D11" i="2"/>
  <c r="D10" i="2"/>
  <c r="E34" i="2"/>
  <c r="D16" i="2"/>
  <c r="G15" i="2"/>
  <c r="D21" i="2"/>
  <c r="D25" i="2"/>
  <c r="D9" i="2"/>
  <c r="D14" i="2"/>
  <c r="G24" i="2"/>
  <c r="G8" i="2"/>
  <c r="D24" i="2"/>
  <c r="P39" i="1"/>
  <c r="P50" i="1" s="1"/>
  <c r="E35" i="2"/>
  <c r="B34" i="2"/>
  <c r="B33" i="2"/>
  <c r="O49" i="1"/>
  <c r="O3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M39" i="1"/>
  <c r="C26" i="2" s="1"/>
  <c r="K18" i="1"/>
  <c r="J18" i="1"/>
  <c r="I18" i="1"/>
  <c r="H18" i="1"/>
  <c r="G18" i="1"/>
  <c r="F18" i="1"/>
  <c r="D18" i="1"/>
  <c r="C18" i="1"/>
  <c r="B18" i="1"/>
  <c r="N7" i="1"/>
  <c r="N39" i="1" s="1"/>
  <c r="C27" i="2" s="1"/>
  <c r="L7" i="1"/>
  <c r="L39" i="1" s="1"/>
  <c r="C25" i="2" s="1"/>
  <c r="K7" i="1"/>
  <c r="J7" i="1"/>
  <c r="I7" i="1"/>
  <c r="H7" i="1"/>
  <c r="G7" i="1"/>
  <c r="F7" i="1"/>
  <c r="E7" i="1"/>
  <c r="E39" i="1" s="1"/>
  <c r="C18" i="2" s="1"/>
  <c r="D7" i="1"/>
  <c r="C7" i="1"/>
  <c r="B7" i="1"/>
  <c r="C9" i="2"/>
  <c r="O56" i="1" l="1"/>
  <c r="Q39" i="1"/>
  <c r="Q50" i="1" s="1"/>
  <c r="Q52" i="1" s="1"/>
  <c r="R39" i="1"/>
  <c r="R50" i="1" s="1"/>
  <c r="F9" i="2"/>
  <c r="F18" i="2"/>
  <c r="F25" i="2"/>
  <c r="E27" i="2"/>
  <c r="F27" i="2"/>
  <c r="E26" i="2"/>
  <c r="F26" i="2"/>
  <c r="C28" i="2"/>
  <c r="O55" i="1"/>
  <c r="O50" i="1"/>
  <c r="E50" i="1"/>
  <c r="C13" i="2"/>
  <c r="D39" i="1"/>
  <c r="C17" i="2" s="1"/>
  <c r="J39" i="1"/>
  <c r="K39" i="1"/>
  <c r="H39" i="1"/>
  <c r="N55" i="1"/>
  <c r="N50" i="1"/>
  <c r="C39" i="1"/>
  <c r="G39" i="1"/>
  <c r="C11" i="2"/>
  <c r="F39" i="1"/>
  <c r="M50" i="1"/>
  <c r="N56" i="1"/>
  <c r="I39" i="1"/>
  <c r="B39" i="1"/>
  <c r="L50" i="1"/>
  <c r="R52" i="1" l="1"/>
  <c r="D50" i="1"/>
  <c r="E52" i="1" s="1"/>
  <c r="O52" i="1"/>
  <c r="P52" i="1"/>
  <c r="C12" i="2"/>
  <c r="E13" i="2" s="1"/>
  <c r="B50" i="1"/>
  <c r="C15" i="2"/>
  <c r="I50" i="1"/>
  <c r="C22" i="2"/>
  <c r="C7" i="2"/>
  <c r="C6" i="2"/>
  <c r="F13" i="2"/>
  <c r="F50" i="1"/>
  <c r="F52" i="1" s="1"/>
  <c r="C19" i="2"/>
  <c r="F11" i="2"/>
  <c r="G50" i="1"/>
  <c r="C20" i="2"/>
  <c r="C50" i="1"/>
  <c r="C16" i="2"/>
  <c r="E17" i="2" s="1"/>
  <c r="H50" i="1"/>
  <c r="C21" i="2"/>
  <c r="C8" i="2"/>
  <c r="C10" i="2"/>
  <c r="K50" i="1"/>
  <c r="C24" i="2"/>
  <c r="F35" i="2" s="1"/>
  <c r="G35" i="2" s="1"/>
  <c r="C14" i="2"/>
  <c r="C5" i="2"/>
  <c r="H28" i="2" s="1"/>
  <c r="J50" i="1"/>
  <c r="C23" i="2"/>
  <c r="F17" i="2"/>
  <c r="E18" i="2"/>
  <c r="E28" i="2"/>
  <c r="F28" i="2"/>
  <c r="B35" i="2" s="1"/>
  <c r="N52" i="1"/>
  <c r="M52" i="1"/>
  <c r="H52" i="1" l="1"/>
  <c r="G52" i="1"/>
  <c r="H17" i="2"/>
  <c r="J52" i="1"/>
  <c r="K52" i="1"/>
  <c r="B52" i="1"/>
  <c r="D52" i="1"/>
  <c r="C52" i="1"/>
  <c r="L52" i="1"/>
  <c r="E23" i="2"/>
  <c r="F23" i="2"/>
  <c r="H23" i="2"/>
  <c r="F5" i="2"/>
  <c r="H5" i="2"/>
  <c r="H9" i="2"/>
  <c r="H18" i="2"/>
  <c r="H25" i="2"/>
  <c r="H27" i="2"/>
  <c r="H26" i="2"/>
  <c r="H13" i="2"/>
  <c r="H11" i="2"/>
  <c r="E14" i="2"/>
  <c r="F14" i="2"/>
  <c r="H14" i="2"/>
  <c r="F34" i="2"/>
  <c r="G34" i="2" s="1"/>
  <c r="E24" i="2"/>
  <c r="F24" i="2"/>
  <c r="H24" i="2"/>
  <c r="E25" i="2"/>
  <c r="E10" i="2"/>
  <c r="F10" i="2"/>
  <c r="H10" i="2"/>
  <c r="E11" i="2"/>
  <c r="E8" i="2"/>
  <c r="F8" i="2"/>
  <c r="H8" i="2"/>
  <c r="E9" i="2"/>
  <c r="E21" i="2"/>
  <c r="F21" i="2"/>
  <c r="H21" i="2"/>
  <c r="F33" i="2"/>
  <c r="G33" i="2" s="1"/>
  <c r="E16" i="2"/>
  <c r="F16" i="2"/>
  <c r="H16" i="2"/>
  <c r="E20" i="2"/>
  <c r="F20" i="2"/>
  <c r="H20" i="2"/>
  <c r="E19" i="2"/>
  <c r="F19" i="2"/>
  <c r="H19" i="2"/>
  <c r="E6" i="2"/>
  <c r="F6" i="2"/>
  <c r="H6" i="2"/>
  <c r="E7" i="2"/>
  <c r="F7" i="2"/>
  <c r="H7" i="2"/>
  <c r="E22" i="2"/>
  <c r="F22" i="2"/>
  <c r="H22" i="2"/>
  <c r="I52" i="1"/>
  <c r="E15" i="2"/>
  <c r="F15" i="2"/>
  <c r="H15" i="2"/>
  <c r="E12" i="2"/>
  <c r="F12" i="2"/>
  <c r="H12" i="2"/>
</calcChain>
</file>

<file path=xl/sharedStrings.xml><?xml version="1.0" encoding="utf-8"?>
<sst xmlns="http://schemas.openxmlformats.org/spreadsheetml/2006/main" count="121" uniqueCount="121">
  <si>
    <t>Minnesota State</t>
  </si>
  <si>
    <t>Student Full Year Equivalent (FYE) FY2013-2029</t>
  </si>
  <si>
    <t xml:space="preserve"> </t>
  </si>
  <si>
    <t>Institution</t>
  </si>
  <si>
    <t xml:space="preserve">Actual FY2013 </t>
  </si>
  <si>
    <t>Actual FY2014</t>
  </si>
  <si>
    <t>Actual FY2015</t>
  </si>
  <si>
    <t>Actual FY2016</t>
  </si>
  <si>
    <t>Actual FY2017</t>
  </si>
  <si>
    <t>Actual FY2018</t>
  </si>
  <si>
    <t>Actual FY2019</t>
  </si>
  <si>
    <t>Actual FY2020</t>
  </si>
  <si>
    <t>Actual FY2021</t>
  </si>
  <si>
    <t>Actual FY2022</t>
  </si>
  <si>
    <t>Actual FY2023</t>
  </si>
  <si>
    <t>Actual FY2024</t>
  </si>
  <si>
    <t>Actual FY2025</t>
  </si>
  <si>
    <t>Actual FY2026</t>
  </si>
  <si>
    <t>Projected FY2027 (Oct 26)</t>
  </si>
  <si>
    <t>Projected FY2028 (Oct 26)</t>
  </si>
  <si>
    <t>Projected FY2029 (Oct 26)</t>
  </si>
  <si>
    <t>Colleges</t>
  </si>
  <si>
    <t>Alexandria Technical &amp; Community College</t>
  </si>
  <si>
    <t>Anoka Colleges</t>
  </si>
  <si>
    <t>Anoka Ramsey Community College</t>
  </si>
  <si>
    <t>Anoka Technical College</t>
  </si>
  <si>
    <t>Central Lakes College</t>
  </si>
  <si>
    <t>Century College</t>
  </si>
  <si>
    <t>Dakota County Technical College</t>
  </si>
  <si>
    <t>Fond du Lac Tribal and Community College</t>
  </si>
  <si>
    <t>Hennepin Technical College</t>
  </si>
  <si>
    <t>Inver Hills Community College</t>
  </si>
  <si>
    <t>Lake Superior College</t>
  </si>
  <si>
    <t>Minneapolis College</t>
  </si>
  <si>
    <t>Minnesota North College</t>
  </si>
  <si>
    <t xml:space="preserve">     Hibbing Community College</t>
  </si>
  <si>
    <t xml:space="preserve">     Itasca Community College</t>
  </si>
  <si>
    <t xml:space="preserve">     Mesabi Range College</t>
  </si>
  <si>
    <t xml:space="preserve">     Rainy River Community College</t>
  </si>
  <si>
    <t xml:space="preserve">     Vermilion Community College</t>
  </si>
  <si>
    <t>Minnesota State College Southeast</t>
  </si>
  <si>
    <t>Minnesota State Community and Technical College</t>
  </si>
  <si>
    <t>Minnesota West Community &amp; Technical College</t>
  </si>
  <si>
    <t>Normandale Community College</t>
  </si>
  <si>
    <t>North Hennepin Community College</t>
  </si>
  <si>
    <t>Northland Community &amp; Technical College</t>
  </si>
  <si>
    <t>Northwest Technical College</t>
  </si>
  <si>
    <t>Pine Technical &amp; Community College</t>
  </si>
  <si>
    <t>Ridgewater College</t>
  </si>
  <si>
    <t>Riverland Community College</t>
  </si>
  <si>
    <t>Rochester Community and Technical College</t>
  </si>
  <si>
    <t>St. Cloud Technical and Community College</t>
  </si>
  <si>
    <t>Saint Paul College</t>
  </si>
  <si>
    <t>South Central College</t>
  </si>
  <si>
    <t>Subtotal: Colleges</t>
  </si>
  <si>
    <t>Universities</t>
  </si>
  <si>
    <t>Akita Campus</t>
  </si>
  <si>
    <t>Bemidji State University</t>
  </si>
  <si>
    <t>Metropolitan State University</t>
  </si>
  <si>
    <t>Minnesota State University, Mankato</t>
  </si>
  <si>
    <t>Minnesota State University Moorhead</t>
  </si>
  <si>
    <t>St. Cloud State University</t>
  </si>
  <si>
    <t>Southwest Minnesota State University</t>
  </si>
  <si>
    <t>Winona State University</t>
  </si>
  <si>
    <t>Subtotal: Universities</t>
  </si>
  <si>
    <t>System Total</t>
  </si>
  <si>
    <t>Change from Prior Year</t>
  </si>
  <si>
    <t>Minnesota State Finance Division - FP&amp;A</t>
  </si>
  <si>
    <t>College</t>
  </si>
  <si>
    <t>University</t>
  </si>
  <si>
    <t>Saint Paul College Actual FYE vs. Subtotal Colleges</t>
  </si>
  <si>
    <t>Actual fiscal years only | Indexed chart uses FY2003 = 100 for comparable trend analysis</t>
  </si>
  <si>
    <t>Fiscal Year</t>
  </si>
  <si>
    <t>Saint Paul Actual FYE</t>
  </si>
  <si>
    <t>Subtotal Colleges Actual FYE</t>
  </si>
  <si>
    <t>Saint Paul YoY</t>
  </si>
  <si>
    <t>Colleges YoY</t>
  </si>
  <si>
    <t>Saint Paul Share</t>
  </si>
  <si>
    <t>Saint Paul Index</t>
  </si>
  <si>
    <t>Colleges Index</t>
  </si>
  <si>
    <t>FY2003</t>
  </si>
  <si>
    <t>FY2004</t>
  </si>
  <si>
    <t>FY2005</t>
  </si>
  <si>
    <t>FY2006</t>
  </si>
  <si>
    <t>FY2007</t>
  </si>
  <si>
    <t>FY2008</t>
  </si>
  <si>
    <t>FY2009</t>
  </si>
  <si>
    <t>FY2010</t>
  </si>
  <si>
    <t>FY2011</t>
  </si>
  <si>
    <t>FY2012</t>
  </si>
  <si>
    <t>FY2013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</si>
  <si>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</si>
  <si>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</si>
  <si>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</si>
  <si>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</si>
  <si>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</si>
  <si>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</si>
  <si>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</si>
  <si>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</si>
  <si>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</si>
  <si>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</si>
  <si>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</si>
  <si>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</si>
  <si>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FY2026</t>
  </si>
  <si>
    <t>Key Findings</t>
  </si>
  <si>
    <t>Metric</t>
  </si>
  <si>
    <t>Result</t>
  </si>
  <si>
    <t>Period</t>
  </si>
  <si>
    <t>Saint Paul Change</t>
  </si>
  <si>
    <t>Colleges Change</t>
  </si>
  <si>
    <t>Difference</t>
  </si>
  <si>
    <t>Interpretation</t>
  </si>
  <si>
    <t>Latest Saint Paul FYE</t>
  </si>
  <si>
    <t>FY2003–FY2014</t>
  </si>
  <si>
    <t>Pre-peak growth</t>
  </si>
  <si>
    <t>FY2003–FY2026 change</t>
  </si>
  <si>
    <t>FY2014–FY2022</t>
  </si>
  <si>
    <t>Contraction period</t>
  </si>
  <si>
    <t>FY2026 share of colleges</t>
  </si>
  <si>
    <t>FY2022–FY2026</t>
  </si>
  <si>
    <t>Recent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</si>
</sst>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"/>
    <numFmt numFmtId="167" formatCode="0.0"/>
  </numFmts>
  <fonts count="20" x14ac:knownFonts="1"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FFFF"/>
      <name val="Arial"/>
      <family val="2"/>
    </font>
    <font>
      <b/>
      <sz val="18"/>
      <color rgb="FFFFFFFF"/>
      <name val="Arial"/>
      <family val="2"/>
    </font>
    <font>
      <i/>
      <sz val="10"/>
      <color rgb="FF44546A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2" fillId="0" borderId="0" xfId="0" applyFont="1" applyAlignment="1">
      <alignment horizontal="left"/>
    </xf>
    <xf numFmtId="38" fontId="3" fillId="0" borderId="0" xfId="0" applyNumberFormat="1" applyFont="1" applyAlignment="1">
      <alignment horizontal="centerContinuous"/>
    </xf>
    <xf numFmtId="0" fontId="3" fillId="0" borderId="0" xfId="0" applyFont="1"/>
    <xf numFmtId="164" fontId="3" fillId="0" borderId="0" xfId="1" applyNumberFormat="1" applyFont="1"/>
    <xf numFmtId="3" fontId="3" fillId="0" borderId="0" xfId="0" applyNumberFormat="1" applyFont="1"/>
    <xf numFmtId="0" fontId="2" fillId="0" borderId="0" xfId="0" applyFont="1"/>
    <xf numFmtId="9" fontId="3" fillId="0" borderId="0" xfId="0" applyNumberFormat="1" applyFont="1"/>
    <xf numFmtId="38" fontId="3" fillId="0" borderId="0" xfId="0" applyNumberFormat="1" applyFont="1"/>
    <xf numFmtId="0" fontId="4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38" fontId="5" fillId="0" borderId="1" xfId="0" applyNumberFormat="1" applyFont="1" applyBorder="1" applyAlignment="1">
      <alignment horizontal="center" wrapText="1"/>
    </xf>
    <xf numFmtId="164" fontId="5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3" fillId="0" borderId="2" xfId="0" applyFont="1" applyBorder="1"/>
    <xf numFmtId="38" fontId="3" fillId="0" borderId="1" xfId="0" applyNumberFormat="1" applyFont="1" applyBorder="1"/>
    <xf numFmtId="3" fontId="3" fillId="0" borderId="1" xfId="0" applyNumberFormat="1" applyFont="1" applyBorder="1"/>
    <xf numFmtId="38" fontId="3" fillId="2" borderId="1" xfId="0" applyNumberFormat="1" applyFont="1" applyFill="1" applyBorder="1"/>
    <xf numFmtId="164" fontId="6" fillId="0" borderId="1" xfId="1" applyNumberFormat="1" applyFont="1" applyBorder="1"/>
    <xf numFmtId="38" fontId="3" fillId="0" borderId="1" xfId="0" applyNumberFormat="1" applyFont="1" applyBorder="1" applyProtection="1">
      <protection locked="0"/>
    </xf>
    <xf numFmtId="3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/>
    <xf numFmtId="164" fontId="7" fillId="0" borderId="1" xfId="1" applyNumberFormat="1" applyFont="1" applyFill="1" applyBorder="1" applyAlignment="1">
      <alignment horizontal="right"/>
    </xf>
    <xf numFmtId="164" fontId="8" fillId="0" borderId="1" xfId="1" applyNumberFormat="1" applyFont="1" applyBorder="1"/>
    <xf numFmtId="3" fontId="9" fillId="0" borderId="4" xfId="0" applyNumberFormat="1" applyFont="1" applyBorder="1"/>
    <xf numFmtId="164" fontId="8" fillId="0" borderId="1" xfId="1" applyNumberFormat="1" applyFont="1" applyBorder="1" applyProtection="1">
      <protection locked="0"/>
    </xf>
    <xf numFmtId="165" fontId="3" fillId="0" borderId="0" xfId="0" applyNumberFormat="1" applyFont="1"/>
    <xf numFmtId="3" fontId="5" fillId="0" borderId="1" xfId="0" applyNumberFormat="1" applyFont="1" applyBorder="1"/>
    <xf numFmtId="164" fontId="5" fillId="0" borderId="1" xfId="1" applyNumberFormat="1" applyFont="1" applyBorder="1"/>
    <xf numFmtId="3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3" fontId="5" fillId="0" borderId="4" xfId="1" applyNumberFormat="1" applyFont="1" applyBorder="1"/>
    <xf numFmtId="3" fontId="5" fillId="0" borderId="0" xfId="1" applyNumberFormat="1" applyFont="1" applyFill="1" applyBorder="1"/>
    <xf numFmtId="0" fontId="3" fillId="0" borderId="1" xfId="0" applyFont="1" applyBorder="1"/>
    <xf numFmtId="164" fontId="8" fillId="0" borderId="1" xfId="1" applyNumberFormat="1" applyFont="1" applyFill="1" applyBorder="1"/>
    <xf numFmtId="164" fontId="8" fillId="0" borderId="1" xfId="1" applyNumberFormat="1" applyFont="1" applyFill="1" applyBorder="1" applyProtection="1">
      <protection locked="0"/>
    </xf>
    <xf numFmtId="0" fontId="11" fillId="0" borderId="1" xfId="0" applyFont="1" applyBorder="1"/>
    <xf numFmtId="38" fontId="11" fillId="0" borderId="1" xfId="0" applyNumberFormat="1" applyFont="1" applyBorder="1"/>
    <xf numFmtId="164" fontId="11" fillId="0" borderId="1" xfId="1" applyNumberFormat="1" applyFont="1" applyFill="1" applyBorder="1"/>
    <xf numFmtId="38" fontId="11" fillId="0" borderId="1" xfId="0" applyNumberFormat="1" applyFont="1" applyBorder="1" applyProtection="1">
      <protection locked="0"/>
    </xf>
    <xf numFmtId="3" fontId="11" fillId="0" borderId="1" xfId="0" applyNumberFormat="1" applyFont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164" fontId="12" fillId="0" borderId="1" xfId="1" applyNumberFormat="1" applyFont="1" applyFill="1" applyBorder="1"/>
    <xf numFmtId="0" fontId="11" fillId="0" borderId="0" xfId="0" applyFont="1"/>
    <xf numFmtId="164" fontId="12" fillId="0" borderId="1" xfId="1" applyNumberFormat="1" applyFont="1" applyBorder="1" applyProtection="1">
      <protection locked="0"/>
    </xf>
    <xf numFmtId="38" fontId="3" fillId="0" borderId="1" xfId="1" applyNumberFormat="1" applyFont="1" applyBorder="1"/>
    <xf numFmtId="38" fontId="3" fillId="0" borderId="1" xfId="1" applyNumberFormat="1" applyFont="1" applyFill="1" applyBorder="1"/>
    <xf numFmtId="38" fontId="3" fillId="2" borderId="1" xfId="1" applyNumberFormat="1" applyFont="1" applyFill="1" applyBorder="1"/>
    <xf numFmtId="164" fontId="3" fillId="2" borderId="1" xfId="1" applyNumberFormat="1" applyFont="1" applyFill="1" applyBorder="1"/>
    <xf numFmtId="3" fontId="3" fillId="0" borderId="1" xfId="1" applyNumberFormat="1" applyFont="1" applyBorder="1" applyAlignment="1" applyProtection="1">
      <alignment horizontal="right"/>
      <protection locked="0"/>
    </xf>
    <xf numFmtId="164" fontId="3" fillId="0" borderId="1" xfId="1" applyNumberFormat="1" applyFont="1" applyBorder="1" applyAlignment="1" applyProtection="1">
      <alignment horizontal="right"/>
      <protection locked="0"/>
    </xf>
    <xf numFmtId="164" fontId="3" fillId="0" borderId="1" xfId="1" applyNumberFormat="1" applyFont="1" applyFill="1" applyBorder="1" applyAlignment="1" applyProtection="1">
      <alignment horizontal="right"/>
      <protection locked="0"/>
    </xf>
    <xf numFmtId="164" fontId="3" fillId="0" borderId="3" xfId="1" applyNumberFormat="1" applyFont="1" applyBorder="1"/>
    <xf numFmtId="3" fontId="3" fillId="3" borderId="4" xfId="0" applyNumberFormat="1" applyFont="1" applyFill="1" applyBorder="1" applyProtection="1">
      <protection locked="0"/>
    </xf>
    <xf numFmtId="164" fontId="8" fillId="4" borderId="1" xfId="1" applyNumberFormat="1" applyFont="1" applyFill="1" applyBorder="1" applyProtection="1">
      <protection locked="0"/>
    </xf>
    <xf numFmtId="164" fontId="3" fillId="0" borderId="1" xfId="1" applyNumberFormat="1" applyFont="1" applyFill="1" applyBorder="1"/>
    <xf numFmtId="0" fontId="3" fillId="0" borderId="5" xfId="0" applyFont="1" applyBorder="1"/>
    <xf numFmtId="38" fontId="3" fillId="0" borderId="5" xfId="0" applyNumberFormat="1" applyFont="1" applyBorder="1"/>
    <xf numFmtId="38" fontId="3" fillId="2" borderId="5" xfId="0" applyNumberFormat="1" applyFont="1" applyFill="1" applyBorder="1"/>
    <xf numFmtId="164" fontId="3" fillId="0" borderId="6" xfId="1" applyNumberFormat="1" applyFont="1" applyBorder="1"/>
    <xf numFmtId="3" fontId="3" fillId="0" borderId="7" xfId="0" applyNumberFormat="1" applyFont="1" applyBorder="1" applyAlignment="1">
      <alignment horizontal="right"/>
    </xf>
    <xf numFmtId="38" fontId="3" fillId="0" borderId="5" xfId="0" applyNumberFormat="1" applyFont="1" applyBorder="1" applyProtection="1">
      <protection locked="0"/>
    </xf>
    <xf numFmtId="164" fontId="8" fillId="0" borderId="0" xfId="1" applyNumberFormat="1" applyFont="1"/>
    <xf numFmtId="3" fontId="9" fillId="0" borderId="0" xfId="0" applyNumberFormat="1" applyFont="1"/>
    <xf numFmtId="0" fontId="5" fillId="0" borderId="8" xfId="0" applyFont="1" applyBorder="1"/>
    <xf numFmtId="3" fontId="5" fillId="0" borderId="8" xfId="0" applyNumberFormat="1" applyFont="1" applyBorder="1"/>
    <xf numFmtId="3" fontId="5" fillId="2" borderId="8" xfId="0" applyNumberFormat="1" applyFont="1" applyFill="1" applyBorder="1"/>
    <xf numFmtId="164" fontId="5" fillId="2" borderId="8" xfId="1" applyNumberFormat="1" applyFont="1" applyFill="1" applyBorder="1"/>
    <xf numFmtId="164" fontId="5" fillId="2" borderId="2" xfId="1" applyNumberFormat="1" applyFont="1" applyFill="1" applyBorder="1"/>
    <xf numFmtId="3" fontId="5" fillId="2" borderId="8" xfId="1" applyNumberFormat="1" applyFont="1" applyFill="1" applyBorder="1"/>
    <xf numFmtId="3" fontId="5" fillId="0" borderId="8" xfId="1" applyNumberFormat="1" applyFont="1" applyFill="1" applyBorder="1"/>
    <xf numFmtId="0" fontId="5" fillId="0" borderId="0" xfId="0" applyFont="1"/>
    <xf numFmtId="38" fontId="3" fillId="2" borderId="0" xfId="0" applyNumberFormat="1" applyFont="1" applyFill="1"/>
    <xf numFmtId="165" fontId="3" fillId="0" borderId="0" xfId="2" applyNumberFormat="1" applyFont="1" applyFill="1"/>
    <xf numFmtId="165" fontId="3" fillId="0" borderId="0" xfId="2" applyNumberFormat="1" applyFont="1"/>
    <xf numFmtId="165" fontId="3" fillId="0" borderId="0" xfId="2" applyNumberFormat="1" applyFont="1" applyProtection="1">
      <protection locked="0"/>
    </xf>
    <xf numFmtId="165" fontId="3" fillId="0" borderId="0" xfId="2" applyNumberFormat="1" applyFont="1" applyFill="1" applyProtection="1">
      <protection locked="0"/>
    </xf>
    <xf numFmtId="3" fontId="3" fillId="0" borderId="0" xfId="2" applyNumberFormat="1" applyFont="1" applyFill="1" applyProtection="1">
      <protection locked="0"/>
    </xf>
    <xf numFmtId="164" fontId="8" fillId="0" borderId="0" xfId="1" applyNumberFormat="1" applyFont="1" applyFill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Protection="1">
      <protection locked="0"/>
    </xf>
    <xf numFmtId="164" fontId="8" fillId="0" borderId="0" xfId="1" applyNumberFormat="1" applyFont="1" applyProtection="1">
      <protection locked="0"/>
    </xf>
    <xf numFmtId="38" fontId="3" fillId="0" borderId="4" xfId="0" applyNumberFormat="1" applyFont="1" applyBorder="1" applyProtection="1">
      <protection locked="0"/>
    </xf>
    <xf numFmtId="38" fontId="8" fillId="0" borderId="4" xfId="0" applyNumberFormat="1" applyFont="1" applyBorder="1" applyProtection="1">
      <protection locked="0"/>
    </xf>
    <xf numFmtId="164" fontId="6" fillId="0" borderId="7" xfId="1" applyNumberFormat="1" applyFont="1" applyFill="1" applyBorder="1"/>
    <xf numFmtId="38" fontId="3" fillId="0" borderId="2" xfId="0" applyNumberFormat="1" applyFont="1" applyBorder="1" applyProtection="1">
      <protection locked="0"/>
    </xf>
    <xf numFmtId="164" fontId="6" fillId="0" borderId="0" xfId="1" applyNumberFormat="1" applyFont="1"/>
    <xf numFmtId="38" fontId="3" fillId="0" borderId="1" xfId="3" applyNumberFormat="1" applyFont="1" applyBorder="1" applyProtection="1">
      <protection locked="0"/>
    </xf>
    <xf numFmtId="38" fontId="3" fillId="0" borderId="1" xfId="3" applyNumberFormat="1" applyFont="1" applyBorder="1"/>
    <xf numFmtId="164" fontId="6" fillId="0" borderId="2" xfId="1" applyNumberFormat="1" applyFont="1" applyBorder="1"/>
    <xf numFmtId="38" fontId="3" fillId="2" borderId="1" xfId="3" applyNumberFormat="1" applyFont="1" applyFill="1" applyBorder="1"/>
    <xf numFmtId="164" fontId="3" fillId="0" borderId="5" xfId="1" applyNumberFormat="1" applyFont="1" applyBorder="1"/>
    <xf numFmtId="164" fontId="3" fillId="0" borderId="7" xfId="1" applyNumberFormat="1" applyFont="1" applyBorder="1"/>
    <xf numFmtId="3" fontId="9" fillId="0" borderId="9" xfId="0" applyNumberFormat="1" applyFont="1" applyBorder="1"/>
    <xf numFmtId="0" fontId="5" fillId="0" borderId="10" xfId="0" applyFont="1" applyBorder="1"/>
    <xf numFmtId="3" fontId="5" fillId="0" borderId="10" xfId="0" applyNumberFormat="1" applyFont="1" applyBorder="1"/>
    <xf numFmtId="38" fontId="5" fillId="0" borderId="10" xfId="0" applyNumberFormat="1" applyFont="1" applyBorder="1"/>
    <xf numFmtId="38" fontId="5" fillId="2" borderId="10" xfId="0" applyNumberFormat="1" applyFont="1" applyFill="1" applyBorder="1"/>
    <xf numFmtId="164" fontId="5" fillId="2" borderId="10" xfId="1" applyNumberFormat="1" applyFont="1" applyFill="1" applyBorder="1"/>
    <xf numFmtId="164" fontId="5" fillId="2" borderId="11" xfId="1" applyNumberFormat="1" applyFont="1" applyFill="1" applyBorder="1"/>
    <xf numFmtId="164" fontId="5" fillId="2" borderId="12" xfId="1" applyNumberFormat="1" applyFont="1" applyFill="1" applyBorder="1"/>
    <xf numFmtId="3" fontId="5" fillId="2" borderId="12" xfId="1" applyNumberFormat="1" applyFont="1" applyFill="1" applyBorder="1"/>
    <xf numFmtId="3" fontId="5" fillId="0" borderId="12" xfId="1" applyNumberFormat="1" applyFont="1" applyFill="1" applyBorder="1"/>
    <xf numFmtId="0" fontId="5" fillId="0" borderId="13" xfId="0" applyFont="1" applyBorder="1"/>
    <xf numFmtId="38" fontId="5" fillId="0" borderId="14" xfId="0" applyNumberFormat="1" applyFont="1" applyBorder="1"/>
    <xf numFmtId="38" fontId="5" fillId="2" borderId="14" xfId="0" applyNumberFormat="1" applyFont="1" applyFill="1" applyBorder="1"/>
    <xf numFmtId="164" fontId="5" fillId="2" borderId="14" xfId="1" applyNumberFormat="1" applyFont="1" applyFill="1" applyBorder="1"/>
    <xf numFmtId="3" fontId="5" fillId="2" borderId="14" xfId="1" applyNumberFormat="1" applyFont="1" applyFill="1" applyBorder="1"/>
    <xf numFmtId="3" fontId="5" fillId="0" borderId="14" xfId="1" applyNumberFormat="1" applyFont="1" applyFill="1" applyBorder="1"/>
    <xf numFmtId="165" fontId="8" fillId="0" borderId="0" xfId="2" applyNumberFormat="1" applyFont="1" applyFill="1"/>
    <xf numFmtId="49" fontId="13" fillId="0" borderId="0" xfId="0" applyNumberFormat="1" applyFont="1"/>
    <xf numFmtId="3" fontId="3" fillId="0" borderId="0" xfId="2" applyNumberFormat="1" applyFont="1" applyFill="1"/>
    <xf numFmtId="14" fontId="13" fillId="0" borderId="0" xfId="0" applyNumberFormat="1" applyFont="1" applyAlignment="1">
      <alignment horizontal="left"/>
    </xf>
    <xf numFmtId="3" fontId="3" fillId="0" borderId="0" xfId="2" applyNumberFormat="1" applyFont="1" applyFill="1" applyAlignment="1">
      <alignment wrapText="1"/>
    </xf>
    <xf numFmtId="164" fontId="3" fillId="0" borderId="0" xfId="1" applyNumberFormat="1" applyFont="1" applyFill="1"/>
    <xf numFmtId="164" fontId="5" fillId="0" borderId="1" xfId="1" applyNumberFormat="1" applyFont="1" applyFill="1" applyBorder="1" applyAlignment="1">
      <alignment horizontal="center" wrapText="1"/>
    </xf>
    <xf numFmtId="164" fontId="10" fillId="0" borderId="1" xfId="1" applyNumberFormat="1" applyFont="1" applyFill="1" applyBorder="1"/>
    <xf numFmtId="164" fontId="8" fillId="0" borderId="5" xfId="1" applyNumberFormat="1" applyFont="1" applyFill="1" applyBorder="1"/>
    <xf numFmtId="164" fontId="8" fillId="0" borderId="0" xfId="1" applyNumberFormat="1" applyFont="1" applyFill="1"/>
    <xf numFmtId="164" fontId="14" fillId="0" borderId="1" xfId="1" applyNumberFormat="1" applyFont="1" applyBorder="1"/>
    <xf numFmtId="164" fontId="14" fillId="0" borderId="5" xfId="1" applyNumberFormat="1" applyFont="1" applyBorder="1"/>
    <xf numFmtId="164" fontId="14" fillId="0" borderId="1" xfId="1" applyNumberFormat="1" applyFont="1" applyBorder="1" applyProtection="1">
      <protection locked="0"/>
    </xf>
    <xf numFmtId="164" fontId="15" fillId="0" borderId="1" xfId="1" applyNumberFormat="1" applyFont="1" applyFill="1" applyBorder="1"/>
    <xf numFmtId="164" fontId="14" fillId="0" borderId="1" xfId="1" applyNumberFormat="1" applyFont="1" applyFill="1" applyBorder="1"/>
    <xf numFmtId="166" fontId="0" fillId="0" borderId="0" xfId="0" applyNumberFormat="1"/>
    <xf numFmtId="165" fontId="0" fillId="0" borderId="0" xfId="0" applyNumberFormat="1"/>
    <xf numFmtId="167" fontId="0" fillId="0" borderId="0" xfId="0" applyNumberFormat="1"/>
    <xf numFmtId="0" fontId="19" fillId="6" borderId="0" xfId="0" applyFont="1" applyFill="1"/>
    <xf numFmtId="0" fontId="0" fillId="0" borderId="15" xfId="0" applyBorder="1"/>
    <xf numFmtId="165" fontId="0" fillId="0" borderId="15" xfId="0" applyNumberFormat="1" applyBorder="1"/>
    <xf numFmtId="164" fontId="3" fillId="0" borderId="3" xfId="1" applyNumberFormat="1" applyFont="1" applyFill="1" applyBorder="1"/>
    <xf numFmtId="164" fontId="12" fillId="0" borderId="1" xfId="1" applyNumberFormat="1" applyFont="1" applyFill="1" applyBorder="1" applyProtection="1">
      <protection locked="0"/>
    </xf>
    <xf numFmtId="0" fontId="14" fillId="0" borderId="1" xfId="0" applyFont="1" applyBorder="1"/>
    <xf numFmtId="3" fontId="14" fillId="0" borderId="7" xfId="0" applyNumberFormat="1" applyFont="1" applyBorder="1"/>
    <xf numFmtId="0" fontId="17" fillId="5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6" fillId="5" borderId="0" xfId="0" applyFont="1" applyFill="1"/>
  </cellXfs>
  <cellStyles count="4">
    <cellStyle name="Comma" xfId="1" builtinId="3"/>
    <cellStyle name="Normal" xfId="0" builtinId="0"/>
    <cellStyle name="Normal 2" xfId="3" xr:uid="{377C3C6C-0B72-4E12-B3B1-96387AE552E7}"/>
    <cellStyle name="Percent" xfId="2" builtinId="5"/>
  </cellStyles>
  <dxfs count="7">
    <dxf>
      <numFmt numFmtId="167" formatCode="0.0"/>
    </dxf>
    <dxf>
      <numFmt numFmtId="167" formatCode="0.0"/>
    </dxf>
    <dxf>
      <numFmt numFmtId="165" formatCode="0.0%"/>
    </dxf>
    <dxf>
      <numFmt numFmtId="165" formatCode="0.0%"/>
    </dxf>
    <dxf>
      <numFmt numFmtId="165" formatCode="0.0%"/>
    </dxf>
    <dxf>
      <numFmt numFmtId="166" formatCode="#,##0.0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FYE Trend — Indexed to FY2003 = 100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Saint Paul College</c:v>
          </c:tx>
          <c:spPr>
            <a:ln w="31750" cap="rnd">
              <a:solidFill>
                <a:srgbClr val="2F75B5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'SPC FYE Comparison'!$A$5:$A$28</c:f>
              <c:strCache>
                <c:ptCount val="24"/>
                <c:pt idx="0">
                  <c:v>FY2003</c:v>
                </c:pt>
                <c:pt idx="1">
                  <c:v>FY2004</c:v>
                </c:pt>
                <c:pt idx="2">
                  <c:v>FY2005</c:v>
                </c:pt>
                <c:pt idx="3">
                  <c:v>FY2006</c:v>
                </c:pt>
                <c:pt idx="4">
                  <c:v>FY2007</c:v>
                </c:pt>
                <c:pt idx="5">
                  <c:v>FY2008</c:v>
                </c:pt>
                <c:pt idx="6">
                  <c:v>FY2009</c:v>
                </c:pt>
                <c:pt idx="7">
                  <c:v>FY2010</c:v>
                </c:pt>
                <c:pt idx="8">
                  <c:v>FY2011</c:v>
                </c:pt>
                <c:pt idx="9">
                  <c:v>FY2012</c:v>
                </c:pt>
                <c:pt idx="10">
                  <c:v>FY2013</c:v>
                </c:pt>
                <c:pt idx="11">
                  <c:v>FY2014</c:v>
                </c:pt>
                <c:pt idx="12">
                  <c:v>FY2015</c:v>
                </c:pt>
                <c:pt idx="13">
                  <c:v>FY2016</c:v>
                </c:pt>
                <c:pt idx="14">
                  <c:v>FY2017</c:v>
                </c:pt>
                <c:pt idx="15">
                  <c:v>FY2018</c:v>
                </c:pt>
                <c:pt idx="16">
                  <c:v>FY2019</c:v>
                </c:pt>
                <c:pt idx="17">
                  <c:v>FY2020</c:v>
                </c:pt>
                <c:pt idx="18">
                  <c:v>FY2021</c:v>
                </c:pt>
                <c:pt idx="19">
                  <c:v>FY2022</c:v>
                </c:pt>
                <c:pt idx="20">
                  <c:v>FY2023</c:v>
                </c:pt>
                <c:pt idx="21">
                  <c:v>FY2024</c:v>
                </c:pt>
                <c:pt idx="22">
                  <c:v>FY2025</c:v>
                </c:pt>
                <c:pt idx="23">
                  <c:v>FY2026</c:v>
                </c:pt>
              </c:strCache>
            </c:strRef>
          </c:cat>
          <c:val>
            <c:numRef>
              <c:f>'SPC FYE Comparison'!$G$5:$G$28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4-4997-AB4E-76EDB963E59E}"/>
            </c:ext>
          </c:extLst>
        </c:ser>
        <c:ser>
          <c:idx val="1"/>
          <c:order val="1"/>
          <c:tx>
            <c:v>Subtotal Colleges</c:v>
          </c:tx>
          <c:spPr>
            <a:ln w="28575" cap="rnd">
              <a:solidFill>
                <a:srgbClr val="A5A5A5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'SPC FYE Comparison'!$A$5:$A$28</c:f>
              <c:strCache>
                <c:ptCount val="24"/>
                <c:pt idx="0">
                  <c:v>FY2003</c:v>
                </c:pt>
                <c:pt idx="1">
                  <c:v>FY2004</c:v>
                </c:pt>
                <c:pt idx="2">
                  <c:v>FY2005</c:v>
                </c:pt>
                <c:pt idx="3">
                  <c:v>FY2006</c:v>
                </c:pt>
                <c:pt idx="4">
                  <c:v>FY2007</c:v>
                </c:pt>
                <c:pt idx="5">
                  <c:v>FY2008</c:v>
                </c:pt>
                <c:pt idx="6">
                  <c:v>FY2009</c:v>
                </c:pt>
                <c:pt idx="7">
                  <c:v>FY2010</c:v>
                </c:pt>
                <c:pt idx="8">
                  <c:v>FY2011</c:v>
                </c:pt>
                <c:pt idx="9">
                  <c:v>FY2012</c:v>
                </c:pt>
                <c:pt idx="10">
                  <c:v>FY2013</c:v>
                </c:pt>
                <c:pt idx="11">
                  <c:v>FY2014</c:v>
                </c:pt>
                <c:pt idx="12">
                  <c:v>FY2015</c:v>
                </c:pt>
                <c:pt idx="13">
                  <c:v>FY2016</c:v>
                </c:pt>
                <c:pt idx="14">
                  <c:v>FY2017</c:v>
                </c:pt>
                <c:pt idx="15">
                  <c:v>FY2018</c:v>
                </c:pt>
                <c:pt idx="16">
                  <c:v>FY2019</c:v>
                </c:pt>
                <c:pt idx="17">
                  <c:v>FY2020</c:v>
                </c:pt>
                <c:pt idx="18">
                  <c:v>FY2021</c:v>
                </c:pt>
                <c:pt idx="19">
                  <c:v>FY2022</c:v>
                </c:pt>
                <c:pt idx="20">
                  <c:v>FY2023</c:v>
                </c:pt>
                <c:pt idx="21">
                  <c:v>FY2024</c:v>
                </c:pt>
                <c:pt idx="22">
                  <c:v>FY2025</c:v>
                </c:pt>
                <c:pt idx="23">
                  <c:v>FY2026</c:v>
                </c:pt>
              </c:strCache>
            </c:strRef>
          </c:cat>
          <c:val>
            <c:numRef>
              <c:f>'SPC FYE Comparison'!$H$5:$H$28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C4-4997-AB4E-76EDB963E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619272"/>
        <c:axId val="1132621320"/>
      </c:lineChart>
      <c:catAx>
        <c:axId val="1132619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Fiscal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621320"/>
        <c:crosses val="autoZero"/>
        <c:auto val="1"/>
        <c:lblAlgn val="ctr"/>
        <c:lblOffset val="100"/>
        <c:noMultiLvlLbl val="0"/>
      </c:catAx>
      <c:valAx>
        <c:axId val="1132621320"/>
        <c:scaling>
          <c:orientation val="minMax"/>
          <c:max val="17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Index (FY2003 = 100)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619272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24</xdr:col>
      <xdr:colOff>0</xdr:colOff>
      <xdr:row>33</xdr:row>
      <xdr:rowOff>95250</xdr:rowOff>
    </xdr:to>
    <xdr:graphicFrame macro="">
      <xdr:nvGraphicFramePr>
        <xdr:cNvPr id="2" name="Indexed FYE Trend">
          <a:extLst>
            <a:ext uri="{FF2B5EF4-FFF2-40B4-BE49-F238E27FC236}">
              <a16:creationId xmlns:a16="http://schemas.microsoft.com/office/drawing/2014/main" id="{DB38EB6C-C55F-6FA1-661A-3DF71EBD3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8BE494-C4C7-4666-903F-B43BDA7D9DDB}" name="SPC_FYE_Comparison" displayName="SPC_FYE_Comparison" ref="A4:H28" totalsRowShown="0">
  <autoFilter ref="A4:H28" xr:uid="{7A8BE494-C4C7-4666-903F-B43BDA7D9DDB}"/>
  <tableColumns count="8">
    <tableColumn id="1" xr3:uid="{461F12FB-3C96-4D17-9CBE-15305AEEBAA5}" name="Fiscal Year"/>
    <tableColumn id="2" xr3:uid="{5522A982-C0B5-4CC9-8BEA-27E19961215F}" name="Saint Paul Actual FYE" dataDxfId="6"/>
    <tableColumn id="3" xr3:uid="{F3EF0BA6-C0C6-451E-B164-A9F992EE9784}" name="Subtotal Colleges Actual FYE" dataDxfId="5"/>
    <tableColumn id="4" xr3:uid="{E87C1DA6-5490-46F5-8C6E-1C6C8959C816}" name="Saint Paul YoY" dataDxfId="4">
      <calculatedColumnFormula>IFERROR(B5/B4-1,"")</calculatedColumnFormula>
    </tableColumn>
    <tableColumn id="5" xr3:uid="{94BE9325-4741-4F32-A29D-908DF98DFC92}" name="Colleges YoY" dataDxfId="3">
      <calculatedColumnFormula>IFERROR(C5/C4-1,"")</calculatedColumnFormula>
    </tableColumn>
    <tableColumn id="6" xr3:uid="{FBDA6C93-4D1F-4361-BE14-9682CE2DEB7C}" name="Saint Paul Share" dataDxfId="2">
      <calculatedColumnFormula>IFERROR(B5/C5,"")</calculatedColumnFormula>
    </tableColumn>
    <tableColumn id="7" xr3:uid="{72BDDC02-D236-4E85-BD93-588F4A671C14}" name="Saint Paul Index" dataDxfId="1">
      <calculatedColumnFormula>IFERROR(B5/$B$5*100,"")</calculatedColumnFormula>
    </tableColumn>
    <tableColumn id="8" xr3:uid="{388B9638-AB63-4309-9297-24B701C6AC5D}" name="Colleges Index" dataDxfId="0">
      <calculatedColumnFormula>IFERROR(C5/$C$5*100,"")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D80F-EA9E-4697-BA4C-9FB281C84EEA}">
  <sheetPr>
    <pageSetUpPr fitToPage="1"/>
  </sheetPr>
  <dimension ref="A1:R59"/>
  <sheetViews>
    <sheetView tabSelected="1" showRuler="0" zoomScale="90" zoomScaleNormal="90" zoomScaleSheetLayoutView="100" workbookViewId="0">
      <pane xSplit="1" ySplit="4" topLeftCell="B16" activePane="bottomRight" state="frozen"/>
      <selection pane="topRight" activeCell="BD1" sqref="BD1"/>
      <selection pane="bottomLeft" activeCell="A5" sqref="A5"/>
      <selection pane="bottomRight" activeCell="R48" sqref="R48"/>
    </sheetView>
  </sheetViews>
  <sheetFormatPr defaultColWidth="7.7109375" defaultRowHeight="12.75" x14ac:dyDescent="0.2"/>
  <cols>
    <col min="1" max="1" width="39.140625" style="3" customWidth="1"/>
    <col min="2" max="2" width="9.28515625" style="8" customWidth="1"/>
    <col min="3" max="3" width="7.85546875" style="8" customWidth="1"/>
    <col min="4" max="5" width="9.28515625" style="3" customWidth="1"/>
    <col min="6" max="7" width="8.85546875" style="4" customWidth="1"/>
    <col min="8" max="9" width="8.5703125" style="3" bestFit="1" customWidth="1"/>
    <col min="10" max="10" width="9.5703125" style="3" customWidth="1"/>
    <col min="11" max="11" width="10" style="3" customWidth="1"/>
    <col min="12" max="12" width="10" style="5" customWidth="1"/>
    <col min="13" max="13" width="10" style="115" customWidth="1"/>
    <col min="14" max="18" width="10" style="3" customWidth="1"/>
    <col min="19" max="16384" width="7.7109375" style="3"/>
  </cols>
  <sheetData>
    <row r="1" spans="1:18" ht="18.75" x14ac:dyDescent="0.3">
      <c r="A1" s="1" t="s">
        <v>0</v>
      </c>
      <c r="B1" s="2"/>
      <c r="C1" s="2"/>
    </row>
    <row r="2" spans="1:18" ht="18.75" x14ac:dyDescent="0.3">
      <c r="A2" s="6" t="s">
        <v>1</v>
      </c>
      <c r="B2" s="2"/>
      <c r="C2" s="2"/>
    </row>
    <row r="3" spans="1:18" ht="5.25" customHeight="1" x14ac:dyDescent="0.2"/>
    <row r="4" spans="1:18" s="13" customFormat="1" ht="59.25" customHeight="1" x14ac:dyDescent="0.2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1" t="s">
        <v>13</v>
      </c>
      <c r="L4" s="10" t="s">
        <v>14</v>
      </c>
      <c r="M4" s="116" t="s">
        <v>15</v>
      </c>
      <c r="N4" s="12" t="s">
        <v>16</v>
      </c>
      <c r="O4" s="12" t="s">
        <v>17</v>
      </c>
      <c r="P4" s="11" t="s">
        <v>18</v>
      </c>
      <c r="Q4" s="11" t="s">
        <v>19</v>
      </c>
      <c r="R4" s="11" t="s">
        <v>20</v>
      </c>
    </row>
    <row r="5" spans="1:18" x14ac:dyDescent="0.2">
      <c r="A5" s="14" t="s">
        <v>21</v>
      </c>
      <c r="N5" s="7"/>
      <c r="O5" s="7"/>
      <c r="P5" s="7"/>
      <c r="Q5" s="7"/>
      <c r="R5" s="7"/>
    </row>
    <row r="6" spans="1:18" ht="15" x14ac:dyDescent="0.25">
      <c r="A6" s="15" t="s">
        <v>22</v>
      </c>
      <c r="B6" s="16">
        <v>2324</v>
      </c>
      <c r="C6" s="16">
        <v>2170.4666666661719</v>
      </c>
      <c r="D6" s="16">
        <v>2046.49333</v>
      </c>
      <c r="E6" s="18">
        <v>1992.82</v>
      </c>
      <c r="F6" s="19">
        <v>1943.71</v>
      </c>
      <c r="G6" s="19">
        <v>1924.73</v>
      </c>
      <c r="H6" s="21">
        <v>1782.54</v>
      </c>
      <c r="I6" s="22">
        <v>1729.08</v>
      </c>
      <c r="J6" s="23">
        <v>1689.7</v>
      </c>
      <c r="K6" s="24">
        <v>1695.61666666666</v>
      </c>
      <c r="L6" s="25">
        <v>1810.9169999999999</v>
      </c>
      <c r="M6" s="35">
        <v>1927.4</v>
      </c>
      <c r="N6" s="26">
        <v>2110.8233333333301</v>
      </c>
      <c r="O6" s="120">
        <v>2352.38</v>
      </c>
      <c r="P6" s="20">
        <v>2363</v>
      </c>
      <c r="Q6" s="20">
        <v>2363</v>
      </c>
      <c r="R6" s="20">
        <v>2363</v>
      </c>
    </row>
    <row r="7" spans="1:18" ht="19.5" hidden="1" customHeight="1" x14ac:dyDescent="0.25">
      <c r="A7" s="14" t="s">
        <v>23</v>
      </c>
      <c r="B7" s="28">
        <f t="shared" ref="B7:G7" si="0">SUM(B8:B9)</f>
        <v>7520</v>
      </c>
      <c r="C7" s="28">
        <f t="shared" si="0"/>
        <v>7213.4000000011038</v>
      </c>
      <c r="D7" s="28">
        <f t="shared" si="0"/>
        <v>7123.8</v>
      </c>
      <c r="E7" s="28">
        <f t="shared" si="0"/>
        <v>7070.7</v>
      </c>
      <c r="F7" s="29">
        <f t="shared" si="0"/>
        <v>6708.86</v>
      </c>
      <c r="G7" s="29">
        <f t="shared" si="0"/>
        <v>6809.3333300000004</v>
      </c>
      <c r="H7" s="30">
        <f>H8+H9</f>
        <v>6591.84</v>
      </c>
      <c r="I7" s="31">
        <f t="shared" ref="I7:J7" si="1">I8+I9</f>
        <v>6667.57</v>
      </c>
      <c r="J7" s="31">
        <f t="shared" si="1"/>
        <v>6312.7666666666664</v>
      </c>
      <c r="K7" s="29">
        <f t="shared" ref="K7:L7" si="2">SUM(K8:K9)</f>
        <v>5860.9666666666599</v>
      </c>
      <c r="L7" s="32">
        <f t="shared" si="2"/>
        <v>5698.1</v>
      </c>
      <c r="M7" s="117"/>
      <c r="N7" s="32">
        <f t="shared" ref="N7" si="3">SUM(N8:N9)</f>
        <v>6312.3999999999905</v>
      </c>
      <c r="O7" s="123"/>
      <c r="P7" s="33"/>
      <c r="Q7" s="33"/>
      <c r="R7" s="33"/>
    </row>
    <row r="8" spans="1:18" ht="15" x14ac:dyDescent="0.25">
      <c r="A8" s="34" t="s">
        <v>24</v>
      </c>
      <c r="B8" s="16">
        <v>5918</v>
      </c>
      <c r="C8" s="16">
        <v>5683.5333333344224</v>
      </c>
      <c r="D8" s="16">
        <v>5654.3666700000003</v>
      </c>
      <c r="E8" s="18">
        <v>5683.37</v>
      </c>
      <c r="F8" s="19">
        <v>5408.73</v>
      </c>
      <c r="G8" s="19">
        <v>5478.6</v>
      </c>
      <c r="H8" s="21">
        <v>5322.07</v>
      </c>
      <c r="I8" s="22">
        <v>5322.07</v>
      </c>
      <c r="J8" s="23">
        <v>5100</v>
      </c>
      <c r="K8" s="24">
        <v>4617.2333333333299</v>
      </c>
      <c r="L8" s="25">
        <v>4539.8670000000002</v>
      </c>
      <c r="M8" s="35">
        <v>4678.4333333333298</v>
      </c>
      <c r="N8" s="35">
        <v>4895.0666666666602</v>
      </c>
      <c r="O8" s="120">
        <v>5273.7666666666601</v>
      </c>
      <c r="P8" s="20">
        <v>5327</v>
      </c>
      <c r="Q8" s="20">
        <v>5380</v>
      </c>
      <c r="R8" s="20">
        <v>5434</v>
      </c>
    </row>
    <row r="9" spans="1:18" ht="15" x14ac:dyDescent="0.25">
      <c r="A9" s="34" t="s">
        <v>25</v>
      </c>
      <c r="B9" s="16">
        <v>1602</v>
      </c>
      <c r="C9" s="16">
        <v>1529.8666666666811</v>
      </c>
      <c r="D9" s="16">
        <v>1469.4333300000001</v>
      </c>
      <c r="E9" s="18">
        <v>1387.33</v>
      </c>
      <c r="F9" s="19">
        <v>1300.1300000000001</v>
      </c>
      <c r="G9" s="19">
        <v>1330.73333</v>
      </c>
      <c r="H9" s="21">
        <v>1269.77</v>
      </c>
      <c r="I9" s="22">
        <v>1345.5</v>
      </c>
      <c r="J9" s="23">
        <v>1212.7666666666664</v>
      </c>
      <c r="K9" s="24">
        <v>1243.7333333333299</v>
      </c>
      <c r="L9" s="25">
        <v>1158.2329999999999</v>
      </c>
      <c r="M9" s="35">
        <v>1315.4</v>
      </c>
      <c r="N9" s="26">
        <v>1417.3333333333301</v>
      </c>
      <c r="O9" s="120">
        <v>1519.43333333333</v>
      </c>
      <c r="P9" s="20">
        <v>1519</v>
      </c>
      <c r="Q9" s="20">
        <v>1534</v>
      </c>
      <c r="R9" s="20">
        <v>1549</v>
      </c>
    </row>
    <row r="10" spans="1:18" ht="13.5" customHeight="1" x14ac:dyDescent="0.25">
      <c r="A10" s="34" t="s">
        <v>26</v>
      </c>
      <c r="B10" s="16">
        <v>3371</v>
      </c>
      <c r="C10" s="16">
        <v>3206.333333332082</v>
      </c>
      <c r="D10" s="16">
        <v>2992.8666699999999</v>
      </c>
      <c r="E10" s="18">
        <v>2710.23</v>
      </c>
      <c r="F10" s="22">
        <v>2612.17</v>
      </c>
      <c r="G10" s="22">
        <v>2562.23333</v>
      </c>
      <c r="H10" s="21">
        <v>2633.3</v>
      </c>
      <c r="I10" s="22">
        <v>2645.5</v>
      </c>
      <c r="J10" s="23">
        <v>2546.9333333333329</v>
      </c>
      <c r="K10" s="24">
        <v>2464.2333333333299</v>
      </c>
      <c r="L10" s="25">
        <v>2510.6</v>
      </c>
      <c r="M10" s="35">
        <v>2536.86666666666</v>
      </c>
      <c r="N10" s="26">
        <v>2758.7333333333299</v>
      </c>
      <c r="O10" s="120">
        <v>2615.6</v>
      </c>
      <c r="P10" s="20">
        <v>2636</v>
      </c>
      <c r="Q10" s="20">
        <v>2632</v>
      </c>
      <c r="R10" s="20">
        <v>2632</v>
      </c>
    </row>
    <row r="11" spans="1:18" ht="15" x14ac:dyDescent="0.25">
      <c r="A11" s="34" t="s">
        <v>27</v>
      </c>
      <c r="B11" s="16">
        <v>7393</v>
      </c>
      <c r="C11" s="16">
        <v>6954.766666670328</v>
      </c>
      <c r="D11" s="16">
        <v>6410.0333300000002</v>
      </c>
      <c r="E11" s="18">
        <v>6203.67</v>
      </c>
      <c r="F11" s="22">
        <v>5978.1</v>
      </c>
      <c r="G11" s="22">
        <v>5982.8</v>
      </c>
      <c r="H11" s="21">
        <v>5984.2</v>
      </c>
      <c r="I11" s="22">
        <v>5910.37</v>
      </c>
      <c r="J11" s="23">
        <v>5557.9333333333325</v>
      </c>
      <c r="K11" s="24">
        <v>5139.7</v>
      </c>
      <c r="L11" s="25">
        <v>5114</v>
      </c>
      <c r="M11" s="35">
        <v>5544.8333333333303</v>
      </c>
      <c r="N11" s="36">
        <v>5709.0666666666602</v>
      </c>
      <c r="O11" s="120">
        <v>5876.5333333333301</v>
      </c>
      <c r="P11" s="20">
        <v>5830</v>
      </c>
      <c r="Q11" s="20">
        <v>5830</v>
      </c>
      <c r="R11" s="20">
        <v>5830</v>
      </c>
    </row>
    <row r="12" spans="1:18" s="44" customFormat="1" ht="15" x14ac:dyDescent="0.25">
      <c r="A12" s="37" t="s">
        <v>28</v>
      </c>
      <c r="B12" s="38">
        <v>2478</v>
      </c>
      <c r="C12" s="38">
        <v>2235.233333332817</v>
      </c>
      <c r="D12" s="38">
        <v>2069.01667</v>
      </c>
      <c r="E12" s="38">
        <v>2003.95</v>
      </c>
      <c r="F12" s="39">
        <v>1884.08</v>
      </c>
      <c r="G12" s="39">
        <v>1938.35</v>
      </c>
      <c r="H12" s="41">
        <v>1899.95</v>
      </c>
      <c r="I12" s="39">
        <v>1902.6</v>
      </c>
      <c r="J12" s="42">
        <v>1817.7666666666664</v>
      </c>
      <c r="K12" s="43">
        <v>1845.0333333333299</v>
      </c>
      <c r="L12" s="25">
        <v>1908.7329999999999</v>
      </c>
      <c r="M12" s="35">
        <v>1975.6</v>
      </c>
      <c r="N12" s="36">
        <v>2085.88333333333</v>
      </c>
      <c r="O12" s="124">
        <v>2138.9833333333299</v>
      </c>
      <c r="P12" s="40">
        <v>2164</v>
      </c>
      <c r="Q12" s="40">
        <v>2186</v>
      </c>
      <c r="R12" s="40">
        <v>2208</v>
      </c>
    </row>
    <row r="13" spans="1:18" s="44" customFormat="1" ht="15" x14ac:dyDescent="0.25">
      <c r="A13" s="37" t="s">
        <v>29</v>
      </c>
      <c r="B13" s="38">
        <v>1301</v>
      </c>
      <c r="C13" s="38">
        <v>1251.3000000000061</v>
      </c>
      <c r="D13" s="38">
        <v>1223.1666700000001</v>
      </c>
      <c r="E13" s="38">
        <v>1188.0999999999999</v>
      </c>
      <c r="F13" s="39">
        <v>1121.4000000000001</v>
      </c>
      <c r="G13" s="39">
        <v>1025.3</v>
      </c>
      <c r="H13" s="41">
        <v>989.13</v>
      </c>
      <c r="I13" s="39">
        <v>865.23</v>
      </c>
      <c r="J13" s="42">
        <v>785.7</v>
      </c>
      <c r="K13" s="43">
        <v>706.06666666666604</v>
      </c>
      <c r="L13" s="25">
        <v>812.13329999999996</v>
      </c>
      <c r="M13" s="35">
        <v>815.1</v>
      </c>
      <c r="N13" s="45">
        <v>896.53333333333296</v>
      </c>
      <c r="O13" s="120">
        <v>928.73333333333301</v>
      </c>
      <c r="P13" s="40">
        <v>925</v>
      </c>
      <c r="Q13" s="40">
        <v>925</v>
      </c>
      <c r="R13" s="40">
        <v>925</v>
      </c>
    </row>
    <row r="14" spans="1:18" s="44" customFormat="1" ht="15" x14ac:dyDescent="0.25">
      <c r="A14" s="37" t="s">
        <v>30</v>
      </c>
      <c r="B14" s="38">
        <v>4515</v>
      </c>
      <c r="C14" s="38">
        <v>4213.5666666648613</v>
      </c>
      <c r="D14" s="38">
        <v>3926.5666700000002</v>
      </c>
      <c r="E14" s="38">
        <v>3739.4</v>
      </c>
      <c r="F14" s="39">
        <v>3504.87</v>
      </c>
      <c r="G14" s="39">
        <v>3368.1</v>
      </c>
      <c r="H14" s="41">
        <v>3214.4</v>
      </c>
      <c r="I14" s="39">
        <v>2946.37</v>
      </c>
      <c r="J14" s="42">
        <v>2712.4666666666667</v>
      </c>
      <c r="K14" s="43">
        <v>2625.0666666666598</v>
      </c>
      <c r="L14" s="25">
        <v>2546.2330000000002</v>
      </c>
      <c r="M14" s="35">
        <v>2691.3</v>
      </c>
      <c r="N14" s="132">
        <v>3202.2333333333299</v>
      </c>
      <c r="O14" s="124">
        <v>3497.4666666666599</v>
      </c>
      <c r="P14" s="40">
        <v>3602</v>
      </c>
      <c r="Q14" s="40">
        <v>3602</v>
      </c>
      <c r="R14" s="40">
        <v>3602</v>
      </c>
    </row>
    <row r="15" spans="1:18" s="44" customFormat="1" ht="15" x14ac:dyDescent="0.25">
      <c r="A15" s="37" t="s">
        <v>31</v>
      </c>
      <c r="B15" s="38">
        <v>4049</v>
      </c>
      <c r="C15" s="38">
        <v>3944.3666666648801</v>
      </c>
      <c r="D15" s="38">
        <v>3808.8666699999999</v>
      </c>
      <c r="E15" s="38">
        <v>3550.37</v>
      </c>
      <c r="F15" s="39">
        <v>3263.43</v>
      </c>
      <c r="G15" s="39">
        <v>3017.73333</v>
      </c>
      <c r="H15" s="41">
        <v>2844.13</v>
      </c>
      <c r="I15" s="39">
        <v>2668.9</v>
      </c>
      <c r="J15" s="42">
        <v>2621.4</v>
      </c>
      <c r="K15" s="43">
        <v>2314.1999999999998</v>
      </c>
      <c r="L15" s="25">
        <v>2141.567</v>
      </c>
      <c r="M15" s="35">
        <v>2253</v>
      </c>
      <c r="N15" s="132">
        <v>2361.2666666666601</v>
      </c>
      <c r="O15" s="124">
        <v>2409.2333333333299</v>
      </c>
      <c r="P15" s="40">
        <v>2408</v>
      </c>
      <c r="Q15" s="40">
        <v>2432</v>
      </c>
      <c r="R15" s="40">
        <v>2456</v>
      </c>
    </row>
    <row r="16" spans="1:18" ht="15" x14ac:dyDescent="0.25">
      <c r="A16" s="34" t="s">
        <v>32</v>
      </c>
      <c r="B16" s="16">
        <v>3768</v>
      </c>
      <c r="C16" s="16">
        <v>3602.8833333315638</v>
      </c>
      <c r="D16" s="16">
        <v>3430.51667</v>
      </c>
      <c r="E16" s="18">
        <v>3292.27</v>
      </c>
      <c r="F16" s="22">
        <v>3159.55</v>
      </c>
      <c r="G16" s="22">
        <v>3146.48333</v>
      </c>
      <c r="H16" s="21">
        <v>3121.65</v>
      </c>
      <c r="I16" s="22">
        <v>3096.48</v>
      </c>
      <c r="J16" s="23">
        <v>2774.583333333333</v>
      </c>
      <c r="K16" s="24">
        <v>2551.1666666666601</v>
      </c>
      <c r="L16" s="25">
        <v>2353</v>
      </c>
      <c r="M16" s="35">
        <v>2445</v>
      </c>
      <c r="N16" s="45">
        <v>2458.6673333333301</v>
      </c>
      <c r="O16" s="120">
        <v>2513.7166666666599</v>
      </c>
      <c r="P16" s="40">
        <v>2400</v>
      </c>
      <c r="Q16" s="40">
        <v>2420</v>
      </c>
      <c r="R16" s="40">
        <v>2420</v>
      </c>
    </row>
    <row r="17" spans="1:18" ht="15" x14ac:dyDescent="0.25">
      <c r="A17" s="34" t="s">
        <v>33</v>
      </c>
      <c r="B17" s="16">
        <v>6726</v>
      </c>
      <c r="C17" s="16">
        <v>6484.4166666698229</v>
      </c>
      <c r="D17" s="16">
        <v>6026.1666699999996</v>
      </c>
      <c r="E17" s="18">
        <v>5657.8</v>
      </c>
      <c r="F17" s="22">
        <v>5073.95</v>
      </c>
      <c r="G17" s="22">
        <v>4792.4333299999998</v>
      </c>
      <c r="H17" s="21">
        <v>4619.92</v>
      </c>
      <c r="I17" s="22">
        <v>4535.68</v>
      </c>
      <c r="J17" s="23">
        <v>4218.8500000000004</v>
      </c>
      <c r="K17" s="24">
        <v>3818.55</v>
      </c>
      <c r="L17" s="25">
        <v>3875.9670000000001</v>
      </c>
      <c r="M17" s="35">
        <v>4167.1000000000004</v>
      </c>
      <c r="N17" s="45">
        <v>4507.8500000000004</v>
      </c>
      <c r="O17" s="120">
        <v>4593.7166666666599</v>
      </c>
      <c r="P17" s="20">
        <v>4578</v>
      </c>
      <c r="Q17" s="20">
        <v>4578</v>
      </c>
      <c r="R17" s="20">
        <v>4578</v>
      </c>
    </row>
    <row r="18" spans="1:18" ht="15" x14ac:dyDescent="0.25">
      <c r="A18" s="34" t="s">
        <v>34</v>
      </c>
      <c r="B18" s="46">
        <f>SUM(B19:B23)</f>
        <v>4208</v>
      </c>
      <c r="C18" s="46">
        <f t="shared" ref="C18" si="4">SUM(C19:C23)</f>
        <v>4033.9666666669491</v>
      </c>
      <c r="D18" s="47">
        <f t="shared" ref="D18" si="5">SUM(D19:D23)</f>
        <v>3742.2000000000003</v>
      </c>
      <c r="E18" s="48">
        <v>3588.8999999999996</v>
      </c>
      <c r="F18" s="48">
        <f>SUM(F19:F23)</f>
        <v>3586.0699999999997</v>
      </c>
      <c r="G18" s="49">
        <f>SUM(G19:G23)</f>
        <v>3465.9333200000001</v>
      </c>
      <c r="H18" s="50">
        <f t="shared" ref="H18:J18" si="6">SUM(H19:H23)</f>
        <v>3299.2700000000004</v>
      </c>
      <c r="I18" s="51">
        <f t="shared" si="6"/>
        <v>3084.9399999999996</v>
      </c>
      <c r="J18" s="51">
        <f t="shared" si="6"/>
        <v>2669.2999999999997</v>
      </c>
      <c r="K18" s="51">
        <f>SUM(K19:K23)</f>
        <v>2635.099999999999</v>
      </c>
      <c r="L18" s="51">
        <v>2448.3670000000002</v>
      </c>
      <c r="M18" s="35">
        <v>2459.4333333333302</v>
      </c>
      <c r="N18" s="26">
        <v>2552.9666666666599</v>
      </c>
      <c r="O18" s="120">
        <v>2585.5033333333299</v>
      </c>
      <c r="P18" s="52">
        <v>2470</v>
      </c>
      <c r="Q18" s="52">
        <v>2480</v>
      </c>
      <c r="R18" s="52">
        <v>2480</v>
      </c>
    </row>
    <row r="19" spans="1:18" ht="15" hidden="1" x14ac:dyDescent="0.25">
      <c r="A19" s="34" t="s">
        <v>35</v>
      </c>
      <c r="B19" s="16">
        <v>1129</v>
      </c>
      <c r="C19" s="16">
        <v>1115.0000000000609</v>
      </c>
      <c r="D19" s="16">
        <v>1041.8666700000001</v>
      </c>
      <c r="E19" s="18">
        <v>1014.27</v>
      </c>
      <c r="F19" s="53">
        <v>1040.7</v>
      </c>
      <c r="G19" s="53">
        <v>921.73333000000002</v>
      </c>
      <c r="H19" s="21">
        <v>839.67</v>
      </c>
      <c r="I19" s="22">
        <v>805.87</v>
      </c>
      <c r="J19" s="23">
        <v>692.6</v>
      </c>
      <c r="K19" s="24">
        <v>662.7</v>
      </c>
      <c r="L19" s="54"/>
      <c r="M19" s="36"/>
      <c r="N19" s="55"/>
      <c r="O19" s="122"/>
      <c r="P19" s="20"/>
      <c r="Q19" s="20"/>
      <c r="R19" s="20"/>
    </row>
    <row r="20" spans="1:18" ht="15" hidden="1" x14ac:dyDescent="0.25">
      <c r="A20" s="34" t="s">
        <v>36</v>
      </c>
      <c r="B20" s="16">
        <v>1028</v>
      </c>
      <c r="C20" s="16">
        <v>1015.886666666764</v>
      </c>
      <c r="D20" s="16">
        <v>974.54666999999995</v>
      </c>
      <c r="E20" s="18">
        <v>931.08</v>
      </c>
      <c r="F20" s="53">
        <v>943.52</v>
      </c>
      <c r="G20" s="53">
        <v>938.10333000000003</v>
      </c>
      <c r="H20" s="21">
        <v>871.04</v>
      </c>
      <c r="I20" s="22">
        <v>820.82</v>
      </c>
      <c r="J20" s="23">
        <v>739.96666666666658</v>
      </c>
      <c r="K20" s="24">
        <v>702</v>
      </c>
      <c r="L20" s="54"/>
      <c r="M20" s="36"/>
      <c r="N20" s="55"/>
      <c r="O20" s="122"/>
      <c r="P20" s="20"/>
      <c r="Q20" s="20"/>
      <c r="R20" s="20"/>
    </row>
    <row r="21" spans="1:18" ht="15" hidden="1" x14ac:dyDescent="0.25">
      <c r="A21" s="37" t="s">
        <v>37</v>
      </c>
      <c r="B21" s="16">
        <v>1087</v>
      </c>
      <c r="C21" s="16">
        <v>1043.000000000093</v>
      </c>
      <c r="D21" s="16">
        <v>896.53332999999998</v>
      </c>
      <c r="E21" s="18">
        <v>872.63</v>
      </c>
      <c r="F21" s="53">
        <v>829.17</v>
      </c>
      <c r="G21" s="53">
        <v>797.03332999999998</v>
      </c>
      <c r="H21" s="21">
        <v>810.13</v>
      </c>
      <c r="I21" s="22">
        <v>755.3</v>
      </c>
      <c r="J21" s="23">
        <v>651.63333333333333</v>
      </c>
      <c r="K21" s="24">
        <v>647.23333333333301</v>
      </c>
      <c r="L21" s="54"/>
      <c r="M21" s="36"/>
      <c r="N21" s="55"/>
      <c r="O21" s="122"/>
      <c r="P21" s="20"/>
      <c r="Q21" s="20"/>
      <c r="R21" s="20"/>
    </row>
    <row r="22" spans="1:18" ht="15" hidden="1" x14ac:dyDescent="0.25">
      <c r="A22" s="34" t="s">
        <v>38</v>
      </c>
      <c r="B22" s="16">
        <v>318</v>
      </c>
      <c r="C22" s="16">
        <v>266.71333333332711</v>
      </c>
      <c r="D22" s="16">
        <v>277.52</v>
      </c>
      <c r="E22" s="18">
        <v>270.39</v>
      </c>
      <c r="F22" s="53">
        <v>244.31</v>
      </c>
      <c r="G22" s="53">
        <v>235.73</v>
      </c>
      <c r="H22" s="21">
        <v>215.76</v>
      </c>
      <c r="I22" s="22">
        <v>176.95</v>
      </c>
      <c r="J22" s="23">
        <v>152.4</v>
      </c>
      <c r="K22" s="24">
        <v>152.933333333333</v>
      </c>
      <c r="L22" s="54"/>
      <c r="M22" s="36"/>
      <c r="N22" s="55"/>
      <c r="O22" s="122"/>
      <c r="P22" s="20"/>
      <c r="Q22" s="20"/>
      <c r="R22" s="20"/>
    </row>
    <row r="23" spans="1:18" ht="15" hidden="1" x14ac:dyDescent="0.25">
      <c r="A23" s="34" t="s">
        <v>39</v>
      </c>
      <c r="B23" s="16">
        <v>646</v>
      </c>
      <c r="C23" s="16">
        <v>593.3666666667034</v>
      </c>
      <c r="D23" s="16">
        <v>551.73333000000002</v>
      </c>
      <c r="E23" s="18">
        <v>500.53</v>
      </c>
      <c r="F23" s="53">
        <v>528.37</v>
      </c>
      <c r="G23" s="53">
        <v>573.33333000000005</v>
      </c>
      <c r="H23" s="21">
        <v>562.66999999999996</v>
      </c>
      <c r="I23" s="22">
        <v>526</v>
      </c>
      <c r="J23" s="23">
        <v>432.7</v>
      </c>
      <c r="K23" s="24">
        <v>470.23333333333301</v>
      </c>
      <c r="L23" s="54"/>
      <c r="M23" s="36"/>
      <c r="N23" s="55"/>
      <c r="O23" s="122"/>
      <c r="P23" s="20"/>
      <c r="Q23" s="20"/>
      <c r="R23" s="20"/>
    </row>
    <row r="24" spans="1:18" ht="15" hidden="1" x14ac:dyDescent="0.25">
      <c r="A24" s="34"/>
      <c r="B24" s="16"/>
      <c r="C24" s="16"/>
      <c r="D24" s="16"/>
      <c r="E24" s="18"/>
      <c r="F24" s="53"/>
      <c r="G24" s="53"/>
      <c r="H24" s="21"/>
      <c r="I24" s="22"/>
      <c r="J24" s="23"/>
      <c r="K24" s="24"/>
      <c r="L24" s="54"/>
      <c r="M24" s="36"/>
      <c r="N24" s="55"/>
      <c r="O24" s="122"/>
      <c r="P24" s="20"/>
      <c r="Q24" s="20"/>
      <c r="R24" s="20"/>
    </row>
    <row r="25" spans="1:18" ht="15" x14ac:dyDescent="0.25">
      <c r="A25" s="34" t="s">
        <v>40</v>
      </c>
      <c r="B25" s="16">
        <v>1701</v>
      </c>
      <c r="C25" s="16">
        <v>1596.5333333331971</v>
      </c>
      <c r="D25" s="16">
        <v>1454.46667</v>
      </c>
      <c r="E25" s="18">
        <v>1315.87</v>
      </c>
      <c r="F25" s="22">
        <v>1286.4000000000001</v>
      </c>
      <c r="G25" s="22">
        <v>1220.23333</v>
      </c>
      <c r="H25" s="21">
        <v>1144.8</v>
      </c>
      <c r="I25" s="22">
        <v>1157.33</v>
      </c>
      <c r="J25" s="23">
        <v>1109.5333333333333</v>
      </c>
      <c r="K25" s="24">
        <v>1069.0333333333299</v>
      </c>
      <c r="L25" s="25">
        <v>1099.1669999999999</v>
      </c>
      <c r="M25" s="35">
        <v>1220.7333333333299</v>
      </c>
      <c r="N25" s="24">
        <v>1395.2</v>
      </c>
      <c r="O25" s="120">
        <v>1424.2333333333299</v>
      </c>
      <c r="P25" s="20">
        <v>1426</v>
      </c>
      <c r="Q25" s="20">
        <v>1440</v>
      </c>
      <c r="R25" s="20">
        <v>1455</v>
      </c>
    </row>
    <row r="26" spans="1:18" ht="15" x14ac:dyDescent="0.25">
      <c r="A26" s="34" t="s">
        <v>41</v>
      </c>
      <c r="B26" s="16">
        <v>4863</v>
      </c>
      <c r="C26" s="16">
        <v>4527.0333333322478</v>
      </c>
      <c r="D26" s="16">
        <v>4398.0333300000002</v>
      </c>
      <c r="E26" s="18">
        <v>4319.17</v>
      </c>
      <c r="F26" s="22">
        <v>4201.87</v>
      </c>
      <c r="G26" s="22">
        <v>4059.1</v>
      </c>
      <c r="H26" s="21">
        <v>3915.37</v>
      </c>
      <c r="I26" s="22">
        <v>3714.13</v>
      </c>
      <c r="J26" s="23">
        <v>3433</v>
      </c>
      <c r="K26" s="24">
        <v>3203.7666666666601</v>
      </c>
      <c r="L26" s="25">
        <v>3170.5</v>
      </c>
      <c r="M26" s="35">
        <v>3211.1666666666601</v>
      </c>
      <c r="N26" s="24">
        <v>3417.4666666666599</v>
      </c>
      <c r="O26" s="120">
        <v>3557.4</v>
      </c>
      <c r="P26" s="20">
        <v>3660</v>
      </c>
      <c r="Q26" s="20">
        <v>3730</v>
      </c>
      <c r="R26" s="20">
        <v>3800</v>
      </c>
    </row>
    <row r="27" spans="1:18" ht="15" x14ac:dyDescent="0.25">
      <c r="A27" s="34" t="s">
        <v>42</v>
      </c>
      <c r="B27" s="16">
        <v>2225</v>
      </c>
      <c r="C27" s="16">
        <v>2098.9749999996511</v>
      </c>
      <c r="D27" s="16">
        <v>1948.4333300000001</v>
      </c>
      <c r="E27" s="16">
        <v>1858.35</v>
      </c>
      <c r="F27" s="56">
        <v>1895.26</v>
      </c>
      <c r="G27" s="56">
        <v>1916.825</v>
      </c>
      <c r="H27" s="21">
        <v>1964.92</v>
      </c>
      <c r="I27" s="56">
        <v>1974.71</v>
      </c>
      <c r="J27" s="23">
        <v>1837.25</v>
      </c>
      <c r="K27" s="35">
        <v>1888.875</v>
      </c>
      <c r="L27" s="25">
        <v>1917.5329999999999</v>
      </c>
      <c r="M27" s="35">
        <v>1998.7333333333299</v>
      </c>
      <c r="N27" s="35">
        <v>2184.8166666666598</v>
      </c>
      <c r="O27" s="124">
        <v>2268.9833333333299</v>
      </c>
      <c r="P27" s="20">
        <v>2160</v>
      </c>
      <c r="Q27" s="20">
        <v>2220</v>
      </c>
      <c r="R27" s="20">
        <v>2220</v>
      </c>
    </row>
    <row r="28" spans="1:18" ht="15" x14ac:dyDescent="0.25">
      <c r="A28" s="34" t="s">
        <v>43</v>
      </c>
      <c r="B28" s="16">
        <v>7048</v>
      </c>
      <c r="C28" s="16">
        <v>6740</v>
      </c>
      <c r="D28" s="16">
        <v>6799.0666700000002</v>
      </c>
      <c r="E28" s="18">
        <v>6837.3</v>
      </c>
      <c r="F28" s="22">
        <v>6915.02</v>
      </c>
      <c r="G28" s="22">
        <v>6842.73333</v>
      </c>
      <c r="H28" s="21">
        <v>6808.9</v>
      </c>
      <c r="I28" s="22">
        <v>6775.97</v>
      </c>
      <c r="J28" s="23">
        <v>6564.7666666666655</v>
      </c>
      <c r="K28" s="24">
        <v>6011.8333333333303</v>
      </c>
      <c r="L28" s="25">
        <v>6082.7669999999998</v>
      </c>
      <c r="M28" s="35">
        <v>6481.3666666666604</v>
      </c>
      <c r="N28" s="24">
        <v>7448.6666666666597</v>
      </c>
      <c r="O28" s="120">
        <v>7907.9</v>
      </c>
      <c r="P28" s="20">
        <v>8205</v>
      </c>
      <c r="Q28" s="20">
        <v>8400</v>
      </c>
      <c r="R28" s="20">
        <v>8600</v>
      </c>
    </row>
    <row r="29" spans="1:18" ht="15" x14ac:dyDescent="0.25">
      <c r="A29" s="34" t="s">
        <v>44</v>
      </c>
      <c r="B29" s="16">
        <v>4957</v>
      </c>
      <c r="C29" s="16">
        <v>4812.5999999993774</v>
      </c>
      <c r="D29" s="16">
        <v>4643.7</v>
      </c>
      <c r="E29" s="16">
        <v>4445.6000000000004</v>
      </c>
      <c r="F29" s="56">
        <v>4197.97</v>
      </c>
      <c r="G29" s="56">
        <v>4153.8333300000004</v>
      </c>
      <c r="H29" s="21">
        <v>4040.67</v>
      </c>
      <c r="I29" s="56">
        <v>3830</v>
      </c>
      <c r="J29" s="23">
        <v>3563.1</v>
      </c>
      <c r="K29" s="24">
        <v>3089.1666666666601</v>
      </c>
      <c r="L29" s="25">
        <v>2893.4670000000001</v>
      </c>
      <c r="M29" s="35">
        <v>3011.3</v>
      </c>
      <c r="N29" s="24">
        <v>3203.2333333333299</v>
      </c>
      <c r="O29" s="120">
        <v>3259.9333333333302</v>
      </c>
      <c r="P29" s="16">
        <v>3223</v>
      </c>
      <c r="Q29" s="16">
        <v>3310</v>
      </c>
      <c r="R29" s="16">
        <v>3300</v>
      </c>
    </row>
    <row r="30" spans="1:18" ht="15" x14ac:dyDescent="0.25">
      <c r="A30" s="34" t="s">
        <v>45</v>
      </c>
      <c r="B30" s="16">
        <v>2717</v>
      </c>
      <c r="C30" s="16">
        <v>2558.3033333325138</v>
      </c>
      <c r="D30" s="16">
        <v>2299.4299999999998</v>
      </c>
      <c r="E30" s="18">
        <v>2220.21</v>
      </c>
      <c r="F30" s="53">
        <v>2226.52</v>
      </c>
      <c r="G30" s="53">
        <v>2101.2366699999998</v>
      </c>
      <c r="H30" s="21">
        <v>2123.23</v>
      </c>
      <c r="I30" s="22">
        <v>1967.77</v>
      </c>
      <c r="J30" s="23">
        <v>1762.7083333333333</v>
      </c>
      <c r="K30" s="24">
        <v>1563.2666666666601</v>
      </c>
      <c r="L30" s="25">
        <v>1450.4749999999999</v>
      </c>
      <c r="M30" s="35">
        <v>1425.88</v>
      </c>
      <c r="N30" s="24">
        <v>1555.63333333333</v>
      </c>
      <c r="O30" s="120">
        <v>1747.58</v>
      </c>
      <c r="P30" s="20">
        <v>1847</v>
      </c>
      <c r="Q30" s="20">
        <v>1940</v>
      </c>
      <c r="R30" s="20">
        <v>1998</v>
      </c>
    </row>
    <row r="31" spans="1:18" ht="15" x14ac:dyDescent="0.25">
      <c r="A31" s="34" t="s">
        <v>46</v>
      </c>
      <c r="B31" s="16">
        <v>783</v>
      </c>
      <c r="C31" s="16">
        <v>723.22000000006756</v>
      </c>
      <c r="D31" s="16">
        <v>678.78499999999997</v>
      </c>
      <c r="E31" s="18">
        <v>647.72</v>
      </c>
      <c r="F31" s="53">
        <v>574.54</v>
      </c>
      <c r="G31" s="53">
        <v>557.93332999999996</v>
      </c>
      <c r="H31" s="21">
        <v>588.49</v>
      </c>
      <c r="I31" s="22">
        <v>564.12</v>
      </c>
      <c r="J31" s="23">
        <v>508.13333333333327</v>
      </c>
      <c r="K31" s="24">
        <v>511.8</v>
      </c>
      <c r="L31" s="25">
        <v>505.3</v>
      </c>
      <c r="M31" s="35">
        <v>602.34666666666601</v>
      </c>
      <c r="N31" s="24">
        <v>673.62666666666598</v>
      </c>
      <c r="O31" s="120">
        <v>726.05333333333294</v>
      </c>
      <c r="P31" s="133">
        <v>765</v>
      </c>
      <c r="Q31" s="133">
        <v>778</v>
      </c>
      <c r="R31" s="133">
        <v>800</v>
      </c>
    </row>
    <row r="32" spans="1:18" ht="15" x14ac:dyDescent="0.25">
      <c r="A32" s="34" t="s">
        <v>47</v>
      </c>
      <c r="B32" s="16">
        <v>667</v>
      </c>
      <c r="C32" s="16">
        <v>702</v>
      </c>
      <c r="D32" s="16">
        <v>722.93332999999996</v>
      </c>
      <c r="E32" s="18">
        <v>728.1</v>
      </c>
      <c r="F32" s="53">
        <v>741.53</v>
      </c>
      <c r="G32" s="53">
        <v>772.2</v>
      </c>
      <c r="H32" s="21">
        <v>819.57</v>
      </c>
      <c r="I32" s="22">
        <v>798.17</v>
      </c>
      <c r="J32" s="23">
        <v>735.0333333333333</v>
      </c>
      <c r="K32" s="24">
        <v>764.83333333333303</v>
      </c>
      <c r="L32" s="25">
        <v>815.26670000000001</v>
      </c>
      <c r="M32" s="35">
        <v>832.2</v>
      </c>
      <c r="N32" s="24">
        <v>797.03333333333296</v>
      </c>
      <c r="O32" s="120">
        <v>824.03333333333296</v>
      </c>
      <c r="P32" s="20">
        <v>845</v>
      </c>
      <c r="Q32" s="20">
        <v>853</v>
      </c>
      <c r="R32" s="20">
        <v>870</v>
      </c>
    </row>
    <row r="33" spans="1:18" ht="15" x14ac:dyDescent="0.25">
      <c r="A33" s="34" t="s">
        <v>48</v>
      </c>
      <c r="B33" s="16">
        <v>3288</v>
      </c>
      <c r="C33" s="16">
        <v>3077.2166666653402</v>
      </c>
      <c r="D33" s="16">
        <v>2859.7833300000002</v>
      </c>
      <c r="E33" s="18">
        <v>2737.08</v>
      </c>
      <c r="F33" s="22">
        <v>2754.42</v>
      </c>
      <c r="G33" s="22">
        <v>2619.3000000000002</v>
      </c>
      <c r="H33" s="21">
        <v>2490.27</v>
      </c>
      <c r="I33" s="22">
        <v>2483.5300000000002</v>
      </c>
      <c r="J33" s="22">
        <v>2356.3666666666668</v>
      </c>
      <c r="K33" s="24">
        <v>2155.1666666666601</v>
      </c>
      <c r="L33" s="25">
        <v>2139.933</v>
      </c>
      <c r="M33" s="35">
        <v>2081</v>
      </c>
      <c r="N33" s="24">
        <v>2289.9</v>
      </c>
      <c r="O33" s="120">
        <v>2467.3000000000002</v>
      </c>
      <c r="P33" s="20">
        <v>2504</v>
      </c>
      <c r="Q33" s="20">
        <v>2529</v>
      </c>
      <c r="R33" s="20">
        <v>2554</v>
      </c>
    </row>
    <row r="34" spans="1:18" ht="15" x14ac:dyDescent="0.25">
      <c r="A34" s="34" t="s">
        <v>49</v>
      </c>
      <c r="B34" s="16">
        <v>2321</v>
      </c>
      <c r="C34" s="16">
        <v>2200.3666666661661</v>
      </c>
      <c r="D34" s="16">
        <v>2077.6833299999998</v>
      </c>
      <c r="E34" s="18">
        <v>1998.15</v>
      </c>
      <c r="F34" s="53">
        <v>2018.97</v>
      </c>
      <c r="G34" s="53">
        <v>2008.73333</v>
      </c>
      <c r="H34" s="21">
        <v>2065.92</v>
      </c>
      <c r="I34" s="56">
        <v>2163.62</v>
      </c>
      <c r="J34" s="23">
        <v>2098.3833333333332</v>
      </c>
      <c r="K34" s="24">
        <v>1996.9833333333299</v>
      </c>
      <c r="L34" s="25">
        <v>1977.55</v>
      </c>
      <c r="M34" s="35">
        <v>2082.15</v>
      </c>
      <c r="N34" s="24">
        <v>2251.4</v>
      </c>
      <c r="O34" s="120">
        <v>2404.65</v>
      </c>
      <c r="P34" s="20">
        <v>2350</v>
      </c>
      <c r="Q34" s="20">
        <v>2375</v>
      </c>
      <c r="R34" s="20">
        <v>2375</v>
      </c>
    </row>
    <row r="35" spans="1:18" ht="15" x14ac:dyDescent="0.25">
      <c r="A35" s="34" t="s">
        <v>50</v>
      </c>
      <c r="B35" s="16">
        <v>4444</v>
      </c>
      <c r="C35" s="16">
        <v>4295.7999999983858</v>
      </c>
      <c r="D35" s="16">
        <v>4133.9666699999998</v>
      </c>
      <c r="E35" s="18">
        <v>3948.43</v>
      </c>
      <c r="F35" s="53">
        <v>3682.47</v>
      </c>
      <c r="G35" s="53">
        <v>3548.4333299999998</v>
      </c>
      <c r="H35" s="21">
        <v>3498.03</v>
      </c>
      <c r="I35" s="22">
        <v>3362.63</v>
      </c>
      <c r="J35" s="23">
        <v>3365.4</v>
      </c>
      <c r="K35" s="24">
        <v>3052.63333333333</v>
      </c>
      <c r="L35" s="25">
        <v>2981.4670000000001</v>
      </c>
      <c r="M35" s="35">
        <v>3119.9666666666599</v>
      </c>
      <c r="N35" s="24">
        <v>3390.4</v>
      </c>
      <c r="O35" s="120">
        <v>3520.6</v>
      </c>
      <c r="P35" s="20">
        <v>3400</v>
      </c>
      <c r="Q35" s="20">
        <v>3415</v>
      </c>
      <c r="R35" s="20">
        <v>3415</v>
      </c>
    </row>
    <row r="36" spans="1:18" ht="15" x14ac:dyDescent="0.25">
      <c r="A36" s="34" t="s">
        <v>51</v>
      </c>
      <c r="B36" s="16">
        <v>3493</v>
      </c>
      <c r="C36" s="16">
        <v>3483.309999998371</v>
      </c>
      <c r="D36" s="16">
        <v>3462.26667</v>
      </c>
      <c r="E36" s="18">
        <v>3372.97</v>
      </c>
      <c r="F36" s="53">
        <v>3201.8</v>
      </c>
      <c r="G36" s="53">
        <v>3116.0333300000002</v>
      </c>
      <c r="H36" s="21">
        <v>3131.27</v>
      </c>
      <c r="I36" s="22">
        <v>3065.42</v>
      </c>
      <c r="J36" s="23">
        <v>2819.083333333333</v>
      </c>
      <c r="K36" s="24">
        <v>2568.2666666666601</v>
      </c>
      <c r="L36" s="25">
        <v>2464.35</v>
      </c>
      <c r="M36" s="35">
        <v>2574.4166666666601</v>
      </c>
      <c r="N36" s="24">
        <v>2906.6666666666601</v>
      </c>
      <c r="O36" s="120">
        <v>2976.9333333333302</v>
      </c>
      <c r="P36" s="20">
        <v>3098</v>
      </c>
      <c r="Q36" s="20">
        <v>3113</v>
      </c>
      <c r="R36" s="20">
        <v>3128</v>
      </c>
    </row>
    <row r="37" spans="1:18" ht="15" x14ac:dyDescent="0.25">
      <c r="A37" s="34" t="s">
        <v>52</v>
      </c>
      <c r="B37" s="16">
        <v>4778</v>
      </c>
      <c r="C37" s="16">
        <v>4825.1666666657738</v>
      </c>
      <c r="D37" s="16">
        <v>4641.6333299999997</v>
      </c>
      <c r="E37" s="16">
        <v>4545.93</v>
      </c>
      <c r="F37" s="131">
        <v>4636.53</v>
      </c>
      <c r="G37" s="131">
        <v>4556.8999999999996</v>
      </c>
      <c r="H37" s="21">
        <v>4509.43</v>
      </c>
      <c r="I37" s="56">
        <v>4254.7299999999996</v>
      </c>
      <c r="J37" s="23">
        <v>3683.4333333333329</v>
      </c>
      <c r="K37" s="35">
        <v>3393.9</v>
      </c>
      <c r="L37" s="25">
        <v>3447</v>
      </c>
      <c r="M37" s="35">
        <v>3397.8</v>
      </c>
      <c r="N37" s="35">
        <v>3602.8333333333298</v>
      </c>
      <c r="O37" s="124">
        <v>3870.3333333333298</v>
      </c>
      <c r="P37" s="20">
        <v>3945</v>
      </c>
      <c r="Q37" s="20">
        <v>4024</v>
      </c>
      <c r="R37" s="20">
        <v>4104</v>
      </c>
    </row>
    <row r="38" spans="1:18" ht="15.75" thickBot="1" x14ac:dyDescent="0.3">
      <c r="A38" s="57" t="s">
        <v>53</v>
      </c>
      <c r="B38" s="58">
        <v>2726</v>
      </c>
      <c r="C38" s="58">
        <v>2590.1666666661199</v>
      </c>
      <c r="D38" s="58">
        <v>2490</v>
      </c>
      <c r="E38" s="59">
        <v>2212.1</v>
      </c>
      <c r="F38" s="60">
        <v>2159.33</v>
      </c>
      <c r="G38" s="60">
        <v>2140.6666700000001</v>
      </c>
      <c r="H38" s="61">
        <v>2137.9</v>
      </c>
      <c r="I38" s="62">
        <v>2095.4699999999998</v>
      </c>
      <c r="J38" s="62">
        <v>1928.633333333333</v>
      </c>
      <c r="K38" s="63">
        <v>1785.2333333333299</v>
      </c>
      <c r="L38" s="64">
        <v>1834.6669999999999</v>
      </c>
      <c r="M38" s="118">
        <v>1860.3</v>
      </c>
      <c r="N38" s="63">
        <v>1955.0333333333299</v>
      </c>
      <c r="O38" s="121">
        <v>1989.13333333333</v>
      </c>
      <c r="P38" s="62">
        <v>1990</v>
      </c>
      <c r="Q38" s="62">
        <v>2000</v>
      </c>
      <c r="R38" s="62">
        <v>2000</v>
      </c>
    </row>
    <row r="39" spans="1:18" s="72" customFormat="1" ht="12.2" customHeight="1" thickTop="1" x14ac:dyDescent="0.2">
      <c r="A39" s="65" t="s">
        <v>54</v>
      </c>
      <c r="B39" s="66">
        <f t="shared" ref="B39:C39" si="7">SUM(B6:B38)-B18-B7</f>
        <v>93664</v>
      </c>
      <c r="C39" s="66">
        <f t="shared" si="7"/>
        <v>89541.391666657786</v>
      </c>
      <c r="D39" s="66">
        <f t="shared" ref="D39:F39" si="8">SUM(D6:D38)-D18-D7</f>
        <v>85409.875009999989</v>
      </c>
      <c r="E39" s="67">
        <f t="shared" si="8"/>
        <v>82185.190000000017</v>
      </c>
      <c r="F39" s="67">
        <f t="shared" si="8"/>
        <v>79328.819999999992</v>
      </c>
      <c r="G39" s="68">
        <f t="shared" ref="G39:I39" si="9">SUM(G6:G38)-G18-G7</f>
        <v>77647.591620000021</v>
      </c>
      <c r="H39" s="68">
        <f t="shared" si="9"/>
        <v>76219.10000000002</v>
      </c>
      <c r="I39" s="68">
        <f t="shared" si="9"/>
        <v>74260.319999999978</v>
      </c>
      <c r="J39" s="69">
        <f t="shared" ref="J39" si="10">SUM(J6:J38)-J18-J7</f>
        <v>69472.224999999991</v>
      </c>
      <c r="K39" s="68">
        <f t="shared" ref="K39" si="11">SUM(K6:K38)-K18-K7</f>
        <v>64710.458333333241</v>
      </c>
      <c r="L39" s="70">
        <f t="shared" ref="L39:O39" si="12">SUM(L6:L38)-L7</f>
        <v>63999.05999999999</v>
      </c>
      <c r="M39" s="71">
        <f t="shared" si="12"/>
        <v>66708.826666666602</v>
      </c>
      <c r="N39" s="70">
        <f t="shared" si="12"/>
        <v>72028.333999999886</v>
      </c>
      <c r="O39" s="70">
        <f t="shared" si="12"/>
        <v>75250.133333333273</v>
      </c>
      <c r="P39" s="71">
        <f>SUM(P6:P38)-P7</f>
        <v>75640</v>
      </c>
      <c r="Q39" s="71">
        <f>SUM(Q6:Q38)-Q7</f>
        <v>76489</v>
      </c>
      <c r="R39" s="71">
        <f>SUM(R6:R38)-R7</f>
        <v>77096</v>
      </c>
    </row>
    <row r="40" spans="1:18" ht="15" x14ac:dyDescent="0.25">
      <c r="A40" s="14" t="s">
        <v>55</v>
      </c>
      <c r="D40" s="8"/>
      <c r="E40" s="73"/>
      <c r="H40" s="75"/>
      <c r="I40" s="76"/>
      <c r="J40" s="77"/>
      <c r="K40" s="77"/>
      <c r="L40" s="78"/>
      <c r="M40" s="79"/>
      <c r="N40" s="79"/>
      <c r="O40" s="77"/>
      <c r="P40" s="77"/>
      <c r="Q40" s="77"/>
      <c r="R40" s="77"/>
    </row>
    <row r="41" spans="1:18" ht="15" hidden="1" x14ac:dyDescent="0.25">
      <c r="A41" s="15" t="s">
        <v>56</v>
      </c>
      <c r="B41" s="16"/>
      <c r="C41" s="16"/>
      <c r="D41" s="16"/>
      <c r="E41" s="18"/>
      <c r="F41" s="22"/>
      <c r="G41" s="22"/>
      <c r="I41" s="80"/>
      <c r="J41" s="80"/>
      <c r="K41" s="80"/>
      <c r="L41" s="81"/>
      <c r="M41" s="79"/>
      <c r="N41" s="82"/>
      <c r="O41" s="80"/>
      <c r="P41" s="80"/>
      <c r="Q41" s="80"/>
      <c r="R41" s="80"/>
    </row>
    <row r="42" spans="1:18" ht="15" x14ac:dyDescent="0.25">
      <c r="A42" s="34" t="s">
        <v>57</v>
      </c>
      <c r="B42" s="16">
        <v>4347</v>
      </c>
      <c r="C42" s="16">
        <v>4296.1166666651043</v>
      </c>
      <c r="D42" s="16">
        <v>4274.3166700000002</v>
      </c>
      <c r="E42" s="18">
        <v>4294.97</v>
      </c>
      <c r="F42" s="22">
        <v>4337.58</v>
      </c>
      <c r="G42" s="22">
        <v>4318.75</v>
      </c>
      <c r="H42" s="22">
        <v>4214.33</v>
      </c>
      <c r="I42" s="17">
        <v>4066.52</v>
      </c>
      <c r="J42" s="23">
        <v>3756.8166666666662</v>
      </c>
      <c r="K42" s="24">
        <v>3451.65</v>
      </c>
      <c r="L42" s="25">
        <v>3233.55</v>
      </c>
      <c r="M42" s="35">
        <v>3161.36666666666</v>
      </c>
      <c r="N42" s="24">
        <v>3321.6</v>
      </c>
      <c r="O42" s="120">
        <v>3302.7166666666599</v>
      </c>
      <c r="P42" s="134">
        <v>3275</v>
      </c>
      <c r="Q42" s="134">
        <v>3275</v>
      </c>
      <c r="R42" s="134">
        <v>3300</v>
      </c>
    </row>
    <row r="43" spans="1:18" ht="15" customHeight="1" x14ac:dyDescent="0.25">
      <c r="A43" s="34" t="s">
        <v>58</v>
      </c>
      <c r="B43" s="16">
        <v>6266</v>
      </c>
      <c r="C43" s="16">
        <v>6191.9083333318431</v>
      </c>
      <c r="D43" s="16">
        <v>6051.7416700000003</v>
      </c>
      <c r="E43" s="18">
        <v>6101.88</v>
      </c>
      <c r="F43" s="22">
        <v>6168.3</v>
      </c>
      <c r="G43" s="22">
        <v>6064.2</v>
      </c>
      <c r="H43" s="22">
        <v>5936.71</v>
      </c>
      <c r="I43" s="17">
        <v>5827.43</v>
      </c>
      <c r="J43" s="23">
        <v>5756.7333333333327</v>
      </c>
      <c r="K43" s="24">
        <v>5282.9458333333296</v>
      </c>
      <c r="L43" s="25">
        <v>4838.6670000000004</v>
      </c>
      <c r="M43" s="35">
        <v>4831.8500000000004</v>
      </c>
      <c r="N43" s="24">
        <v>5354.9833333333299</v>
      </c>
      <c r="O43" s="120">
        <v>5772.7749999999996</v>
      </c>
      <c r="P43" s="83">
        <v>5607</v>
      </c>
      <c r="Q43" s="83">
        <v>5607</v>
      </c>
      <c r="R43" s="84">
        <v>5607</v>
      </c>
    </row>
    <row r="44" spans="1:18" ht="18" customHeight="1" x14ac:dyDescent="0.25">
      <c r="A44" s="34" t="s">
        <v>59</v>
      </c>
      <c r="B44" s="16">
        <v>14194</v>
      </c>
      <c r="C44" s="16">
        <v>14180.066666679029</v>
      </c>
      <c r="D44" s="16">
        <v>13861.2</v>
      </c>
      <c r="E44" s="16">
        <v>13752</v>
      </c>
      <c r="F44" s="56">
        <v>13657</v>
      </c>
      <c r="G44" s="85">
        <v>13455.733329999999</v>
      </c>
      <c r="H44" s="56">
        <v>13256.4</v>
      </c>
      <c r="I44" s="17">
        <v>13202</v>
      </c>
      <c r="J44" s="23">
        <v>13421.033333333333</v>
      </c>
      <c r="K44" s="35">
        <v>13067.6833333333</v>
      </c>
      <c r="L44" s="25">
        <v>13051.75</v>
      </c>
      <c r="M44" s="35">
        <v>13149.4</v>
      </c>
      <c r="N44" s="24">
        <v>13520.833333333299</v>
      </c>
      <c r="O44" s="120">
        <v>13784.583333333299</v>
      </c>
      <c r="P44" s="86">
        <v>13000</v>
      </c>
      <c r="Q44" s="86">
        <v>13000</v>
      </c>
      <c r="R44" s="86">
        <v>13000</v>
      </c>
    </row>
    <row r="45" spans="1:18" ht="15" x14ac:dyDescent="0.25">
      <c r="A45" s="34" t="s">
        <v>60</v>
      </c>
      <c r="B45" s="16">
        <v>6167</v>
      </c>
      <c r="C45" s="16">
        <v>5987.3833333364419</v>
      </c>
      <c r="D45" s="16">
        <v>5696.6833299999998</v>
      </c>
      <c r="E45" s="18">
        <v>5315.55</v>
      </c>
      <c r="F45" s="87">
        <v>5377.5</v>
      </c>
      <c r="G45" s="22">
        <v>5297.1166700000003</v>
      </c>
      <c r="H45" s="22">
        <v>5258.27</v>
      </c>
      <c r="I45" s="17">
        <v>5166</v>
      </c>
      <c r="J45" s="23">
        <v>4892.8166666666666</v>
      </c>
      <c r="K45" s="24">
        <v>4495.0833333333303</v>
      </c>
      <c r="L45" s="25">
        <v>4227.9830000000002</v>
      </c>
      <c r="M45" s="35">
        <v>4013.0333333333301</v>
      </c>
      <c r="N45" s="24">
        <v>4026.1</v>
      </c>
      <c r="O45" s="120">
        <v>4206.8666666666604</v>
      </c>
      <c r="P45" s="88">
        <v>4315</v>
      </c>
      <c r="Q45" s="88">
        <v>4348</v>
      </c>
      <c r="R45" s="88">
        <v>4381</v>
      </c>
    </row>
    <row r="46" spans="1:18" ht="15" x14ac:dyDescent="0.25">
      <c r="A46" s="34" t="s">
        <v>61</v>
      </c>
      <c r="B46" s="16">
        <v>13053</v>
      </c>
      <c r="C46" s="16">
        <v>12381.316666683841</v>
      </c>
      <c r="D46" s="16">
        <v>11851.21667</v>
      </c>
      <c r="E46" s="18">
        <v>11837.42</v>
      </c>
      <c r="F46" s="53">
        <v>11480.48</v>
      </c>
      <c r="G46" s="90">
        <v>11081.43333</v>
      </c>
      <c r="H46" s="22">
        <v>10427.530000000001</v>
      </c>
      <c r="I46" s="17">
        <v>9546.7999999999993</v>
      </c>
      <c r="J46" s="23">
        <v>8438.9</v>
      </c>
      <c r="K46" s="24">
        <v>7637.7833333333301</v>
      </c>
      <c r="L46" s="25">
        <v>7227.6329999999998</v>
      </c>
      <c r="M46" s="35">
        <v>7214.4</v>
      </c>
      <c r="N46" s="24">
        <v>7056.45</v>
      </c>
      <c r="O46" s="120">
        <v>6781.1666666666597</v>
      </c>
      <c r="P46" s="20">
        <v>6331</v>
      </c>
      <c r="Q46" s="20">
        <v>6015</v>
      </c>
      <c r="R46" s="20">
        <v>5714</v>
      </c>
    </row>
    <row r="47" spans="1:18" ht="15" x14ac:dyDescent="0.25">
      <c r="A47" s="34" t="s">
        <v>62</v>
      </c>
      <c r="B47" s="89">
        <v>3769</v>
      </c>
      <c r="C47" s="89">
        <v>3678.9499999984341</v>
      </c>
      <c r="D47" s="89">
        <v>3679.0833299999999</v>
      </c>
      <c r="E47" s="91">
        <v>3712.18</v>
      </c>
      <c r="F47" s="87">
        <v>3760.27</v>
      </c>
      <c r="G47" s="22">
        <v>3608.1</v>
      </c>
      <c r="H47" s="22">
        <v>3564.75</v>
      </c>
      <c r="I47" s="17">
        <v>3365.05</v>
      </c>
      <c r="J47" s="23">
        <v>3409.4833333333331</v>
      </c>
      <c r="K47" s="24">
        <v>3365.61666666666</v>
      </c>
      <c r="L47" s="25">
        <v>3240.3330000000001</v>
      </c>
      <c r="M47" s="35">
        <v>3413.9166666666601</v>
      </c>
      <c r="N47" s="24">
        <v>3846.0333333333301</v>
      </c>
      <c r="O47" s="120">
        <v>4128.1416666666601</v>
      </c>
      <c r="P47" s="20">
        <v>3765</v>
      </c>
      <c r="Q47" s="20">
        <v>3800</v>
      </c>
      <c r="R47" s="20">
        <v>3845</v>
      </c>
    </row>
    <row r="48" spans="1:18" ht="15.75" thickBot="1" x14ac:dyDescent="0.3">
      <c r="A48" s="57" t="s">
        <v>63</v>
      </c>
      <c r="B48" s="58">
        <v>8459</v>
      </c>
      <c r="C48" s="58">
        <v>8267.2333333416154</v>
      </c>
      <c r="D48" s="58">
        <v>8149.2833300000002</v>
      </c>
      <c r="E48" s="59">
        <v>7890.25</v>
      </c>
      <c r="F48" s="92">
        <v>7530.3</v>
      </c>
      <c r="G48" s="92">
        <v>7356.9333299999998</v>
      </c>
      <c r="H48" s="93">
        <v>7216.48</v>
      </c>
      <c r="I48" s="62">
        <v>7049.32</v>
      </c>
      <c r="J48" s="62">
        <v>6610.15</v>
      </c>
      <c r="K48" s="63">
        <v>6022.5833333333303</v>
      </c>
      <c r="L48" s="94">
        <v>5678.2169999999996</v>
      </c>
      <c r="M48" s="119">
        <v>5596.4333333333298</v>
      </c>
      <c r="N48" s="63">
        <v>5637.0833333333303</v>
      </c>
      <c r="O48" s="121">
        <v>5771.2166666666599</v>
      </c>
      <c r="P48" s="62">
        <v>5945</v>
      </c>
      <c r="Q48" s="62">
        <v>5960</v>
      </c>
      <c r="R48" s="62">
        <v>6005</v>
      </c>
    </row>
    <row r="49" spans="1:18" s="72" customFormat="1" ht="14.25" thickTop="1" thickBot="1" x14ac:dyDescent="0.25">
      <c r="A49" s="95" t="s">
        <v>64</v>
      </c>
      <c r="B49" s="96">
        <f t="shared" ref="B49" si="13">SUM(B41:B48)</f>
        <v>56255</v>
      </c>
      <c r="C49" s="97">
        <f>SUM(C41:C48)</f>
        <v>54982.975000036306</v>
      </c>
      <c r="D49" s="97">
        <f t="shared" ref="D49:E49" si="14">SUM(D41:D48)</f>
        <v>53563.525000000001</v>
      </c>
      <c r="E49" s="98">
        <f t="shared" si="14"/>
        <v>52904.25</v>
      </c>
      <c r="F49" s="98">
        <f t="shared" ref="F49:H49" si="15">SUM(F41:F48)</f>
        <v>52311.43</v>
      </c>
      <c r="G49" s="99">
        <f t="shared" si="15"/>
        <v>51182.266660000001</v>
      </c>
      <c r="H49" s="100">
        <f t="shared" si="15"/>
        <v>49874.47</v>
      </c>
      <c r="I49" s="100">
        <f>SUM(I41:I48)</f>
        <v>48223.12</v>
      </c>
      <c r="J49" s="99">
        <f>SUM(J41:J48)</f>
        <v>46285.933333333327</v>
      </c>
      <c r="K49" s="101">
        <f>SUM(K41:K48)</f>
        <v>43323.345833333282</v>
      </c>
      <c r="L49" s="102">
        <f t="shared" ref="L49:O49" si="16">SUM(L41:L48)</f>
        <v>41498.132999999994</v>
      </c>
      <c r="M49" s="103">
        <f t="shared" si="16"/>
        <v>41380.399999999972</v>
      </c>
      <c r="N49" s="102">
        <f t="shared" si="16"/>
        <v>42763.083333333285</v>
      </c>
      <c r="O49" s="102">
        <f t="shared" si="16"/>
        <v>43747.466666666602</v>
      </c>
      <c r="P49" s="103">
        <f t="shared" ref="P49" si="17">SUM(P41:P48)</f>
        <v>42238</v>
      </c>
      <c r="Q49" s="103">
        <f t="shared" ref="Q49" si="18">SUM(Q41:Q48)</f>
        <v>42005</v>
      </c>
      <c r="R49" s="103">
        <f t="shared" ref="R49" si="19">SUM(R41:R48)</f>
        <v>41852</v>
      </c>
    </row>
    <row r="50" spans="1:18" s="72" customFormat="1" ht="13.5" thickBot="1" x14ac:dyDescent="0.25">
      <c r="A50" s="104" t="s">
        <v>65</v>
      </c>
      <c r="B50" s="105">
        <f t="shared" ref="B50" si="20">+B49+B39</f>
        <v>149919</v>
      </c>
      <c r="C50" s="105">
        <f>+C49+C39</f>
        <v>144524.36666669408</v>
      </c>
      <c r="D50" s="105">
        <f t="shared" ref="D50:E50" si="21">+D49+D39</f>
        <v>138973.40000999998</v>
      </c>
      <c r="E50" s="106">
        <f t="shared" si="21"/>
        <v>135089.44</v>
      </c>
      <c r="F50" s="106">
        <f t="shared" ref="F50:H50" si="22">+F49+F39</f>
        <v>131640.25</v>
      </c>
      <c r="G50" s="107">
        <f t="shared" si="22"/>
        <v>128829.85828000001</v>
      </c>
      <c r="H50" s="107">
        <f t="shared" si="22"/>
        <v>126093.57000000002</v>
      </c>
      <c r="I50" s="107">
        <f>+I49+I39</f>
        <v>122483.43999999997</v>
      </c>
      <c r="J50" s="107">
        <f>J49+J39</f>
        <v>115758.15833333333</v>
      </c>
      <c r="K50" s="107">
        <f>K49+K39</f>
        <v>108033.80416666652</v>
      </c>
      <c r="L50" s="108">
        <f t="shared" ref="L50:O50" si="23">L49+L39</f>
        <v>105497.19299999998</v>
      </c>
      <c r="M50" s="109">
        <f t="shared" si="23"/>
        <v>108089.22666666657</v>
      </c>
      <c r="N50" s="108">
        <f t="shared" si="23"/>
        <v>114791.41733333317</v>
      </c>
      <c r="O50" s="108">
        <f t="shared" si="23"/>
        <v>118997.59999999987</v>
      </c>
      <c r="P50" s="109">
        <f t="shared" ref="P50" si="24">P49+P39</f>
        <v>117878</v>
      </c>
      <c r="Q50" s="109">
        <f t="shared" ref="Q50" si="25">Q49+Q39</f>
        <v>118494</v>
      </c>
      <c r="R50" s="109">
        <f t="shared" ref="R50" si="26">R49+R39</f>
        <v>118948</v>
      </c>
    </row>
    <row r="51" spans="1:18" ht="15" x14ac:dyDescent="0.25">
      <c r="M51" s="119"/>
      <c r="N51" s="63"/>
    </row>
    <row r="52" spans="1:18" ht="15" customHeight="1" x14ac:dyDescent="0.25">
      <c r="A52" s="3" t="s">
        <v>66</v>
      </c>
      <c r="B52" s="27" t="e">
        <f>(B50-#REF!)/#REF!</f>
        <v>#REF!</v>
      </c>
      <c r="C52" s="75">
        <f>(C50-B50)/B50</f>
        <v>-3.5983653394872667E-2</v>
      </c>
      <c r="D52" s="27">
        <f>(D50-C50)/C50</f>
        <v>-3.8408517433574971E-2</v>
      </c>
      <c r="E52" s="27">
        <f>+(E50-D50)/D50</f>
        <v>-2.7947506571189207E-2</v>
      </c>
      <c r="F52" s="75">
        <f>(F50-E50)/E50</f>
        <v>-2.553263970892175E-2</v>
      </c>
      <c r="G52" s="75">
        <f>(G50-F50)/F50</f>
        <v>-2.1349030558662607E-2</v>
      </c>
      <c r="H52" s="75">
        <f>+(H50-G50)/G50</f>
        <v>-2.1239550493433897E-2</v>
      </c>
      <c r="I52" s="75">
        <f>+(I50-H50)/H50</f>
        <v>-2.8630563794807679E-2</v>
      </c>
      <c r="J52" s="74">
        <f t="shared" ref="J52:R52" si="27">(J50-I50)/I50</f>
        <v>-5.4907681125437438E-2</v>
      </c>
      <c r="K52" s="74">
        <f t="shared" si="27"/>
        <v>-6.6728378179825659E-2</v>
      </c>
      <c r="L52" s="74">
        <f t="shared" si="27"/>
        <v>-2.3479791221211122E-2</v>
      </c>
      <c r="M52" s="74">
        <f t="shared" si="27"/>
        <v>2.4569693211331064E-2</v>
      </c>
      <c r="N52" s="110">
        <f t="shared" si="27"/>
        <v>6.2006093237537051E-2</v>
      </c>
      <c r="O52" s="74">
        <f t="shared" si="27"/>
        <v>3.6641961257893721E-2</v>
      </c>
      <c r="P52" s="74">
        <f t="shared" si="27"/>
        <v>-9.4085931144819394E-3</v>
      </c>
      <c r="Q52" s="74">
        <f t="shared" si="27"/>
        <v>5.2257418687117188E-3</v>
      </c>
      <c r="R52" s="74">
        <f t="shared" si="27"/>
        <v>3.8314176245210726E-3</v>
      </c>
    </row>
    <row r="53" spans="1:18" x14ac:dyDescent="0.2">
      <c r="A53" s="111" t="s">
        <v>67</v>
      </c>
      <c r="G53" s="87"/>
      <c r="H53" s="75"/>
      <c r="I53" s="75"/>
      <c r="J53" s="74"/>
      <c r="K53" s="74"/>
      <c r="L53" s="112"/>
      <c r="P53" s="74"/>
      <c r="Q53" s="74"/>
      <c r="R53" s="74"/>
    </row>
    <row r="54" spans="1:18" x14ac:dyDescent="0.2">
      <c r="A54" s="113">
        <v>46267</v>
      </c>
      <c r="H54" s="75"/>
      <c r="I54" s="75"/>
      <c r="J54" s="74"/>
      <c r="K54" s="74"/>
      <c r="L54" s="112"/>
      <c r="P54" s="74"/>
      <c r="Q54" s="74"/>
      <c r="R54" s="74"/>
    </row>
    <row r="55" spans="1:18" hidden="1" x14ac:dyDescent="0.2">
      <c r="A55" s="111"/>
      <c r="H55" s="75"/>
      <c r="I55" s="75"/>
      <c r="J55" s="74"/>
      <c r="K55" s="74"/>
      <c r="L55" s="114"/>
      <c r="M55" s="115" t="s">
        <v>68</v>
      </c>
      <c r="N55" s="75">
        <f>(N39-M39)/M39</f>
        <v>7.9742181044706664E-2</v>
      </c>
      <c r="O55" s="27">
        <f>(O39-N39)/N39</f>
        <v>4.4729610618696139E-2</v>
      </c>
      <c r="P55" s="74"/>
      <c r="Q55" s="74"/>
      <c r="R55" s="74"/>
    </row>
    <row r="56" spans="1:18" hidden="1" x14ac:dyDescent="0.2">
      <c r="A56" s="111"/>
      <c r="D56" s="5"/>
      <c r="J56" s="74"/>
      <c r="M56" s="115" t="s">
        <v>69</v>
      </c>
      <c r="N56" s="27">
        <f>(N49-M49)/M49</f>
        <v>3.3413967321082289E-2</v>
      </c>
      <c r="O56" s="27">
        <f>(O49-N49)/N49</f>
        <v>2.3019465777529714E-2</v>
      </c>
      <c r="P56" s="74"/>
      <c r="Q56" s="74"/>
      <c r="R56" s="74"/>
    </row>
    <row r="57" spans="1:18" hidden="1" x14ac:dyDescent="0.2">
      <c r="K57" s="20" t="s">
        <v>2</v>
      </c>
      <c r="N57" s="74"/>
      <c r="O57" s="74"/>
    </row>
    <row r="58" spans="1:18" x14ac:dyDescent="0.2">
      <c r="N58" s="74"/>
      <c r="O58" s="74"/>
    </row>
    <row r="59" spans="1:18" x14ac:dyDescent="0.2">
      <c r="N59" s="74"/>
      <c r="O59" s="74"/>
    </row>
  </sheetData>
  <printOptions horizontalCentered="1"/>
  <pageMargins left="0.25" right="0.25" top="0.75" bottom="0.75" header="0.3" footer="0.3"/>
  <pageSetup scale="66" fitToHeight="0" orientation="landscape" horizontalDpi="4294967295" verticalDpi="4294967295" r:id="rId1"/>
  <headerFooter alignWithMargins="0">
    <oddHeader>&amp;RSP 4</oddHeader>
  </headerFooter>
  <rowBreaks count="2" manualBreakCount="2">
    <brk id="39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51E0-25C0-499C-A2B9-9387A033D963}">
  <dimension ref="A1:H35"/>
  <sheetViews>
    <sheetView workbookViewId="0">
      <pane ySplit="4" topLeftCell="A5" activePane="bottomLeft" state="frozen"/>
      <selection pane="bottomLeft" activeCell="A27" sqref="A27"/>
    </sheetView>
  </sheetViews>
  <sheetFormatPr defaultRowHeight="12.75" x14ac:dyDescent="0.2"/>
  <cols>
    <col min="1" max="1" width="16.7109375" customWidth="1"/>
    <col min="2" max="3" width="23.85546875" customWidth="1"/>
    <col min="4" max="7" width="20" customWidth="1"/>
    <col min="8" max="8" width="23.85546875" customWidth="1"/>
  </cols>
  <sheetData>
    <row r="1" spans="1:8" ht="23.25" x14ac:dyDescent="0.35">
      <c r="A1" s="135" t="s">
        <v>70</v>
      </c>
      <c r="B1" s="135"/>
      <c r="C1" s="135"/>
      <c r="D1" s="135"/>
      <c r="E1" s="135"/>
      <c r="F1" s="135"/>
      <c r="G1" s="135"/>
      <c r="H1" s="135"/>
    </row>
    <row r="2" spans="1:8" x14ac:dyDescent="0.2">
      <c r="A2" s="136" t="s">
        <v>71</v>
      </c>
      <c r="B2" s="136"/>
      <c r="C2" s="136"/>
      <c r="D2" s="136"/>
      <c r="E2" s="136"/>
      <c r="F2" s="136"/>
      <c r="G2" s="136"/>
      <c r="H2" s="136"/>
    </row>
    <row r="4" spans="1:8" x14ac:dyDescent="0.2">
      <c r="A4" t="s">
        <v>72</v>
      </c>
      <c r="B4" t="s">
        <v>73</v>
      </c>
      <c r="C4" t="s">
        <v>74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</row>
    <row r="5" spans="1:8" x14ac:dyDescent="0.2">
      <c r="A5" t="s">
        <v>80</v>
      </c>
      <c r="B5" s="125" t="e">
        <f>'MASTER FYE DOCUMENT'!#REF!</f>
        <v>#REF!</v>
      </c>
      <c r="C5" s="125" t="e">
        <f>'MASTER FYE DOCUMENT'!#REF!</f>
        <v>#REF!</v>
      </c>
      <c r="D5" s="126"/>
      <c r="E5" s="126"/>
      <c r="F5" s="126" t="str">
        <f t="shared" ref="F5:F28" si="0">IFERROR(B5/C5,"")</f>
        <v/>
      </c>
      <c r="G5" s="127" t="str">
        <f t="shared" ref="G5:G28" si="1">IFERROR(B5/$B$5*100,"")</f>
        <v/>
      </c>
      <c r="H5" s="127" t="str">
        <f t="shared" ref="H5:H28" si="2">IFERROR(C5/$C$5*100,"")</f>
        <v/>
      </c>
    </row>
    <row r="6" spans="1:8" x14ac:dyDescent="0.2">
      <c r="A6" t="s">
        <v>81</v>
      </c>
      <c r="B6" s="125" t="e">
        <f>'MASTER FYE DOCUMENT'!#REF!</f>
        <v>#REF!</v>
      </c>
      <c r="C6" s="125" t="e">
        <f>'MASTER FYE DOCUMENT'!#REF!</f>
        <v>#REF!</v>
      </c>
      <c r="D6" s="126" t="str">
        <f t="shared" ref="D6:D28" si="3">IFERROR(B6/B5-1,"")</f>
        <v/>
      </c>
      <c r="E6" s="126" t="str">
        <f t="shared" ref="E6:E28" si="4">IFERROR(C6/C5-1,"")</f>
        <v/>
      </c>
      <c r="F6" s="126" t="str">
        <f t="shared" si="0"/>
        <v/>
      </c>
      <c r="G6" s="127" t="str">
        <f t="shared" si="1"/>
        <v/>
      </c>
      <c r="H6" s="127" t="str">
        <f t="shared" si="2"/>
        <v/>
      </c>
    </row>
    <row r="7" spans="1:8" x14ac:dyDescent="0.2">
      <c r="A7" t="s">
        <v>82</v>
      </c>
      <c r="B7" s="125" t="e">
        <f>'MASTER FYE DOCUMENT'!#REF!</f>
        <v>#REF!</v>
      </c>
      <c r="C7" s="125" t="e">
        <f>'MASTER FYE DOCUMENT'!#REF!</f>
        <v>#REF!</v>
      </c>
      <c r="D7" s="126" t="str">
        <f t="shared" si="3"/>
        <v/>
      </c>
      <c r="E7" s="126" t="str">
        <f t="shared" si="4"/>
        <v/>
      </c>
      <c r="F7" s="126" t="str">
        <f t="shared" si="0"/>
        <v/>
      </c>
      <c r="G7" s="127" t="str">
        <f t="shared" si="1"/>
        <v/>
      </c>
      <c r="H7" s="127" t="str">
        <f t="shared" si="2"/>
        <v/>
      </c>
    </row>
    <row r="8" spans="1:8" x14ac:dyDescent="0.2">
      <c r="A8" t="s">
        <v>83</v>
      </c>
      <c r="B8" s="125" t="e">
        <f>'MASTER FYE DOCUMENT'!#REF!</f>
        <v>#REF!</v>
      </c>
      <c r="C8" s="125" t="e">
        <f>'MASTER FYE DOCUMENT'!#REF!</f>
        <v>#REF!</v>
      </c>
      <c r="D8" s="126" t="str">
        <f t="shared" si="3"/>
        <v/>
      </c>
      <c r="E8" s="126" t="str">
        <f t="shared" si="4"/>
        <v/>
      </c>
      <c r="F8" s="126" t="str">
        <f t="shared" si="0"/>
        <v/>
      </c>
      <c r="G8" s="127" t="str">
        <f t="shared" si="1"/>
        <v/>
      </c>
      <c r="H8" s="127" t="str">
        <f t="shared" si="2"/>
        <v/>
      </c>
    </row>
    <row r="9" spans="1:8" x14ac:dyDescent="0.2">
      <c r="A9" t="s">
        <v>84</v>
      </c>
      <c r="B9" s="125" t="e">
        <f>'MASTER FYE DOCUMENT'!#REF!</f>
        <v>#REF!</v>
      </c>
      <c r="C9" s="125" t="e">
        <f>'MASTER FYE DOCUMENT'!#REF!</f>
        <v>#REF!</v>
      </c>
      <c r="D9" s="126" t="str">
        <f t="shared" si="3"/>
        <v/>
      </c>
      <c r="E9" s="126" t="str">
        <f t="shared" si="4"/>
        <v/>
      </c>
      <c r="F9" s="126" t="str">
        <f t="shared" si="0"/>
        <v/>
      </c>
      <c r="G9" s="127" t="str">
        <f t="shared" si="1"/>
        <v/>
      </c>
      <c r="H9" s="127" t="str">
        <f t="shared" si="2"/>
        <v/>
      </c>
    </row>
    <row r="10" spans="1:8" x14ac:dyDescent="0.2">
      <c r="A10" t="s">
        <v>85</v>
      </c>
      <c r="B10" s="125" t="e">
        <f>'MASTER FYE DOCUMENT'!#REF!</f>
        <v>#REF!</v>
      </c>
      <c r="C10" s="125" t="e">
        <f>'MASTER FYE DOCUMENT'!#REF!</f>
        <v>#REF!</v>
      </c>
      <c r="D10" s="126" t="str">
        <f t="shared" si="3"/>
        <v/>
      </c>
      <c r="E10" s="126" t="str">
        <f t="shared" si="4"/>
        <v/>
      </c>
      <c r="F10" s="126" t="str">
        <f t="shared" si="0"/>
        <v/>
      </c>
      <c r="G10" s="127" t="str">
        <f t="shared" si="1"/>
        <v/>
      </c>
      <c r="H10" s="127" t="str">
        <f t="shared" si="2"/>
        <v/>
      </c>
    </row>
    <row r="11" spans="1:8" x14ac:dyDescent="0.2">
      <c r="A11" t="s">
        <v>86</v>
      </c>
      <c r="B11" s="125" t="e">
        <f>'MASTER FYE DOCUMENT'!#REF!</f>
        <v>#REF!</v>
      </c>
      <c r="C11" s="125" t="e">
        <f>'MASTER FYE DOCUMENT'!#REF!</f>
        <v>#REF!</v>
      </c>
      <c r="D11" s="126" t="str">
        <f t="shared" si="3"/>
        <v/>
      </c>
      <c r="E11" s="126" t="str">
        <f t="shared" si="4"/>
        <v/>
      </c>
      <c r="F11" s="126" t="str">
        <f t="shared" si="0"/>
        <v/>
      </c>
      <c r="G11" s="127" t="str">
        <f t="shared" si="1"/>
        <v/>
      </c>
      <c r="H11" s="127" t="str">
        <f t="shared" si="2"/>
        <v/>
      </c>
    </row>
    <row r="12" spans="1:8" x14ac:dyDescent="0.2">
      <c r="A12" t="s">
        <v>87</v>
      </c>
      <c r="B12" s="125" t="e">
        <f>'MASTER FYE DOCUMENT'!#REF!</f>
        <v>#REF!</v>
      </c>
      <c r="C12" s="125" t="e">
        <f>'MASTER FYE DOCUMENT'!#REF!</f>
        <v>#REF!</v>
      </c>
      <c r="D12" s="126" t="str">
        <f t="shared" si="3"/>
        <v/>
      </c>
      <c r="E12" s="126" t="str">
        <f t="shared" si="4"/>
        <v/>
      </c>
      <c r="F12" s="126" t="str">
        <f t="shared" si="0"/>
        <v/>
      </c>
      <c r="G12" s="127" t="str">
        <f t="shared" si="1"/>
        <v/>
      </c>
      <c r="H12" s="127" t="str">
        <f t="shared" si="2"/>
        <v/>
      </c>
    </row>
    <row r="13" spans="1:8" x14ac:dyDescent="0.2">
      <c r="A13" t="s">
        <v>88</v>
      </c>
      <c r="B13" s="125" t="e">
        <f>'MASTER FYE DOCUMENT'!#REF!</f>
        <v>#REF!</v>
      </c>
      <c r="C13" s="125" t="e">
        <f>'MASTER FYE DOCUMENT'!#REF!</f>
        <v>#REF!</v>
      </c>
      <c r="D13" s="126" t="str">
        <f t="shared" si="3"/>
        <v/>
      </c>
      <c r="E13" s="126" t="str">
        <f t="shared" si="4"/>
        <v/>
      </c>
      <c r="F13" s="126" t="str">
        <f t="shared" si="0"/>
        <v/>
      </c>
      <c r="G13" s="127" t="str">
        <f t="shared" si="1"/>
        <v/>
      </c>
      <c r="H13" s="127" t="str">
        <f t="shared" si="2"/>
        <v/>
      </c>
    </row>
    <row r="14" spans="1:8" x14ac:dyDescent="0.2">
      <c r="A14" t="s">
        <v>89</v>
      </c>
      <c r="B14" s="125" t="e">
        <f>'MASTER FYE DOCUMENT'!#REF!</f>
        <v>#REF!</v>
      </c>
      <c r="C14" s="125" t="e">
        <f>'MASTER FYE DOCUMENT'!#REF!</f>
        <v>#REF!</v>
      </c>
      <c r="D14" s="126" t="str">
        <f t="shared" si="3"/>
        <v/>
      </c>
      <c r="E14" s="126" t="str">
        <f t="shared" si="4"/>
        <v/>
      </c>
      <c r="F14" s="126" t="str">
        <f t="shared" si="0"/>
        <v/>
      </c>
      <c r="G14" s="127" t="str">
        <f t="shared" si="1"/>
        <v/>
      </c>
      <c r="H14" s="127" t="str">
        <f t="shared" si="2"/>
        <v/>
      </c>
    </row>
    <row r="15" spans="1:8" x14ac:dyDescent="0.2">
      <c r="A15" t="s">
        <v>90</v>
      </c>
      <c r="B15" s="125">
        <f>'MASTER FYE DOCUMENT'!B37</f>
        <v>4778</v>
      </c>
      <c r="C15" s="125">
        <f>'MASTER FYE DOCUMENT'!B39</f>
        <v>93664</v>
      </c>
      <c r="D15" s="126" t="str">
        <f t="shared" si="3"/>
        <v/>
      </c>
      <c r="E15" s="126" t="str">
        <f t="shared" si="4"/>
        <v/>
      </c>
      <c r="F15" s="126">
        <f t="shared" si="0"/>
        <v>5.1012128459173217E-2</v>
      </c>
      <c r="G15" s="127" t="str">
        <f t="shared" si="1"/>
        <v/>
      </c>
      <c r="H15" s="127" t="str">
        <f t="shared" si="2"/>
        <v/>
      </c>
    </row>
    <row r="16" spans="1:8" x14ac:dyDescent="0.2">
      <c r="A16" t="s">
        <v>91</v>
      </c>
      <c r="B16" s="125">
        <f>'MASTER FYE DOCUMENT'!C37</f>
        <v>4825.1666666657738</v>
      </c>
      <c r="C16" s="125">
        <f>'MASTER FYE DOCUMENT'!C39</f>
        <v>89541.391666657786</v>
      </c>
      <c r="D16" s="126">
        <f t="shared" si="3"/>
        <v>9.8716338773072732E-3</v>
      </c>
      <c r="E16" s="126">
        <f t="shared" si="4"/>
        <v>-4.4014865191986385E-2</v>
      </c>
      <c r="F16" s="126">
        <f t="shared" si="0"/>
        <v>5.3887554982714261E-2</v>
      </c>
      <c r="G16" s="127" t="str">
        <f t="shared" si="1"/>
        <v/>
      </c>
      <c r="H16" s="127" t="str">
        <f t="shared" si="2"/>
        <v/>
      </c>
    </row>
    <row r="17" spans="1:8" x14ac:dyDescent="0.2">
      <c r="A17" t="s">
        <v>92</v>
      </c>
      <c r="B17" s="125">
        <f>'MASTER FYE DOCUMENT'!D37</f>
        <v>4641.6333299999997</v>
      </c>
      <c r="C17" s="125">
        <f>'MASTER FYE DOCUMENT'!D39</f>
        <v>85409.875009999989</v>
      </c>
      <c r="D17" s="126">
        <f t="shared" si="3"/>
        <v>-3.803668336136401E-2</v>
      </c>
      <c r="E17" s="126">
        <f t="shared" si="4"/>
        <v>-4.6140858208218338E-2</v>
      </c>
      <c r="F17" s="126">
        <f t="shared" si="0"/>
        <v>5.4345394246936275E-2</v>
      </c>
      <c r="G17" s="127" t="str">
        <f t="shared" si="1"/>
        <v/>
      </c>
      <c r="H17" s="127" t="str">
        <f t="shared" si="2"/>
        <v/>
      </c>
    </row>
    <row r="18" spans="1:8" x14ac:dyDescent="0.2">
      <c r="A18" t="s">
        <v>93</v>
      </c>
      <c r="B18" s="125">
        <f>'MASTER FYE DOCUMENT'!E37</f>
        <v>4545.93</v>
      </c>
      <c r="C18" s="125">
        <f>'MASTER FYE DOCUMENT'!E39</f>
        <v>82185.190000000017</v>
      </c>
      <c r="D18" s="126">
        <f t="shared" si="3"/>
        <v>-2.0618459752399176E-2</v>
      </c>
      <c r="E18" s="126">
        <f t="shared" si="4"/>
        <v>-3.7755411884426882E-2</v>
      </c>
      <c r="F18" s="126">
        <f t="shared" si="0"/>
        <v>5.5313250477367022E-2</v>
      </c>
      <c r="G18" s="127" t="str">
        <f t="shared" si="1"/>
        <v/>
      </c>
      <c r="H18" s="127" t="str">
        <f t="shared" si="2"/>
        <v/>
      </c>
    </row>
    <row r="19" spans="1:8" x14ac:dyDescent="0.2">
      <c r="A19" t="s">
        <v>94</v>
      </c>
      <c r="B19" s="125">
        <f>'MASTER FYE DOCUMENT'!F37</f>
        <v>4636.53</v>
      </c>
      <c r="C19" s="125">
        <f>'MASTER FYE DOCUMENT'!F39</f>
        <v>79328.819999999992</v>
      </c>
      <c r="D19" s="126">
        <f t="shared" si="3"/>
        <v>1.9929915330856307E-2</v>
      </c>
      <c r="E19" s="126">
        <f t="shared" si="4"/>
        <v>-3.4755288635337167E-2</v>
      </c>
      <c r="F19" s="126">
        <f t="shared" si="0"/>
        <v>5.8446980555112257E-2</v>
      </c>
      <c r="G19" s="127" t="str">
        <f t="shared" si="1"/>
        <v/>
      </c>
      <c r="H19" s="127" t="str">
        <f t="shared" si="2"/>
        <v/>
      </c>
    </row>
    <row r="20" spans="1:8" x14ac:dyDescent="0.2">
      <c r="A20" t="s">
        <v>95</v>
      </c>
      <c r="B20" s="125">
        <f>'MASTER FYE DOCUMENT'!G37</f>
        <v>4556.8999999999996</v>
      </c>
      <c r="C20" s="125">
        <f>'MASTER FYE DOCUMENT'!G39</f>
        <v>77647.591620000021</v>
      </c>
      <c r="D20" s="126">
        <f t="shared" si="3"/>
        <v>-1.7174481778398976E-2</v>
      </c>
      <c r="E20" s="126">
        <f t="shared" si="4"/>
        <v>-2.1193160064652106E-2</v>
      </c>
      <c r="F20" s="126">
        <f t="shared" si="0"/>
        <v>5.8686945788364406E-2</v>
      </c>
      <c r="G20" s="127" t="str">
        <f t="shared" si="1"/>
        <v/>
      </c>
      <c r="H20" s="127" t="str">
        <f t="shared" si="2"/>
        <v/>
      </c>
    </row>
    <row r="21" spans="1:8" x14ac:dyDescent="0.2">
      <c r="A21" t="s">
        <v>96</v>
      </c>
      <c r="B21" s="125">
        <f>'MASTER FYE DOCUMENT'!H37</f>
        <v>4509.43</v>
      </c>
      <c r="C21" s="125">
        <f>'MASTER FYE DOCUMENT'!H39</f>
        <v>76219.10000000002</v>
      </c>
      <c r="D21" s="126">
        <f t="shared" si="3"/>
        <v>-1.0417169567030093E-2</v>
      </c>
      <c r="E21" s="126">
        <f t="shared" si="4"/>
        <v>-1.8397114323788766E-2</v>
      </c>
      <c r="F21" s="126">
        <f t="shared" si="0"/>
        <v>5.9164041559136737E-2</v>
      </c>
      <c r="G21" s="127" t="str">
        <f t="shared" si="1"/>
        <v/>
      </c>
      <c r="H21" s="127" t="str">
        <f t="shared" si="2"/>
        <v/>
      </c>
    </row>
    <row r="22" spans="1:8" x14ac:dyDescent="0.2">
      <c r="A22" t="s">
        <v>97</v>
      </c>
      <c r="B22" s="125">
        <f>'MASTER FYE DOCUMENT'!I37</f>
        <v>4254.7299999999996</v>
      </c>
      <c r="C22" s="125">
        <f>'MASTER FYE DOCUMENT'!I39</f>
        <v>74260.319999999978</v>
      </c>
      <c r="D22" s="126">
        <f t="shared" si="3"/>
        <v>-5.6481639586378085E-2</v>
      </c>
      <c r="E22" s="126">
        <f t="shared" si="4"/>
        <v>-2.5699332581991197E-2</v>
      </c>
      <c r="F22" s="126">
        <f t="shared" si="0"/>
        <v>5.729479754463758E-2</v>
      </c>
      <c r="G22" s="127" t="str">
        <f t="shared" si="1"/>
        <v/>
      </c>
      <c r="H22" s="127" t="str">
        <f t="shared" si="2"/>
        <v/>
      </c>
    </row>
    <row r="23" spans="1:8" x14ac:dyDescent="0.2">
      <c r="A23" t="s">
        <v>98</v>
      </c>
      <c r="B23" s="125">
        <f>'MASTER FYE DOCUMENT'!J37</f>
        <v>3683.4333333333329</v>
      </c>
      <c r="C23" s="125">
        <f>'MASTER FYE DOCUMENT'!J39</f>
        <v>69472.224999999991</v>
      </c>
      <c r="D23" s="126">
        <f t="shared" si="3"/>
        <v>-0.13427330680599392</v>
      </c>
      <c r="E23" s="126">
        <f t="shared" si="4"/>
        <v>-6.4477166271300623E-2</v>
      </c>
      <c r="F23" s="126">
        <f t="shared" si="0"/>
        <v>5.3020229787275899E-2</v>
      </c>
      <c r="G23" s="127" t="str">
        <f t="shared" si="1"/>
        <v/>
      </c>
      <c r="H23" s="127" t="str">
        <f t="shared" si="2"/>
        <v/>
      </c>
    </row>
    <row r="24" spans="1:8" x14ac:dyDescent="0.2">
      <c r="A24" t="s">
        <v>99</v>
      </c>
      <c r="B24" s="125">
        <f>'MASTER FYE DOCUMENT'!K37</f>
        <v>3393.9</v>
      </c>
      <c r="C24" s="125">
        <f>'MASTER FYE DOCUMENT'!K39</f>
        <v>64710.458333333241</v>
      </c>
      <c r="D24" s="126">
        <f t="shared" si="3"/>
        <v>-7.8604200790928669E-2</v>
      </c>
      <c r="E24" s="126">
        <f t="shared" si="4"/>
        <v>-6.8542020450140351E-2</v>
      </c>
      <c r="F24" s="126">
        <f t="shared" si="0"/>
        <v>5.2447472748802272E-2</v>
      </c>
      <c r="G24" s="127" t="str">
        <f t="shared" si="1"/>
        <v/>
      </c>
      <c r="H24" s="127" t="str">
        <f t="shared" si="2"/>
        <v/>
      </c>
    </row>
    <row r="25" spans="1:8" x14ac:dyDescent="0.2">
      <c r="A25" t="s">
        <v>100</v>
      </c>
      <c r="B25" s="125">
        <f>'MASTER FYE DOCUMENT'!L37</f>
        <v>3447</v>
      </c>
      <c r="C25" s="125">
        <f>'MASTER FYE DOCUMENT'!L39</f>
        <v>63999.05999999999</v>
      </c>
      <c r="D25" s="126">
        <f t="shared" si="3"/>
        <v>1.5645717316361774E-2</v>
      </c>
      <c r="E25" s="126">
        <f t="shared" si="4"/>
        <v>-1.0993560417525305E-2</v>
      </c>
      <c r="F25" s="126">
        <f t="shared" si="0"/>
        <v>5.3860166071189181E-2</v>
      </c>
      <c r="G25" s="127" t="str">
        <f t="shared" si="1"/>
        <v/>
      </c>
      <c r="H25" s="127" t="str">
        <f t="shared" si="2"/>
        <v/>
      </c>
    </row>
    <row r="26" spans="1:8" x14ac:dyDescent="0.2">
      <c r="A26" t="s">
        <v>101</v>
      </c>
      <c r="B26" s="125">
        <f>'MASTER FYE DOCUMENT'!M37</f>
        <v>3397.8</v>
      </c>
      <c r="C26" s="125">
        <f>'MASTER FYE DOCUMENT'!M39</f>
        <v>66708.826666666602</v>
      </c>
      <c r="D26" s="126">
        <f t="shared" si="3"/>
        <v>-1.427328111401216E-2</v>
      </c>
      <c r="E26" s="126">
        <f t="shared" si="4"/>
        <v>4.2340726046079524E-2</v>
      </c>
      <c r="F26" s="126">
        <f t="shared" si="0"/>
        <v>5.0934788839537927E-2</v>
      </c>
      <c r="G26" s="127" t="str">
        <f t="shared" si="1"/>
        <v/>
      </c>
      <c r="H26" s="127" t="str">
        <f t="shared" si="2"/>
        <v/>
      </c>
    </row>
    <row r="27" spans="1:8" x14ac:dyDescent="0.2">
      <c r="A27" t="s">
        <v>102</v>
      </c>
      <c r="B27" s="125">
        <f>'MASTER FYE DOCUMENT'!N37</f>
        <v>3602.8333333333298</v>
      </c>
      <c r="C27" s="125">
        <f>'MASTER FYE DOCUMENT'!N39</f>
        <v>72028.333999999886</v>
      </c>
      <c r="D27" s="126">
        <f t="shared" si="3"/>
        <v>6.0342967017873228E-2</v>
      </c>
      <c r="E27" s="126">
        <f t="shared" si="4"/>
        <v>7.9742181044706761E-2</v>
      </c>
      <c r="F27" s="126">
        <f t="shared" si="0"/>
        <v>5.0019667723167599E-2</v>
      </c>
      <c r="G27" s="127" t="str">
        <f t="shared" si="1"/>
        <v/>
      </c>
      <c r="H27" s="127" t="str">
        <f t="shared" si="2"/>
        <v/>
      </c>
    </row>
    <row r="28" spans="1:8" x14ac:dyDescent="0.2">
      <c r="A28" t="s">
        <v>103</v>
      </c>
      <c r="B28" s="125">
        <f>'MASTER FYE DOCUMENT'!O37</f>
        <v>3870.3333333333298</v>
      </c>
      <c r="C28" s="125">
        <f>'MASTER FYE DOCUMENT'!O39</f>
        <v>75250.133333333273</v>
      </c>
      <c r="D28" s="126">
        <f t="shared" si="3"/>
        <v>7.4247120321968785E-2</v>
      </c>
      <c r="E28" s="126">
        <f t="shared" si="4"/>
        <v>4.472961061869607E-2</v>
      </c>
      <c r="F28" s="126">
        <f t="shared" si="0"/>
        <v>5.1432909974910339E-2</v>
      </c>
      <c r="G28" s="127" t="str">
        <f t="shared" si="1"/>
        <v/>
      </c>
      <c r="H28" s="127" t="str">
        <f t="shared" si="2"/>
        <v/>
      </c>
    </row>
    <row r="31" spans="1:8" x14ac:dyDescent="0.2">
      <c r="A31" s="137" t="s">
        <v>104</v>
      </c>
      <c r="B31" s="137"/>
      <c r="C31" s="137"/>
      <c r="D31" s="137"/>
      <c r="E31" s="137"/>
      <c r="F31" s="137"/>
      <c r="G31" s="137"/>
      <c r="H31" s="137"/>
    </row>
    <row r="32" spans="1:8" x14ac:dyDescent="0.2">
      <c r="A32" s="128" t="s">
        <v>105</v>
      </c>
      <c r="B32" s="128" t="s">
        <v>106</v>
      </c>
      <c r="D32" s="128" t="s">
        <v>107</v>
      </c>
      <c r="E32" s="128" t="s">
        <v>108</v>
      </c>
      <c r="F32" s="128" t="s">
        <v>109</v>
      </c>
      <c r="G32" s="128" t="s">
        <v>110</v>
      </c>
      <c r="H32" s="128" t="s">
        <v>111</v>
      </c>
    </row>
    <row r="33" spans="1:8" x14ac:dyDescent="0.2">
      <c r="A33" t="s">
        <v>112</v>
      </c>
      <c r="B33" s="125">
        <f>B28</f>
        <v>3870.3333333333298</v>
      </c>
      <c r="D33" t="s">
        <v>113</v>
      </c>
      <c r="E33" s="126" t="e">
        <f>B16/B5-1</f>
        <v>#REF!</v>
      </c>
      <c r="F33" s="126" t="e">
        <f>C16/C5-1</f>
        <v>#REF!</v>
      </c>
      <c r="G33" s="126" t="e">
        <f>E33-F33</f>
        <v>#REF!</v>
      </c>
      <c r="H33" t="s">
        <v>114</v>
      </c>
    </row>
    <row r="34" spans="1:8" x14ac:dyDescent="0.2">
      <c r="A34" t="s">
        <v>115</v>
      </c>
      <c r="B34" s="126" t="e">
        <f>B28/B5-1</f>
        <v>#REF!</v>
      </c>
      <c r="D34" t="s">
        <v>116</v>
      </c>
      <c r="E34" s="126">
        <f>B24/B16-1</f>
        <v>-0.29662533245816147</v>
      </c>
      <c r="F34" s="126">
        <f>C24/C16-1</f>
        <v>-0.27731234539847738</v>
      </c>
      <c r="G34" s="126">
        <f>E34-F34</f>
        <v>-1.9312987059684095E-2</v>
      </c>
      <c r="H34" t="s">
        <v>117</v>
      </c>
    </row>
    <row r="35" spans="1:8" x14ac:dyDescent="0.2">
      <c r="A35" s="129" t="s">
        <v>118</v>
      </c>
      <c r="B35" s="130">
        <f>F28</f>
        <v>5.1432909974910339E-2</v>
      </c>
      <c r="D35" t="s">
        <v>119</v>
      </c>
      <c r="E35" s="126">
        <f>B28/B24-1</f>
        <v>0.14037930797410936</v>
      </c>
      <c r="F35" s="126">
        <f>C28/C24-1</f>
        <v>0.1628743679376925</v>
      </c>
      <c r="G35" s="126">
        <f>E35-F35</f>
        <v>-2.2495059963583142E-2</v>
      </c>
      <c r="H35" t="s">
        <v>120</v>
      </c>
    </row>
  </sheetData>
  <mergeCells count="3">
    <mergeCell ref="A1:H1"/>
    <mergeCell ref="A2:H2"/>
    <mergeCell ref="A31:H31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NSCU Document" ma:contentTypeID="0x01010044E5FC19AB5B7648AD6D99D3051F7C2B008599EE3200E1A7409014E4CBE0E85464" ma:contentTypeVersion="60" ma:contentTypeDescription="" ma:contentTypeScope="" ma:versionID="c331247d427d6e0ceb11b7260f904949">
  <xsd:schema xmlns:xsd="http://www.w3.org/2001/XMLSchema" xmlns:xs="http://www.w3.org/2001/XMLSchema" xmlns:p="http://schemas.microsoft.com/office/2006/metadata/properties" xmlns:ns2="457acd53-a7f0-4cf3-8f94-378ab7ca18ac" xmlns:ns4="eada670d-7342-4f98-ab8e-d0f7c8d874b8" targetNamespace="http://schemas.microsoft.com/office/2006/metadata/properties" ma:root="true" ma:fieldsID="ff8b0d271113384c8b842e6977cdbe5d" ns2:_="" ns4:_="">
    <xsd:import namespace="457acd53-a7f0-4cf3-8f94-378ab7ca18ac"/>
    <xsd:import namespace="eada670d-7342-4f98-ab8e-d0f7c8d874b8"/>
    <xsd:element name="properties">
      <xsd:complexType>
        <xsd:sequence>
          <xsd:element name="documentManagement">
            <xsd:complexType>
              <xsd:all>
                <xsd:element ref="ns2:Category1" minOccurs="0"/>
                <xsd:element ref="ns2:Group1" minOccurs="0"/>
                <xsd:element ref="ns2:Topic" minOccurs="0"/>
                <xsd:element ref="ns2:FiscalYear1" minOccurs="0"/>
                <xsd:element ref="ns2:MeetingDate" minOccurs="0"/>
                <xsd:element ref="ns2:Archive" minOccurs="0"/>
                <xsd:element ref="ns2:TaxCatchAll" minOccurs="0"/>
                <xsd:element ref="ns2:TaxCatchAllLabel" minOccurs="0"/>
                <xsd:element ref="ns2:TaxKeywordTaxHTFiel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2:Group_x003a_ID" minOccurs="0"/>
                <xsd:element ref="ns4:MediaServiceAutoKeyPoints" minOccurs="0"/>
                <xsd:element ref="ns4:MediaServiceKeyPoints" minOccurs="0"/>
                <xsd:element ref="ns4:_Flow_SignoffStatus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acd53-a7f0-4cf3-8f94-378ab7ca18ac" elementFormDefault="qualified">
    <xsd:import namespace="http://schemas.microsoft.com/office/2006/documentManagement/types"/>
    <xsd:import namespace="http://schemas.microsoft.com/office/infopath/2007/PartnerControls"/>
    <xsd:element name="Category1" ma:index="2" nillable="true" ma:displayName="Category" ma:format="Dropdown" ma:internalName="Category1">
      <xsd:simpleType>
        <xsd:restriction base="dms:Choice">
          <xsd:enumeration value="Allocation Framework"/>
          <xsd:enumeration value="CFO Update"/>
          <xsd:enumeration value="Enrollment"/>
          <xsd:enumeration value="Legislative"/>
          <xsd:enumeration value="Operating Budget"/>
          <xsd:enumeration value="System Data"/>
        </xsd:restriction>
      </xsd:simpleType>
    </xsd:element>
    <xsd:element name="Group1" ma:index="3" nillable="true" ma:displayName="Group" ma:list="{89e2164a-6d69-4dd3-897a-173b0b8406cd}" ma:internalName="Group1" ma:showField="Title" ma:web="457acd53-a7f0-4cf3-8f94-378ab7ca18ac">
      <xsd:simpleType>
        <xsd:restriction base="dms:Lookup"/>
      </xsd:simpleType>
    </xsd:element>
    <xsd:element name="Topic" ma:index="4" nillable="true" ma:displayName="Topic" ma:default="General" ma:internalName="Topic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Meeting minutes"/>
                    <xsd:enumeration value="Master Document"/>
                    <xsd:enumeration value="Special Request"/>
                    <xsd:enumeration value="Agenda"/>
                    <xsd:enumeration value="Draft"/>
                  </xsd:restriction>
                </xsd:simpleType>
              </xsd:element>
            </xsd:sequence>
          </xsd:extension>
        </xsd:complexContent>
      </xsd:complexType>
    </xsd:element>
    <xsd:element name="FiscalYear1" ma:index="6" nillable="true" ma:displayName="Fiscal Year" ma:internalName="FiscalYear1" ma:readOnly="false">
      <xsd:simpleType>
        <xsd:restriction base="dms:Text">
          <xsd:maxLength value="255"/>
        </xsd:restriction>
      </xsd:simpleType>
    </xsd:element>
    <xsd:element name="MeetingDate" ma:index="7" nillable="true" ma:displayName="Meeting Date" ma:format="DateOnly" ma:internalName="MeetingDate" ma:readOnly="false">
      <xsd:simpleType>
        <xsd:restriction base="dms:DateTime"/>
      </xsd:simpleType>
    </xsd:element>
    <xsd:element name="Archive" ma:index="8" nillable="true" ma:displayName="Archive" ma:default="0" ma:internalName="Archive" ma:readOnly="false">
      <xsd:simpleType>
        <xsd:restriction base="dms:Boolean"/>
      </xsd:simpleType>
    </xsd:element>
    <xsd:element name="TaxCatchAll" ma:index="9" nillable="true" ma:displayName="Taxonomy Catch All Column" ma:description="" ma:hidden="true" ma:list="{5e2fdb51-11f6-438e-869e-9d4c0051e9e7}" ma:internalName="TaxCatchAll" ma:readOnly="false" ma:showField="CatchAllData" ma:web="457acd53-a7f0-4cf3-8f94-378ab7ca18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5e2fdb51-11f6-438e-869e-9d4c0051e9e7}" ma:internalName="TaxCatchAllLabel" ma:readOnly="true" ma:showField="CatchAllDataLabel" ma:web="457acd53-a7f0-4cf3-8f94-378ab7ca18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Keywords" ma:readOnly="false" ma:fieldId="{23f27201-bee3-471e-b2e7-b64fd8b7ca38}" ma:taxonomyMulti="true" ma:sspId="f95a9afa-61c7-4e96-8bec-901bd188774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Group_x003a_ID" ma:index="22" nillable="true" ma:displayName="Group:ID" ma:list="{89e2164a-6d69-4dd3-897a-173b0b8406cd}" ma:internalName="Group_x003A_ID" ma:readOnly="true" ma:showField="ID" ma:web="457acd53-a7f0-4cf3-8f94-378ab7ca18ac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a670d-7342-4f98-ab8e-d0f7c8d87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f95a9afa-61c7-4e96-8bec-901bd1887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1 xmlns="457acd53-a7f0-4cf3-8f94-378ab7ca18ac">Enrollment</Category1>
    <MeetingDate xmlns="457acd53-a7f0-4cf3-8f94-378ab7ca18ac" xsi:nil="true"/>
    <Topic xmlns="457acd53-a7f0-4cf3-8f94-378ab7ca18ac">
      <Value>General</Value>
      <Value>Master Document</Value>
    </Topic>
    <TaxKeywordTaxHTField xmlns="457acd53-a7f0-4cf3-8f94-378ab7ca18a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Enrollment</TermName>
          <TermId xmlns="http://schemas.microsoft.com/office/infopath/2007/PartnerControls">884d2e74-f8e4-43cf-a3d3-4131df9d48e6</TermId>
        </TermInfo>
      </Terms>
    </TaxKeywordTaxHTField>
    <TaxCatchAll xmlns="457acd53-a7f0-4cf3-8f94-378ab7ca18ac">
      <Value>136</Value>
    </TaxCatchAll>
    <Group1 xmlns="457acd53-a7f0-4cf3-8f94-378ab7ca18ac" xsi:nil="true"/>
    <_Flow_SignoffStatus xmlns="eada670d-7342-4f98-ab8e-d0f7c8d874b8" xsi:nil="true"/>
    <FiscalYear1 xmlns="457acd53-a7f0-4cf3-8f94-378ab7ca18ac">FY2027</FiscalYear1>
    <lcf76f155ced4ddcb4097134ff3c332f xmlns="eada670d-7342-4f98-ab8e-d0f7c8d874b8">
      <Terms xmlns="http://schemas.microsoft.com/office/infopath/2007/PartnerControls"/>
    </lcf76f155ced4ddcb4097134ff3c332f>
    <Archive xmlns="457acd53-a7f0-4cf3-8f94-378ab7ca18ac">false</Archive>
  </documentManagement>
</p:properties>
</file>

<file path=customXml/itemProps1.xml><?xml version="1.0" encoding="utf-8"?>
<ds:datastoreItem xmlns:ds="http://schemas.openxmlformats.org/officeDocument/2006/customXml" ds:itemID="{8D12D599-2260-44C7-961A-6FD51009B9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E635F-F5D9-44AA-9CBB-7A48AC9C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acd53-a7f0-4cf3-8f94-378ab7ca18ac"/>
    <ds:schemaRef ds:uri="eada670d-7342-4f98-ab8e-d0f7c8d87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8FD81A-9F03-4F08-AFBE-F6FD423B1198}">
  <ds:schemaRefs>
    <ds:schemaRef ds:uri="http://schemas.microsoft.com/office/2006/metadata/properties"/>
    <ds:schemaRef ds:uri="http://schemas.microsoft.com/office/infopath/2007/PartnerControls"/>
    <ds:schemaRef ds:uri="457acd53-a7f0-4cf3-8f94-378ab7ca18ac"/>
    <ds:schemaRef ds:uri="eada670d-7342-4f98-ab8e-d0f7c8d874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 FYE DOCUMENT</vt:lpstr>
      <vt:lpstr>SPC FYE Comparison</vt:lpstr>
      <vt:lpstr>'MASTER FYE DOCUMENT'!Print_Area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FY2013-FY2029 FYE Enrollment History Sept 2026</dc:title>
  <dc:subject/>
  <dc:creator>Anderson, Susan S</dc:creator>
  <cp:keywords>Enrollment</cp:keywords>
  <dc:description/>
  <cp:lastModifiedBy>Anderson, Susan S</cp:lastModifiedBy>
  <cp:revision/>
  <dcterms:created xsi:type="dcterms:W3CDTF">2026-05-04T12:59:21Z</dcterms:created>
  <dcterms:modified xsi:type="dcterms:W3CDTF">2026-10-08T14:14:35Z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0x01010044E5FC19AB5B7648AD6D99D3051F7C2B008599EE3200E1A7409014E4CBE0E85464</vt:lpwstr>
  </property>
  <property fmtid="{D5CDD505-2E9C-101B-9397-08002B2CF9AE}" pid="3" name="TaxKeyword">
    <vt:lpwstr>136;#Enrollment|884d2e74-f8e4-43cf-a3d3-4131df9d48e6</vt:lpwstr>
  </property>
  <property fmtid="{D5CDD505-2E9C-101B-9397-08002B2CF9AE}" pid="4" name="Project_x002F_Team">
    <vt:lpwstr/>
  </property>
  <property fmtid="{D5CDD505-2E9C-101B-9397-08002B2CF9AE}" pid="5" name="p09038bf12304619804d557862d5fc41">
    <vt:lpwstr/>
  </property>
  <property fmtid="{D5CDD505-2E9C-101B-9397-08002B2CF9AE}" pid="6" name="o5b5e48e8af74de8b0f224d1188a0e3a">
    <vt:lpwstr/>
  </property>
  <property fmtid="{D5CDD505-2E9C-101B-9397-08002B2CF9AE}" pid="7" name="i506289c284a40c2b9503f2674d5aff2">
    <vt:lpwstr/>
  </property>
  <property fmtid="{D5CDD505-2E9C-101B-9397-08002B2CF9AE}" pid="8" name="MediaServiceImageTags">
    <vt:lpwstr/>
  </property>
  <property fmtid="{D5CDD505-2E9C-101B-9397-08002B2CF9AE}" pid="9" name="lc63ec3733c24259882a88a5b9cc7f63">
    <vt:lpwstr/>
  </property>
  <property fmtid="{D5CDD505-2E9C-101B-9397-08002B2CF9AE}" pid="10" name="FiscalYear">
    <vt:lpwstr/>
  </property>
  <property fmtid="{D5CDD505-2E9C-101B-9397-08002B2CF9AE}" pid="11" name="Commen_x0020_Terms">
    <vt:lpwstr/>
  </property>
  <property fmtid="{D5CDD505-2E9C-101B-9397-08002B2CF9AE}" pid="12" name="Division">
    <vt:lpwstr/>
  </property>
  <property fmtid="{D5CDD505-2E9C-101B-9397-08002B2CF9AE}" pid="13" name="Unit">
    <vt:lpwstr/>
  </property>
  <property fmtid="{D5CDD505-2E9C-101B-9397-08002B2CF9AE}" pid="14" name="pa2344d85d594362bfe089d407fdc952">
    <vt:lpwstr/>
  </property>
  <property fmtid="{D5CDD505-2E9C-101B-9397-08002B2CF9AE}" pid="15" name="p5cfab6ef95f41c19631f305ccb22441">
    <vt:lpwstr/>
  </property>
  <property fmtid="{D5CDD505-2E9C-101B-9397-08002B2CF9AE}" pid="16" name="Portfolio">
    <vt:lpwstr/>
  </property>
  <property fmtid="{D5CDD505-2E9C-101B-9397-08002B2CF9AE}" pid="17" name="SubUnit">
    <vt:lpwstr/>
  </property>
  <property fmtid="{D5CDD505-2E9C-101B-9397-08002B2CF9AE}" pid="18" name="ja4d214411a24a6192cde7e6c17082ed">
    <vt:lpwstr/>
  </property>
  <property fmtid="{D5CDD505-2E9C-101B-9397-08002B2CF9AE}" pid="19" name="Project/Team">
    <vt:lpwstr/>
  </property>
  <property fmtid="{D5CDD505-2E9C-101B-9397-08002B2CF9AE}" pid="20" name="Commen Terms">
    <vt:lpwstr/>
  </property>
</Properties>
</file>